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oeencisog\Desktop\ESCRITORIO\2. RIESGOS 2022\2. MATRICES DE RIESGOS 2022\"/>
    </mc:Choice>
  </mc:AlternateContent>
  <bookViews>
    <workbookView xWindow="0" yWindow="0" windowWidth="10215" windowHeight="11355" tabRatio="871" activeTab="3"/>
  </bookViews>
  <sheets>
    <sheet name="INSTRUCTIVO" sheetId="9" r:id="rId1"/>
    <sheet name="1. CONTEXTO ESTRATÉGICO" sheetId="16" r:id="rId2"/>
    <sheet name="2. CONTEXTO POR PROCESO DOFA" sheetId="15" r:id="rId3"/>
    <sheet name="3. MATRIZ DE RIESGOS" sheetId="1" r:id="rId4"/>
    <sheet name="PROBABILIDAD - IMPACTO" sheetId="3" state="hidden" r:id="rId5"/>
    <sheet name="CALIFICACIÓN DE LOS CONTROLES" sheetId="4" state="hidden" r:id="rId6"/>
    <sheet name="CALIFI DE LOS CONTROL I SEM " sheetId="6" state="hidden" r:id="rId7"/>
    <sheet name="CALIFI DE LOS CONTROL II SEM " sheetId="7" state="hidden" r:id="rId8"/>
    <sheet name="4. PROBABILIDAD e IMPACTO" sheetId="13" r:id="rId9"/>
    <sheet name="5. IMPACTO RS CORRUPCIÓN" sheetId="17" state="hidden" r:id="rId10"/>
    <sheet name="5. MAPA DE CALOR" sheetId="14" r:id="rId11"/>
    <sheet name="Listas" sheetId="2"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s>
  <definedNames>
    <definedName name="_Toc418056853" localSheetId="6">'CALIFI DE LOS CONTROL I SEM '!$A$1</definedName>
    <definedName name="_Toc418056853" localSheetId="7">'CALIFI DE LOS CONTROL II SEM '!$A$1</definedName>
    <definedName name="_Toc418056853" localSheetId="5">'CALIFICACIÓN DE LOS CONTROLES'!$A$1</definedName>
    <definedName name="Acto">[1]TABLA!$K$2:$K$8</definedName>
    <definedName name="Administrativa">[1]TABLA!$I$2:$I$13</definedName>
    <definedName name="_xlnm.Print_Area" localSheetId="10">'5. MAPA DE CALOR'!$B$2:$U$30</definedName>
    <definedName name="_xlnm.Print_Area" localSheetId="5">'CALIFICACIÓN DE LOS CONTROLES'!$A$1:$Q$24</definedName>
    <definedName name="Confidencialidad" localSheetId="6">'[2]  '!#REF!</definedName>
    <definedName name="Confidencialidad" localSheetId="7">'[2]  '!#REF!</definedName>
    <definedName name="Confidencialidad">'[2]  '!#REF!</definedName>
    <definedName name="Credibilidad" localSheetId="6">'[2]  '!#REF!</definedName>
    <definedName name="Credibilidad" localSheetId="7">'[2]  '!#REF!</definedName>
    <definedName name="Credibilidad">'[2]  '!#REF!</definedName>
    <definedName name="elemento">[1]TABLA!$F$2:$F$3</definedName>
    <definedName name="GRAT">[1]TABLA!$F$2:$F$4</definedName>
    <definedName name="hj">'[2]  '!#REF!</definedName>
    <definedName name="Legal" localSheetId="6">'[2]  '!#REF!</definedName>
    <definedName name="Legal" localSheetId="7">'[2]  '!#REF!</definedName>
    <definedName name="Legal">'[2]  '!#REF!</definedName>
    <definedName name="nivelinter">[1]TABLA!$G$5:$G$6</definedName>
    <definedName name="nivelracio">[1]TABLA!$G$2:$G$3</definedName>
    <definedName name="Operativo" localSheetId="6">'[2]  '!#REF!</definedName>
    <definedName name="Operativo" localSheetId="7">'[2]  '!#REF!</definedName>
    <definedName name="Operativo">'[2]  '!#REF!</definedName>
    <definedName name="Personal" localSheetId="6">'[2]  '!#REF!</definedName>
    <definedName name="Personal" localSheetId="7">'[2]  '!#REF!</definedName>
    <definedName name="Personal">'[2]  '!#REF!</definedName>
    <definedName name="respuesta">[1]TABLA!$T$2:$T$293</definedName>
  </definedNames>
  <calcPr calcId="162913"/>
</workbook>
</file>

<file path=xl/calcChain.xml><?xml version="1.0" encoding="utf-8"?>
<calcChain xmlns="http://schemas.openxmlformats.org/spreadsheetml/2006/main">
  <c r="AG467" i="1" l="1"/>
  <c r="AG466" i="1"/>
  <c r="AG465" i="1"/>
  <c r="AG464" i="1"/>
  <c r="AX463" i="1"/>
  <c r="BB463" i="1" s="1"/>
  <c r="AY463" i="1" s="1"/>
  <c r="AV463" i="1"/>
  <c r="AU463" i="1" s="1"/>
  <c r="AG463" i="1"/>
  <c r="Q463" i="1"/>
  <c r="N463" i="1"/>
  <c r="O463" i="1" s="1"/>
  <c r="I463" i="1"/>
  <c r="AG461" i="1"/>
  <c r="AG460" i="1"/>
  <c r="AG459" i="1"/>
  <c r="AG458" i="1"/>
  <c r="AX457" i="1"/>
  <c r="BB457" i="1" s="1"/>
  <c r="AY457" i="1" s="1"/>
  <c r="AV457" i="1"/>
  <c r="AU457" i="1" s="1"/>
  <c r="AG457" i="1"/>
  <c r="Q457" i="1"/>
  <c r="N457" i="1"/>
  <c r="O457" i="1" s="1"/>
  <c r="I457" i="1"/>
  <c r="AG455" i="1"/>
  <c r="AG454" i="1"/>
  <c r="AG453" i="1"/>
  <c r="AG452" i="1"/>
  <c r="AX451" i="1"/>
  <c r="BB451" i="1" s="1"/>
  <c r="AY451" i="1" s="1"/>
  <c r="AV451" i="1"/>
  <c r="AU451" i="1" s="1"/>
  <c r="AG451" i="1"/>
  <c r="Q451" i="1"/>
  <c r="N451" i="1"/>
  <c r="O451" i="1" s="1"/>
  <c r="I451" i="1"/>
  <c r="AG449" i="1"/>
  <c r="AG448" i="1"/>
  <c r="AG447" i="1"/>
  <c r="AG446" i="1"/>
  <c r="AX445" i="1"/>
  <c r="BB445" i="1" s="1"/>
  <c r="AY445" i="1" s="1"/>
  <c r="AV445" i="1"/>
  <c r="AU445" i="1" s="1"/>
  <c r="AG445" i="1"/>
  <c r="Q445" i="1"/>
  <c r="N445" i="1"/>
  <c r="O445" i="1" s="1"/>
  <c r="I445" i="1"/>
  <c r="AG443" i="1"/>
  <c r="AG442" i="1"/>
  <c r="AG441" i="1"/>
  <c r="AG440" i="1"/>
  <c r="AX439" i="1"/>
  <c r="BB439" i="1" s="1"/>
  <c r="AY439" i="1" s="1"/>
  <c r="AV439" i="1"/>
  <c r="AU439" i="1" s="1"/>
  <c r="AG439" i="1"/>
  <c r="Q439" i="1"/>
  <c r="N439" i="1"/>
  <c r="O439" i="1" s="1"/>
  <c r="I439" i="1"/>
  <c r="R439" i="1" l="1"/>
  <c r="R463" i="1"/>
  <c r="R457" i="1"/>
  <c r="S457" i="1" s="1"/>
  <c r="R451" i="1"/>
  <c r="R445" i="1"/>
  <c r="S445" i="1" s="1"/>
  <c r="AZ445" i="1"/>
  <c r="BC445" i="1" s="1"/>
  <c r="AW445" i="1"/>
  <c r="AZ451" i="1"/>
  <c r="BC451" i="1" s="1"/>
  <c r="AW451" i="1"/>
  <c r="AW463" i="1"/>
  <c r="AZ463" i="1"/>
  <c r="BC463" i="1" s="1"/>
  <c r="AZ439" i="1"/>
  <c r="BC439" i="1" s="1"/>
  <c r="AW439" i="1"/>
  <c r="AZ457" i="1"/>
  <c r="BC457" i="1" s="1"/>
  <c r="AW457" i="1"/>
  <c r="BF441" i="1"/>
  <c r="S463" i="1"/>
  <c r="BG465" i="1"/>
  <c r="BF459" i="1"/>
  <c r="BH460" i="1"/>
  <c r="S439" i="1"/>
  <c r="BI458" i="1"/>
  <c r="BG459" i="1"/>
  <c r="BE460" i="1"/>
  <c r="BH441" i="1"/>
  <c r="BH445" i="1"/>
  <c r="BF458" i="1"/>
  <c r="BH459" i="1"/>
  <c r="BF460" i="1"/>
  <c r="BI441" i="1"/>
  <c r="BE445" i="1"/>
  <c r="BE457" i="1"/>
  <c r="BI457" i="1"/>
  <c r="BG458" i="1"/>
  <c r="BI459" i="1"/>
  <c r="BG460" i="1"/>
  <c r="BE461" i="1"/>
  <c r="BE441" i="1" l="1"/>
  <c r="BF440" i="1"/>
  <c r="BH439" i="1"/>
  <c r="BG440" i="1"/>
  <c r="BH443" i="1"/>
  <c r="BG443" i="1"/>
  <c r="BI448" i="1"/>
  <c r="BI447" i="1"/>
  <c r="BI445" i="1"/>
  <c r="BF448" i="1"/>
  <c r="BF447" i="1"/>
  <c r="BE459" i="1"/>
  <c r="BG448" i="1"/>
  <c r="BE443" i="1"/>
  <c r="BE439" i="1"/>
  <c r="BH449" i="1"/>
  <c r="BF442" i="1"/>
  <c r="BG461" i="1"/>
  <c r="BG457" i="1"/>
  <c r="BH458" i="1"/>
  <c r="BH442" i="1"/>
  <c r="BE446" i="1"/>
  <c r="BE447" i="1"/>
  <c r="BH447" i="1"/>
  <c r="BH446" i="1"/>
  <c r="BG447" i="1"/>
  <c r="BE449" i="1"/>
  <c r="BG446" i="1"/>
  <c r="BG442" i="1"/>
  <c r="BI439" i="1"/>
  <c r="BF446" i="1"/>
  <c r="BF449" i="1"/>
  <c r="BF445" i="1"/>
  <c r="BI446" i="1"/>
  <c r="BG441" i="1"/>
  <c r="BH448" i="1"/>
  <c r="BF439" i="1"/>
  <c r="BG449" i="1"/>
  <c r="BI440" i="1"/>
  <c r="BF465" i="1"/>
  <c r="BG439" i="1"/>
  <c r="BE448" i="1"/>
  <c r="BG445" i="1"/>
  <c r="BE442" i="1"/>
  <c r="BF443" i="1"/>
  <c r="BI449" i="1"/>
  <c r="BG451" i="1"/>
  <c r="BF457" i="1"/>
  <c r="BI442" i="1"/>
  <c r="BE440" i="1"/>
  <c r="BH440" i="1"/>
  <c r="BI443" i="1"/>
  <c r="BG464" i="1"/>
  <c r="BH463" i="1"/>
  <c r="BE466" i="1"/>
  <c r="BG463" i="1"/>
  <c r="BH464" i="1"/>
  <c r="BG466" i="1"/>
  <c r="BI463" i="1"/>
  <c r="BF466" i="1"/>
  <c r="BI465" i="1"/>
  <c r="BE463" i="1"/>
  <c r="BH465" i="1"/>
  <c r="BG467" i="1"/>
  <c r="BI464" i="1"/>
  <c r="BH466" i="1"/>
  <c r="BE465" i="1"/>
  <c r="BF464" i="1"/>
  <c r="BI466" i="1"/>
  <c r="BE464" i="1"/>
  <c r="BE467" i="1"/>
  <c r="BH467" i="1"/>
  <c r="BF467" i="1"/>
  <c r="BF463" i="1"/>
  <c r="BH461" i="1"/>
  <c r="BH457" i="1"/>
  <c r="BI460" i="1"/>
  <c r="BE458" i="1"/>
  <c r="BF461" i="1"/>
  <c r="BG454" i="1"/>
  <c r="BF455" i="1"/>
  <c r="BF454" i="1"/>
  <c r="BG453" i="1"/>
  <c r="S451" i="1"/>
  <c r="BI453" i="1"/>
  <c r="BE451" i="1"/>
  <c r="BH454" i="1"/>
  <c r="BH453" i="1"/>
  <c r="BG455" i="1"/>
  <c r="BI452" i="1"/>
  <c r="BI451" i="1"/>
  <c r="BF451" i="1"/>
  <c r="BE453" i="1"/>
  <c r="BF453" i="1"/>
  <c r="BF452" i="1"/>
  <c r="BI454" i="1"/>
  <c r="BE452" i="1"/>
  <c r="BE455" i="1"/>
  <c r="BG452" i="1"/>
  <c r="BH452" i="1"/>
  <c r="BH455" i="1"/>
  <c r="BH451" i="1"/>
  <c r="BE454" i="1"/>
  <c r="BI467" i="1"/>
  <c r="BI461" i="1"/>
  <c r="BI455" i="1"/>
  <c r="AG161" i="1" l="1"/>
  <c r="AG160" i="1"/>
  <c r="AG159" i="1"/>
  <c r="AG158" i="1"/>
  <c r="AX157" i="1"/>
  <c r="BB157" i="1" s="1"/>
  <c r="AY157" i="1" s="1"/>
  <c r="AV157" i="1"/>
  <c r="AU157" i="1" s="1"/>
  <c r="AG157" i="1"/>
  <c r="Q157" i="1"/>
  <c r="N157" i="1"/>
  <c r="O157" i="1" s="1"/>
  <c r="I157" i="1"/>
  <c r="AG155" i="1"/>
  <c r="AG154" i="1"/>
  <c r="AG153" i="1"/>
  <c r="AG152" i="1"/>
  <c r="AX151" i="1"/>
  <c r="BB151" i="1" s="1"/>
  <c r="AY151" i="1" s="1"/>
  <c r="AV151" i="1"/>
  <c r="AU151" i="1" s="1"/>
  <c r="AG151" i="1"/>
  <c r="Q151" i="1"/>
  <c r="N151" i="1"/>
  <c r="O151" i="1" s="1"/>
  <c r="I151" i="1"/>
  <c r="AG149" i="1"/>
  <c r="AG148" i="1"/>
  <c r="AG147" i="1"/>
  <c r="AG146" i="1"/>
  <c r="AX145" i="1"/>
  <c r="BB145" i="1" s="1"/>
  <c r="AY145" i="1" s="1"/>
  <c r="AV145" i="1"/>
  <c r="AU145" i="1" s="1"/>
  <c r="AG145" i="1"/>
  <c r="Q145" i="1"/>
  <c r="N145" i="1"/>
  <c r="O145" i="1" s="1"/>
  <c r="I145" i="1"/>
  <c r="AG143" i="1"/>
  <c r="AG142" i="1"/>
  <c r="AG141" i="1"/>
  <c r="AG140" i="1"/>
  <c r="AX139" i="1"/>
  <c r="BB139" i="1" s="1"/>
  <c r="AY139" i="1" s="1"/>
  <c r="AV139" i="1"/>
  <c r="AU139" i="1" s="1"/>
  <c r="AG139" i="1"/>
  <c r="Q139" i="1"/>
  <c r="N139" i="1"/>
  <c r="O139" i="1" s="1"/>
  <c r="I139" i="1"/>
  <c r="AG137" i="1"/>
  <c r="AG136" i="1"/>
  <c r="AG135" i="1"/>
  <c r="AG134" i="1"/>
  <c r="AX133" i="1"/>
  <c r="BB133" i="1" s="1"/>
  <c r="AY133" i="1" s="1"/>
  <c r="AV133" i="1"/>
  <c r="AU133" i="1" s="1"/>
  <c r="AW133" i="1" s="1"/>
  <c r="AG133" i="1"/>
  <c r="Q133" i="1"/>
  <c r="N133" i="1"/>
  <c r="O133" i="1" s="1"/>
  <c r="I133" i="1"/>
  <c r="AG131" i="1"/>
  <c r="AG130" i="1"/>
  <c r="AG129" i="1"/>
  <c r="AG128" i="1"/>
  <c r="AX127" i="1"/>
  <c r="BB127" i="1" s="1"/>
  <c r="AY127" i="1" s="1"/>
  <c r="AV127" i="1"/>
  <c r="AU127" i="1" s="1"/>
  <c r="AW127" i="1" s="1"/>
  <c r="AG127" i="1"/>
  <c r="Q127" i="1"/>
  <c r="N127" i="1"/>
  <c r="O127" i="1" s="1"/>
  <c r="I127" i="1"/>
  <c r="AG125" i="1"/>
  <c r="AG124" i="1"/>
  <c r="AG123" i="1"/>
  <c r="AG122" i="1"/>
  <c r="AX121" i="1"/>
  <c r="BB121" i="1" s="1"/>
  <c r="AY121" i="1" s="1"/>
  <c r="AV121" i="1"/>
  <c r="AU121" i="1" s="1"/>
  <c r="AG121" i="1"/>
  <c r="Q121" i="1"/>
  <c r="N121" i="1"/>
  <c r="O121" i="1" s="1"/>
  <c r="I121" i="1"/>
  <c r="AG119" i="1"/>
  <c r="AG118" i="1"/>
  <c r="AG117" i="1"/>
  <c r="AG116" i="1"/>
  <c r="AX115" i="1"/>
  <c r="BB115" i="1" s="1"/>
  <c r="AY115" i="1" s="1"/>
  <c r="AV115" i="1"/>
  <c r="AU115" i="1" s="1"/>
  <c r="AG115" i="1"/>
  <c r="Q115" i="1"/>
  <c r="N115" i="1"/>
  <c r="O115" i="1" s="1"/>
  <c r="I115" i="1"/>
  <c r="AG113" i="1"/>
  <c r="AG112" i="1"/>
  <c r="AG111" i="1"/>
  <c r="AG110" i="1"/>
  <c r="AX109" i="1"/>
  <c r="BB109" i="1" s="1"/>
  <c r="AY109" i="1" s="1"/>
  <c r="AV109" i="1"/>
  <c r="AU109" i="1" s="1"/>
  <c r="AW109" i="1" s="1"/>
  <c r="AG109" i="1"/>
  <c r="Q109" i="1"/>
  <c r="N109" i="1"/>
  <c r="O109" i="1" s="1"/>
  <c r="I109" i="1"/>
  <c r="AG107" i="1"/>
  <c r="AG106" i="1"/>
  <c r="AG105" i="1"/>
  <c r="AG104" i="1"/>
  <c r="AX103" i="1"/>
  <c r="BB103" i="1" s="1"/>
  <c r="AY103" i="1" s="1"/>
  <c r="AV103" i="1"/>
  <c r="AU103" i="1" s="1"/>
  <c r="AG103" i="1"/>
  <c r="Q103" i="1"/>
  <c r="N103" i="1"/>
  <c r="O103" i="1" s="1"/>
  <c r="I103" i="1"/>
  <c r="AG101" i="1"/>
  <c r="AG100" i="1"/>
  <c r="AG99" i="1"/>
  <c r="AG98" i="1"/>
  <c r="AX97" i="1"/>
  <c r="BB97" i="1" s="1"/>
  <c r="AY97" i="1" s="1"/>
  <c r="AV97" i="1"/>
  <c r="AU97" i="1" s="1"/>
  <c r="AG97" i="1"/>
  <c r="Q97" i="1"/>
  <c r="N97" i="1"/>
  <c r="O97" i="1" s="1"/>
  <c r="I97" i="1"/>
  <c r="AG95" i="1"/>
  <c r="AG94" i="1"/>
  <c r="AG93" i="1"/>
  <c r="AG92" i="1"/>
  <c r="AX91" i="1"/>
  <c r="BB91" i="1" s="1"/>
  <c r="AV91" i="1"/>
  <c r="AU91" i="1" s="1"/>
  <c r="AW91" i="1" s="1"/>
  <c r="AG91" i="1"/>
  <c r="Q91" i="1"/>
  <c r="N91" i="1"/>
  <c r="I91" i="1"/>
  <c r="R91" i="1" l="1"/>
  <c r="R97" i="1"/>
  <c r="AZ103" i="1"/>
  <c r="BC103" i="1" s="1"/>
  <c r="R103" i="1"/>
  <c r="BH107" i="1" s="1"/>
  <c r="R115" i="1"/>
  <c r="R121" i="1"/>
  <c r="R157" i="1"/>
  <c r="S157" i="1" s="1"/>
  <c r="R151" i="1"/>
  <c r="BG153" i="1" s="1"/>
  <c r="R145" i="1"/>
  <c r="R139" i="1"/>
  <c r="R133" i="1"/>
  <c r="R127" i="1"/>
  <c r="BI131" i="1" s="1"/>
  <c r="AZ127" i="1"/>
  <c r="BC127" i="1" s="1"/>
  <c r="AY91" i="1"/>
  <c r="AZ91" i="1"/>
  <c r="BC91" i="1" s="1"/>
  <c r="O91" i="1"/>
  <c r="AZ133" i="1"/>
  <c r="BC133" i="1" s="1"/>
  <c r="AZ139" i="1"/>
  <c r="BC139" i="1" s="1"/>
  <c r="AW139" i="1"/>
  <c r="AW145" i="1"/>
  <c r="AZ145" i="1"/>
  <c r="BC145" i="1" s="1"/>
  <c r="AW151" i="1"/>
  <c r="AZ151" i="1"/>
  <c r="BC151" i="1" s="1"/>
  <c r="AW157" i="1"/>
  <c r="AZ157" i="1"/>
  <c r="BC157" i="1" s="1"/>
  <c r="BF158" i="1"/>
  <c r="BF153" i="1"/>
  <c r="AW121" i="1"/>
  <c r="AZ121" i="1"/>
  <c r="BC121" i="1" s="1"/>
  <c r="BI103" i="1"/>
  <c r="AW115" i="1"/>
  <c r="AZ115" i="1"/>
  <c r="BC115" i="1" s="1"/>
  <c r="S127" i="1"/>
  <c r="BE93" i="1"/>
  <c r="BE91" i="1"/>
  <c r="S91" i="1"/>
  <c r="BH93" i="1"/>
  <c r="BG93" i="1"/>
  <c r="BH92" i="1"/>
  <c r="BF95" i="1"/>
  <c r="BH117" i="1"/>
  <c r="BH115" i="1"/>
  <c r="S115" i="1"/>
  <c r="BG125" i="1"/>
  <c r="S121" i="1"/>
  <c r="BI125" i="1"/>
  <c r="BG122" i="1"/>
  <c r="AW97" i="1"/>
  <c r="AZ97" i="1"/>
  <c r="BC97" i="1" s="1"/>
  <c r="BH99" i="1"/>
  <c r="AW103" i="1"/>
  <c r="R109" i="1"/>
  <c r="AZ109" i="1"/>
  <c r="BC109" i="1" s="1"/>
  <c r="S97" i="1"/>
  <c r="BH116" i="1" l="1"/>
  <c r="BF92" i="1"/>
  <c r="BF91" i="1"/>
  <c r="BI93" i="1"/>
  <c r="BH129" i="1"/>
  <c r="BI105" i="1"/>
  <c r="BG105" i="1"/>
  <c r="BE149" i="1"/>
  <c r="BE123" i="1"/>
  <c r="BH125" i="1"/>
  <c r="BE130" i="1"/>
  <c r="BI107" i="1"/>
  <c r="BG97" i="1"/>
  <c r="BG121" i="1"/>
  <c r="BF93" i="1"/>
  <c r="BI92" i="1"/>
  <c r="BH95" i="1"/>
  <c r="BI95" i="1"/>
  <c r="BE129" i="1"/>
  <c r="BG104" i="1"/>
  <c r="BF104" i="1"/>
  <c r="BI147" i="1"/>
  <c r="BF148" i="1"/>
  <c r="BF97" i="1"/>
  <c r="BG158" i="1"/>
  <c r="BG149" i="1"/>
  <c r="BI153" i="1"/>
  <c r="BE145" i="1"/>
  <c r="BH149" i="1"/>
  <c r="BE146" i="1"/>
  <c r="BI154" i="1"/>
  <c r="BG161" i="1"/>
  <c r="BG157" i="1"/>
  <c r="BI101" i="1"/>
  <c r="BI159" i="1"/>
  <c r="BG148" i="1"/>
  <c r="BE158" i="1"/>
  <c r="BE121" i="1"/>
  <c r="BI122" i="1"/>
  <c r="BG116" i="1"/>
  <c r="BG118" i="1"/>
  <c r="BF116" i="1"/>
  <c r="BG127" i="1"/>
  <c r="BI129" i="1"/>
  <c r="BH106" i="1"/>
  <c r="BH104" i="1"/>
  <c r="BE153" i="1"/>
  <c r="BH100" i="1"/>
  <c r="BF121" i="1"/>
  <c r="BE125" i="1"/>
  <c r="BG123" i="1"/>
  <c r="BF122" i="1"/>
  <c r="BH118" i="1"/>
  <c r="BF119" i="1"/>
  <c r="BE116" i="1"/>
  <c r="BE94" i="1"/>
  <c r="BH94" i="1"/>
  <c r="BE92" i="1"/>
  <c r="BI91" i="1"/>
  <c r="BG94" i="1"/>
  <c r="BF127" i="1"/>
  <c r="BE128" i="1"/>
  <c r="BH127" i="1"/>
  <c r="BE127" i="1"/>
  <c r="BG130" i="1"/>
  <c r="BF103" i="1"/>
  <c r="BF107" i="1"/>
  <c r="BG107" i="1"/>
  <c r="BF105" i="1"/>
  <c r="BE103" i="1"/>
  <c r="BE107" i="1"/>
  <c r="BF106" i="1"/>
  <c r="BE161" i="1"/>
  <c r="BI157" i="1"/>
  <c r="BI151" i="1"/>
  <c r="BI145" i="1"/>
  <c r="BG151" i="1"/>
  <c r="BF151" i="1"/>
  <c r="BF154" i="1"/>
  <c r="BH147" i="1"/>
  <c r="BE148" i="1"/>
  <c r="BH148" i="1"/>
  <c r="BG124" i="1"/>
  <c r="BF125" i="1"/>
  <c r="BH121" i="1"/>
  <c r="BG115" i="1"/>
  <c r="BH130" i="1"/>
  <c r="BI130" i="1"/>
  <c r="BH131" i="1"/>
  <c r="BI106" i="1"/>
  <c r="BE105" i="1"/>
  <c r="BG106" i="1"/>
  <c r="BH105" i="1"/>
  <c r="BE154" i="1"/>
  <c r="BH152" i="1"/>
  <c r="BH155" i="1"/>
  <c r="BF123" i="1"/>
  <c r="BI123" i="1"/>
  <c r="BE124" i="1"/>
  <c r="BF124" i="1"/>
  <c r="BF115" i="1"/>
  <c r="BI115" i="1"/>
  <c r="BG117" i="1"/>
  <c r="BG91" i="1"/>
  <c r="BH91" i="1"/>
  <c r="BF94" i="1"/>
  <c r="BG95" i="1"/>
  <c r="BI94" i="1"/>
  <c r="BG92" i="1"/>
  <c r="BE95" i="1"/>
  <c r="BF129" i="1"/>
  <c r="BG129" i="1"/>
  <c r="BF128" i="1"/>
  <c r="BI127" i="1"/>
  <c r="BE104" i="1"/>
  <c r="BG103" i="1"/>
  <c r="S103" i="1"/>
  <c r="BE106" i="1"/>
  <c r="BI104" i="1"/>
  <c r="BH103" i="1"/>
  <c r="BG160" i="1"/>
  <c r="BE157" i="1"/>
  <c r="S151" i="1"/>
  <c r="BF160" i="1"/>
  <c r="BH153" i="1"/>
  <c r="BI149" i="1"/>
  <c r="BF101" i="1"/>
  <c r="BE101" i="1"/>
  <c r="BH124" i="1"/>
  <c r="BH122" i="1"/>
  <c r="BI121" i="1"/>
  <c r="BE122" i="1"/>
  <c r="BI124" i="1"/>
  <c r="BH123" i="1"/>
  <c r="BF117" i="1"/>
  <c r="BI117" i="1"/>
  <c r="BE118" i="1"/>
  <c r="BE159" i="1"/>
  <c r="BG154" i="1"/>
  <c r="BE151" i="1"/>
  <c r="BG146" i="1"/>
  <c r="BG155" i="1"/>
  <c r="BF155" i="1"/>
  <c r="BH161" i="1"/>
  <c r="BH157" i="1"/>
  <c r="BH151" i="1"/>
  <c r="BH145" i="1"/>
  <c r="BI148" i="1"/>
  <c r="BG145" i="1"/>
  <c r="BI160" i="1"/>
  <c r="BF147" i="1"/>
  <c r="BE131" i="1"/>
  <c r="BI155" i="1"/>
  <c r="BG99" i="1"/>
  <c r="BF100" i="1"/>
  <c r="BI118" i="1"/>
  <c r="BH119" i="1"/>
  <c r="BF161" i="1"/>
  <c r="BE160" i="1"/>
  <c r="BF157" i="1"/>
  <c r="BF145" i="1"/>
  <c r="BG136" i="1"/>
  <c r="BH160" i="1"/>
  <c r="BI97" i="1"/>
  <c r="BH101" i="1"/>
  <c r="BH159" i="1"/>
  <c r="BI146" i="1"/>
  <c r="BF159" i="1"/>
  <c r="BI158" i="1"/>
  <c r="BF149" i="1"/>
  <c r="BI161" i="1"/>
  <c r="BE143" i="1"/>
  <c r="BH158" i="1"/>
  <c r="BG159" i="1"/>
  <c r="BE155" i="1"/>
  <c r="BG152" i="1"/>
  <c r="BI152" i="1"/>
  <c r="BH154" i="1"/>
  <c r="BF152" i="1"/>
  <c r="BE152" i="1"/>
  <c r="BE147" i="1"/>
  <c r="BF146" i="1"/>
  <c r="BG147" i="1"/>
  <c r="S145" i="1"/>
  <c r="BH146" i="1"/>
  <c r="BH140" i="1"/>
  <c r="BG141" i="1"/>
  <c r="BI141" i="1"/>
  <c r="BH141" i="1"/>
  <c r="BF141" i="1"/>
  <c r="BG139" i="1"/>
  <c r="BE142" i="1"/>
  <c r="BI139" i="1"/>
  <c r="BG142" i="1"/>
  <c r="BH143" i="1"/>
  <c r="BI140" i="1"/>
  <c r="BE141" i="1"/>
  <c r="BI143" i="1"/>
  <c r="BF140" i="1"/>
  <c r="S139" i="1"/>
  <c r="BE139" i="1"/>
  <c r="BF139" i="1"/>
  <c r="BF142" i="1"/>
  <c r="BH142" i="1"/>
  <c r="BE140" i="1"/>
  <c r="BI142" i="1"/>
  <c r="BG140" i="1"/>
  <c r="BH139" i="1"/>
  <c r="BF143" i="1"/>
  <c r="BG143" i="1"/>
  <c r="BF136" i="1"/>
  <c r="BE134" i="1"/>
  <c r="BI136" i="1"/>
  <c r="BG134" i="1"/>
  <c r="BE137" i="1"/>
  <c r="BH133" i="1"/>
  <c r="BH137" i="1"/>
  <c r="BI134" i="1"/>
  <c r="BG137" i="1"/>
  <c r="BE135" i="1"/>
  <c r="BI137" i="1"/>
  <c r="BF134" i="1"/>
  <c r="S133" i="1"/>
  <c r="BG135" i="1"/>
  <c r="BE133" i="1"/>
  <c r="BI135" i="1"/>
  <c r="BH135" i="1"/>
  <c r="BG133" i="1"/>
  <c r="BE136" i="1"/>
  <c r="BI133" i="1"/>
  <c r="BE115" i="1"/>
  <c r="BI119" i="1"/>
  <c r="BE117" i="1"/>
  <c r="BE119" i="1"/>
  <c r="BI116" i="1"/>
  <c r="BG119" i="1"/>
  <c r="BF118" i="1"/>
  <c r="BH128" i="1"/>
  <c r="BF131" i="1"/>
  <c r="BI128" i="1"/>
  <c r="BG131" i="1"/>
  <c r="BF130" i="1"/>
  <c r="BG128" i="1"/>
  <c r="BI99" i="1"/>
  <c r="BF99" i="1"/>
  <c r="BI98" i="1"/>
  <c r="BH97" i="1"/>
  <c r="BE99" i="1"/>
  <c r="BE98" i="1"/>
  <c r="BH98" i="1"/>
  <c r="BE97" i="1"/>
  <c r="BG98" i="1"/>
  <c r="BF133" i="1"/>
  <c r="BF137" i="1"/>
  <c r="BH134" i="1"/>
  <c r="BF135" i="1"/>
  <c r="BH136" i="1"/>
  <c r="BG100" i="1"/>
  <c r="BE100" i="1"/>
  <c r="BF98" i="1"/>
  <c r="BI100" i="1"/>
  <c r="BH113" i="1"/>
  <c r="BF112" i="1"/>
  <c r="BH111" i="1"/>
  <c r="BF110" i="1"/>
  <c r="BH109" i="1"/>
  <c r="BG113" i="1"/>
  <c r="BI112" i="1"/>
  <c r="BE112" i="1"/>
  <c r="BG111" i="1"/>
  <c r="BI110" i="1"/>
  <c r="BE110" i="1"/>
  <c r="BE113" i="1"/>
  <c r="BI109" i="1"/>
  <c r="S109" i="1"/>
  <c r="BI111" i="1"/>
  <c r="BH110" i="1"/>
  <c r="BG109" i="1"/>
  <c r="BF113" i="1"/>
  <c r="BG112" i="1"/>
  <c r="BE111" i="1"/>
  <c r="BE109" i="1"/>
  <c r="BI113" i="1"/>
  <c r="BH112" i="1"/>
  <c r="BF111" i="1"/>
  <c r="BG110" i="1"/>
  <c r="BF109" i="1"/>
  <c r="BG101" i="1"/>
  <c r="AG635" i="1" l="1"/>
  <c r="AG634" i="1"/>
  <c r="AG633" i="1"/>
  <c r="AG632" i="1"/>
  <c r="AX631" i="1"/>
  <c r="BB631" i="1" s="1"/>
  <c r="AY631" i="1" s="1"/>
  <c r="AV631" i="1"/>
  <c r="AU631" i="1" s="1"/>
  <c r="AW631" i="1" s="1"/>
  <c r="AG631" i="1"/>
  <c r="Q631" i="1"/>
  <c r="N631" i="1"/>
  <c r="R631" i="1" s="1"/>
  <c r="I631" i="1"/>
  <c r="AG629" i="1"/>
  <c r="AG628" i="1"/>
  <c r="AG627" i="1"/>
  <c r="AG626" i="1"/>
  <c r="AX625" i="1"/>
  <c r="BB625" i="1" s="1"/>
  <c r="AY625" i="1" s="1"/>
  <c r="AV625" i="1"/>
  <c r="AU625" i="1" s="1"/>
  <c r="AW625" i="1" s="1"/>
  <c r="AG625" i="1"/>
  <c r="Q625" i="1"/>
  <c r="N625" i="1"/>
  <c r="O625" i="1" s="1"/>
  <c r="I625" i="1"/>
  <c r="AG623" i="1"/>
  <c r="AG622" i="1"/>
  <c r="AG621" i="1"/>
  <c r="AG620" i="1"/>
  <c r="AX619" i="1"/>
  <c r="BB619" i="1" s="1"/>
  <c r="AY619" i="1" s="1"/>
  <c r="AV619" i="1"/>
  <c r="AU619" i="1" s="1"/>
  <c r="AW619" i="1" s="1"/>
  <c r="AG619" i="1"/>
  <c r="Q619" i="1"/>
  <c r="N619" i="1"/>
  <c r="O619" i="1" s="1"/>
  <c r="I619" i="1"/>
  <c r="O631" i="1" l="1"/>
  <c r="S631" i="1"/>
  <c r="BH634" i="1"/>
  <c r="R619" i="1"/>
  <c r="AZ619" i="1"/>
  <c r="BC619" i="1" s="1"/>
  <c r="R625" i="1"/>
  <c r="AZ625" i="1"/>
  <c r="BC625" i="1" s="1"/>
  <c r="AZ631" i="1"/>
  <c r="BC631" i="1" s="1"/>
  <c r="BG632" i="1" l="1"/>
  <c r="BG634" i="1"/>
  <c r="BE634" i="1"/>
  <c r="BH631" i="1"/>
  <c r="BE635" i="1"/>
  <c r="BI631" i="1"/>
  <c r="BH632" i="1"/>
  <c r="BG631" i="1"/>
  <c r="BF632" i="1"/>
  <c r="BF633" i="1"/>
  <c r="BG633" i="1"/>
  <c r="BH629" i="1"/>
  <c r="BF628" i="1"/>
  <c r="BH627" i="1"/>
  <c r="BF626" i="1"/>
  <c r="BH625" i="1"/>
  <c r="BE625" i="1"/>
  <c r="BG629" i="1"/>
  <c r="BI628" i="1"/>
  <c r="BE628" i="1"/>
  <c r="BG627" i="1"/>
  <c r="BI626" i="1"/>
  <c r="BE626" i="1"/>
  <c r="BG625" i="1"/>
  <c r="S625" i="1"/>
  <c r="BF629" i="1"/>
  <c r="BH628" i="1"/>
  <c r="BF627" i="1"/>
  <c r="BH626" i="1"/>
  <c r="BF625" i="1"/>
  <c r="BI629" i="1"/>
  <c r="BE629" i="1"/>
  <c r="BG628" i="1"/>
  <c r="BI627" i="1"/>
  <c r="BE627" i="1"/>
  <c r="BG626" i="1"/>
  <c r="BI625" i="1"/>
  <c r="BH623" i="1"/>
  <c r="BF622" i="1"/>
  <c r="BH621" i="1"/>
  <c r="BF620" i="1"/>
  <c r="BH619" i="1"/>
  <c r="BI623" i="1"/>
  <c r="BE623" i="1"/>
  <c r="BG622" i="1"/>
  <c r="BI621" i="1"/>
  <c r="BE621" i="1"/>
  <c r="BG620" i="1"/>
  <c r="BI619" i="1"/>
  <c r="BG623" i="1"/>
  <c r="BI622" i="1"/>
  <c r="BE622" i="1"/>
  <c r="BG621" i="1"/>
  <c r="BI620" i="1"/>
  <c r="BE620" i="1"/>
  <c r="BG619" i="1"/>
  <c r="S619" i="1"/>
  <c r="BF623" i="1"/>
  <c r="BH622" i="1"/>
  <c r="BF621" i="1"/>
  <c r="BH620" i="1"/>
  <c r="BF619" i="1"/>
  <c r="BE619" i="1"/>
  <c r="BE633" i="1"/>
  <c r="BI635" i="1"/>
  <c r="BE632" i="1"/>
  <c r="BI634" i="1"/>
  <c r="BH633" i="1"/>
  <c r="BE631" i="1"/>
  <c r="BI633" i="1"/>
  <c r="BF631" i="1"/>
  <c r="BF635" i="1"/>
  <c r="BI632" i="1"/>
  <c r="BG635" i="1"/>
  <c r="BF634" i="1"/>
  <c r="BH635" i="1"/>
  <c r="AG557" i="1" l="1"/>
  <c r="AG556" i="1"/>
  <c r="AG555" i="1"/>
  <c r="AG554" i="1"/>
  <c r="AX553" i="1"/>
  <c r="BB553" i="1" s="1"/>
  <c r="AY553" i="1" s="1"/>
  <c r="AV553" i="1"/>
  <c r="AU553" i="1" s="1"/>
  <c r="AG553" i="1"/>
  <c r="Q553" i="1"/>
  <c r="N553" i="1"/>
  <c r="O553" i="1" s="1"/>
  <c r="I553" i="1"/>
  <c r="AG551" i="1"/>
  <c r="AG550" i="1"/>
  <c r="AG549" i="1"/>
  <c r="AG548" i="1"/>
  <c r="AX547" i="1"/>
  <c r="BB547" i="1" s="1"/>
  <c r="AY547" i="1" s="1"/>
  <c r="AV547" i="1"/>
  <c r="AU547" i="1" s="1"/>
  <c r="AG547" i="1"/>
  <c r="Q547" i="1"/>
  <c r="N547" i="1"/>
  <c r="O547" i="1" s="1"/>
  <c r="I547" i="1"/>
  <c r="R547" i="1" l="1"/>
  <c r="BH550" i="1" s="1"/>
  <c r="R553" i="1"/>
  <c r="AZ553" i="1"/>
  <c r="BC553" i="1" s="1"/>
  <c r="AW553" i="1"/>
  <c r="AW547" i="1"/>
  <c r="AZ547" i="1"/>
  <c r="BC547" i="1" s="1"/>
  <c r="BI548" i="1" l="1"/>
  <c r="BI549" i="1"/>
  <c r="BG548" i="1"/>
  <c r="BG547" i="1"/>
  <c r="BF548" i="1"/>
  <c r="BF557" i="1"/>
  <c r="BE554" i="1"/>
  <c r="BI557" i="1"/>
  <c r="BE557" i="1"/>
  <c r="BF553" i="1"/>
  <c r="BE556" i="1"/>
  <c r="BH548" i="1"/>
  <c r="BI553" i="1"/>
  <c r="BF554" i="1"/>
  <c r="BG551" i="1"/>
  <c r="BF549" i="1"/>
  <c r="BH553" i="1"/>
  <c r="BG555" i="1"/>
  <c r="BG554" i="1"/>
  <c r="BH554" i="1"/>
  <c r="S553" i="1"/>
  <c r="BE555" i="1"/>
  <c r="BG550" i="1"/>
  <c r="BE547" i="1"/>
  <c r="BH555" i="1"/>
  <c r="BH549" i="1"/>
  <c r="BG557" i="1"/>
  <c r="BG553" i="1"/>
  <c r="BG549" i="1"/>
  <c r="BF551" i="1"/>
  <c r="BF547" i="1"/>
  <c r="BG556" i="1"/>
  <c r="BE551" i="1"/>
  <c r="BI547" i="1"/>
  <c r="BH557" i="1"/>
  <c r="BF550" i="1"/>
  <c r="BF555" i="1"/>
  <c r="BI554" i="1"/>
  <c r="BE550" i="1"/>
  <c r="S547" i="1"/>
  <c r="BI555" i="1"/>
  <c r="BE553" i="1"/>
  <c r="BE549" i="1"/>
  <c r="BH556" i="1"/>
  <c r="BF556" i="1"/>
  <c r="BH551" i="1"/>
  <c r="BH547" i="1"/>
  <c r="BI556" i="1"/>
  <c r="BI550" i="1"/>
  <c r="BE548" i="1"/>
  <c r="BI551" i="1"/>
  <c r="AG533" i="1" l="1"/>
  <c r="AG532" i="1"/>
  <c r="AG531" i="1"/>
  <c r="AG530" i="1"/>
  <c r="AX529" i="1"/>
  <c r="BB529" i="1" s="1"/>
  <c r="AY529" i="1" s="1"/>
  <c r="AV529" i="1"/>
  <c r="AU529" i="1" s="1"/>
  <c r="AG529" i="1"/>
  <c r="Q529" i="1"/>
  <c r="N529" i="1"/>
  <c r="O529" i="1" s="1"/>
  <c r="I529" i="1"/>
  <c r="AG527" i="1"/>
  <c r="AG526" i="1"/>
  <c r="AG525" i="1"/>
  <c r="AG524" i="1"/>
  <c r="AX523" i="1"/>
  <c r="BB523" i="1" s="1"/>
  <c r="AY523" i="1" s="1"/>
  <c r="AV523" i="1"/>
  <c r="AU523" i="1" s="1"/>
  <c r="AG523" i="1"/>
  <c r="Q523" i="1"/>
  <c r="N523" i="1"/>
  <c r="O523" i="1" s="1"/>
  <c r="I523" i="1"/>
  <c r="AG521" i="1"/>
  <c r="AG520" i="1"/>
  <c r="AG519" i="1"/>
  <c r="AG518" i="1"/>
  <c r="AX517" i="1"/>
  <c r="BB517" i="1" s="1"/>
  <c r="AY517" i="1" s="1"/>
  <c r="AV517" i="1"/>
  <c r="AU517" i="1" s="1"/>
  <c r="AG517" i="1"/>
  <c r="Q517" i="1"/>
  <c r="N517" i="1"/>
  <c r="O517" i="1" s="1"/>
  <c r="I517" i="1"/>
  <c r="R517" i="1" l="1"/>
  <c r="R529" i="1"/>
  <c r="S529" i="1" s="1"/>
  <c r="R523" i="1"/>
  <c r="S523" i="1" s="1"/>
  <c r="AZ523" i="1"/>
  <c r="BC523" i="1" s="1"/>
  <c r="AW523" i="1"/>
  <c r="AW529" i="1"/>
  <c r="AZ529" i="1"/>
  <c r="BC529" i="1" s="1"/>
  <c r="AZ517" i="1"/>
  <c r="BC517" i="1" s="1"/>
  <c r="AW517" i="1"/>
  <c r="BI520" i="1"/>
  <c r="BG531" i="1"/>
  <c r="BF533" i="1"/>
  <c r="BI524" i="1"/>
  <c r="BI526" i="1"/>
  <c r="BF518" i="1"/>
  <c r="BF520" i="1"/>
  <c r="BF524" i="1"/>
  <c r="BH529" i="1"/>
  <c r="BH531" i="1"/>
  <c r="BF532" i="1"/>
  <c r="BH533" i="1"/>
  <c r="BF523" i="1"/>
  <c r="BE517" i="1"/>
  <c r="BG518" i="1"/>
  <c r="BE519" i="1"/>
  <c r="BI519" i="1"/>
  <c r="BE521" i="1"/>
  <c r="BE523" i="1"/>
  <c r="BE525" i="1"/>
  <c r="BI529" i="1"/>
  <c r="BG530" i="1"/>
  <c r="BE531" i="1"/>
  <c r="BG532" i="1"/>
  <c r="BE533" i="1"/>
  <c r="AG371" i="1"/>
  <c r="AG370" i="1"/>
  <c r="AG369" i="1"/>
  <c r="AG368" i="1"/>
  <c r="AX367" i="1"/>
  <c r="BB367" i="1" s="1"/>
  <c r="AY367" i="1" s="1"/>
  <c r="AV367" i="1"/>
  <c r="AU367" i="1" s="1"/>
  <c r="AG367" i="1"/>
  <c r="Q367" i="1"/>
  <c r="N367" i="1"/>
  <c r="O367" i="1" s="1"/>
  <c r="I367" i="1"/>
  <c r="AG365" i="1"/>
  <c r="AG364" i="1"/>
  <c r="AG363" i="1"/>
  <c r="AG362" i="1"/>
  <c r="AX361" i="1"/>
  <c r="BB361" i="1" s="1"/>
  <c r="AY361" i="1" s="1"/>
  <c r="AV361" i="1"/>
  <c r="AU361" i="1" s="1"/>
  <c r="AW361" i="1" s="1"/>
  <c r="AG361" i="1"/>
  <c r="Q361" i="1"/>
  <c r="N361" i="1"/>
  <c r="O361" i="1" s="1"/>
  <c r="I361" i="1"/>
  <c r="AG359" i="1"/>
  <c r="AG358" i="1"/>
  <c r="AG357" i="1"/>
  <c r="AG356" i="1"/>
  <c r="AX355" i="1"/>
  <c r="BB355" i="1" s="1"/>
  <c r="AY355" i="1" s="1"/>
  <c r="AV355" i="1"/>
  <c r="AU355" i="1"/>
  <c r="AW355" i="1" s="1"/>
  <c r="AG355" i="1"/>
  <c r="Q355" i="1"/>
  <c r="N355" i="1"/>
  <c r="I355" i="1"/>
  <c r="AG353" i="1"/>
  <c r="AG352" i="1"/>
  <c r="AG351" i="1"/>
  <c r="AG350" i="1"/>
  <c r="AX349" i="1"/>
  <c r="BB349" i="1" s="1"/>
  <c r="AY349" i="1" s="1"/>
  <c r="AV349" i="1"/>
  <c r="AU349" i="1" s="1"/>
  <c r="AW349" i="1" s="1"/>
  <c r="AG349" i="1"/>
  <c r="Q349" i="1"/>
  <c r="N349" i="1"/>
  <c r="O349" i="1" s="1"/>
  <c r="I349" i="1"/>
  <c r="AG347" i="1"/>
  <c r="AG346" i="1"/>
  <c r="AG345" i="1"/>
  <c r="AG344" i="1"/>
  <c r="AX343" i="1"/>
  <c r="BB343" i="1" s="1"/>
  <c r="AY343" i="1" s="1"/>
  <c r="AV343" i="1"/>
  <c r="AU343" i="1" s="1"/>
  <c r="AG343" i="1"/>
  <c r="Q343" i="1"/>
  <c r="N343" i="1"/>
  <c r="O343" i="1" s="1"/>
  <c r="I343" i="1"/>
  <c r="AG341" i="1"/>
  <c r="AG340" i="1"/>
  <c r="AG339" i="1"/>
  <c r="AG338" i="1"/>
  <c r="AX337" i="1"/>
  <c r="BB337" i="1" s="1"/>
  <c r="AY337" i="1" s="1"/>
  <c r="AV337" i="1"/>
  <c r="AU337" i="1" s="1"/>
  <c r="AW337" i="1" s="1"/>
  <c r="AG337" i="1"/>
  <c r="Q337" i="1"/>
  <c r="N337" i="1"/>
  <c r="O337" i="1" s="1"/>
  <c r="I337" i="1"/>
  <c r="AG335" i="1"/>
  <c r="AG334" i="1"/>
  <c r="AG333" i="1"/>
  <c r="AG332" i="1"/>
  <c r="AX331" i="1"/>
  <c r="BB331" i="1" s="1"/>
  <c r="AY331" i="1" s="1"/>
  <c r="AV331" i="1"/>
  <c r="AU331" i="1" s="1"/>
  <c r="AG331" i="1"/>
  <c r="Q331" i="1"/>
  <c r="N331" i="1"/>
  <c r="O331" i="1" s="1"/>
  <c r="I331" i="1"/>
  <c r="AG329" i="1"/>
  <c r="AG328" i="1"/>
  <c r="AG327" i="1"/>
  <c r="AG326" i="1"/>
  <c r="AX325" i="1"/>
  <c r="BB325" i="1" s="1"/>
  <c r="AY325" i="1" s="1"/>
  <c r="AV325" i="1"/>
  <c r="AU325" i="1" s="1"/>
  <c r="AW325" i="1" s="1"/>
  <c r="AG325" i="1"/>
  <c r="Q325" i="1"/>
  <c r="N325" i="1"/>
  <c r="I325" i="1"/>
  <c r="AG323" i="1"/>
  <c r="AG322" i="1"/>
  <c r="AG321" i="1"/>
  <c r="AG320" i="1"/>
  <c r="AX319" i="1"/>
  <c r="BB319" i="1" s="1"/>
  <c r="AY319" i="1" s="1"/>
  <c r="AV319" i="1"/>
  <c r="AU319" i="1" s="1"/>
  <c r="AW319" i="1" s="1"/>
  <c r="AG319" i="1"/>
  <c r="Q319" i="1"/>
  <c r="N319" i="1"/>
  <c r="I319" i="1"/>
  <c r="AG317" i="1"/>
  <c r="AG316" i="1"/>
  <c r="AG315" i="1"/>
  <c r="AG314" i="1"/>
  <c r="AX313" i="1"/>
  <c r="BB313" i="1" s="1"/>
  <c r="AY313" i="1" s="1"/>
  <c r="AV313" i="1"/>
  <c r="AU313" i="1" s="1"/>
  <c r="AG313" i="1"/>
  <c r="Q313" i="1"/>
  <c r="N313" i="1"/>
  <c r="O313" i="1" s="1"/>
  <c r="I313" i="1"/>
  <c r="AG311" i="1"/>
  <c r="AG310" i="1"/>
  <c r="AG309" i="1"/>
  <c r="AG308" i="1"/>
  <c r="BB307" i="1"/>
  <c r="AY307" i="1" s="1"/>
  <c r="AX307" i="1"/>
  <c r="AV307" i="1"/>
  <c r="AU307" i="1" s="1"/>
  <c r="AG307" i="1"/>
  <c r="Q307" i="1"/>
  <c r="N307" i="1"/>
  <c r="O307" i="1" s="1"/>
  <c r="I307" i="1"/>
  <c r="AG305" i="1"/>
  <c r="AG304" i="1"/>
  <c r="AG303" i="1"/>
  <c r="AG302" i="1"/>
  <c r="AX301" i="1"/>
  <c r="BB301" i="1" s="1"/>
  <c r="AY301" i="1" s="1"/>
  <c r="AV301" i="1"/>
  <c r="AU301" i="1" s="1"/>
  <c r="AG301" i="1"/>
  <c r="Q301" i="1"/>
  <c r="N301" i="1"/>
  <c r="O301" i="1" s="1"/>
  <c r="I301" i="1"/>
  <c r="AG299" i="1"/>
  <c r="AG298" i="1"/>
  <c r="AG297" i="1"/>
  <c r="AG296" i="1"/>
  <c r="AX295" i="1"/>
  <c r="BB295" i="1" s="1"/>
  <c r="AY295" i="1" s="1"/>
  <c r="AV295" i="1"/>
  <c r="AU295" i="1" s="1"/>
  <c r="AW295" i="1" s="1"/>
  <c r="AG295" i="1"/>
  <c r="Q295" i="1"/>
  <c r="N295" i="1"/>
  <c r="O295" i="1" s="1"/>
  <c r="I295" i="1"/>
  <c r="AG293" i="1"/>
  <c r="AG292" i="1"/>
  <c r="AG291" i="1"/>
  <c r="AG290" i="1"/>
  <c r="AX289" i="1"/>
  <c r="BB289" i="1" s="1"/>
  <c r="AY289" i="1" s="1"/>
  <c r="AV289" i="1"/>
  <c r="AU289" i="1" s="1"/>
  <c r="AG289" i="1"/>
  <c r="Q289" i="1"/>
  <c r="N289" i="1"/>
  <c r="O289" i="1" s="1"/>
  <c r="I289" i="1"/>
  <c r="AG287" i="1"/>
  <c r="AG286" i="1"/>
  <c r="AG285" i="1"/>
  <c r="AG284" i="1"/>
  <c r="AX283" i="1"/>
  <c r="BB283" i="1" s="1"/>
  <c r="AY283" i="1" s="1"/>
  <c r="AV283" i="1"/>
  <c r="AU283" i="1" s="1"/>
  <c r="AG283" i="1"/>
  <c r="Q283" i="1"/>
  <c r="N283" i="1"/>
  <c r="I283" i="1"/>
  <c r="AG281" i="1"/>
  <c r="AG280" i="1"/>
  <c r="AG279" i="1"/>
  <c r="AG278" i="1"/>
  <c r="AX277" i="1"/>
  <c r="BB277" i="1" s="1"/>
  <c r="AY277" i="1" s="1"/>
  <c r="AV277" i="1"/>
  <c r="AU277" i="1" s="1"/>
  <c r="AG277" i="1"/>
  <c r="Q277" i="1"/>
  <c r="N277" i="1"/>
  <c r="I277" i="1"/>
  <c r="BG533" i="1" l="1"/>
  <c r="BI531" i="1"/>
  <c r="BE529" i="1"/>
  <c r="BF530" i="1"/>
  <c r="BH530" i="1"/>
  <c r="BH520" i="1"/>
  <c r="BG519" i="1"/>
  <c r="BI521" i="1"/>
  <c r="BG517" i="1"/>
  <c r="BF529" i="1"/>
  <c r="BI530" i="1"/>
  <c r="AZ283" i="1"/>
  <c r="BC283" i="1" s="1"/>
  <c r="AW283" i="1"/>
  <c r="AZ307" i="1"/>
  <c r="BC307" i="1" s="1"/>
  <c r="AW307" i="1"/>
  <c r="BG529" i="1"/>
  <c r="BH518" i="1"/>
  <c r="BF517" i="1"/>
  <c r="BH526" i="1"/>
  <c r="R307" i="1"/>
  <c r="R325" i="1"/>
  <c r="R355" i="1"/>
  <c r="BI525" i="1"/>
  <c r="BF527" i="1"/>
  <c r="BH525" i="1"/>
  <c r="BG527" i="1"/>
  <c r="R343" i="1"/>
  <c r="BG343" i="1" s="1"/>
  <c r="R313" i="1"/>
  <c r="R331" i="1"/>
  <c r="BH519" i="1"/>
  <c r="BF519" i="1"/>
  <c r="BE520" i="1"/>
  <c r="S517" i="1"/>
  <c r="R337" i="1"/>
  <c r="BG338" i="1" s="1"/>
  <c r="R349" i="1"/>
  <c r="BH351" i="1" s="1"/>
  <c r="O355" i="1"/>
  <c r="BG520" i="1"/>
  <c r="BI517" i="1"/>
  <c r="BH521" i="1"/>
  <c r="BH517" i="1"/>
  <c r="BE524" i="1"/>
  <c r="BF521" i="1"/>
  <c r="BG521" i="1"/>
  <c r="BI518" i="1"/>
  <c r="BH532" i="1"/>
  <c r="BE532" i="1"/>
  <c r="BE527" i="1"/>
  <c r="BG524" i="1"/>
  <c r="BF525" i="1"/>
  <c r="BH527" i="1"/>
  <c r="BH523" i="1"/>
  <c r="BE526" i="1"/>
  <c r="BG523" i="1"/>
  <c r="BG526" i="1"/>
  <c r="BI523" i="1"/>
  <c r="BH524" i="1"/>
  <c r="BF526" i="1"/>
  <c r="BG525" i="1"/>
  <c r="BF531" i="1"/>
  <c r="BI532" i="1"/>
  <c r="BE530" i="1"/>
  <c r="BE518" i="1"/>
  <c r="BI527" i="1"/>
  <c r="BI533" i="1"/>
  <c r="O325" i="1"/>
  <c r="R283" i="1"/>
  <c r="BI286" i="1" s="1"/>
  <c r="R361" i="1"/>
  <c r="S361" i="1" s="1"/>
  <c r="R277" i="1"/>
  <c r="R289" i="1"/>
  <c r="AZ277" i="1"/>
  <c r="BC277" i="1" s="1"/>
  <c r="AW277" i="1"/>
  <c r="AW289" i="1"/>
  <c r="AZ289" i="1"/>
  <c r="BC289" i="1" s="1"/>
  <c r="AW301" i="1"/>
  <c r="AZ301" i="1"/>
  <c r="BC301" i="1" s="1"/>
  <c r="BH309" i="1"/>
  <c r="BH307" i="1"/>
  <c r="BF311" i="1"/>
  <c r="BI309" i="1"/>
  <c r="BI308" i="1"/>
  <c r="BI311" i="1"/>
  <c r="AW313" i="1"/>
  <c r="AZ313" i="1"/>
  <c r="BC313" i="1" s="1"/>
  <c r="BG331" i="1"/>
  <c r="S331" i="1"/>
  <c r="O277" i="1"/>
  <c r="O283" i="1"/>
  <c r="R295" i="1"/>
  <c r="AZ295" i="1"/>
  <c r="BC295" i="1" s="1"/>
  <c r="R301" i="1"/>
  <c r="AZ325" i="1"/>
  <c r="BF329" i="1" s="1"/>
  <c r="AW331" i="1"/>
  <c r="AZ331" i="1"/>
  <c r="BC331" i="1" s="1"/>
  <c r="AZ337" i="1"/>
  <c r="BE338" i="1" s="1"/>
  <c r="AW343" i="1"/>
  <c r="AZ343" i="1"/>
  <c r="BC343" i="1" s="1"/>
  <c r="BI291" i="1"/>
  <c r="R319" i="1"/>
  <c r="O319" i="1"/>
  <c r="AZ319" i="1"/>
  <c r="BC319" i="1" s="1"/>
  <c r="BI333" i="1"/>
  <c r="BI325" i="1"/>
  <c r="BH327" i="1"/>
  <c r="BE328" i="1"/>
  <c r="BI326" i="1"/>
  <c r="BG325" i="1"/>
  <c r="S325" i="1"/>
  <c r="BE325" i="1"/>
  <c r="BH328" i="1"/>
  <c r="S337" i="1"/>
  <c r="BH341" i="1"/>
  <c r="AZ355" i="1"/>
  <c r="BC355" i="1" s="1"/>
  <c r="BF325" i="1"/>
  <c r="BF326" i="1"/>
  <c r="BE327" i="1"/>
  <c r="R367" i="1"/>
  <c r="AW367" i="1"/>
  <c r="AZ367" i="1"/>
  <c r="BC367" i="1" s="1"/>
  <c r="AZ349" i="1"/>
  <c r="BI358" i="1"/>
  <c r="S355" i="1"/>
  <c r="BI357" i="1"/>
  <c r="AZ361" i="1"/>
  <c r="BC361" i="1" s="1"/>
  <c r="BG329" i="1" l="1"/>
  <c r="BH359" i="1"/>
  <c r="BG355" i="1"/>
  <c r="BH358" i="1"/>
  <c r="BG357" i="1"/>
  <c r="BI292" i="1"/>
  <c r="BH356" i="1"/>
  <c r="BF357" i="1"/>
  <c r="BG339" i="1"/>
  <c r="BH338" i="1"/>
  <c r="BF310" i="1"/>
  <c r="BH284" i="1"/>
  <c r="BI339" i="1"/>
  <c r="BI340" i="1"/>
  <c r="BG340" i="1"/>
  <c r="BH283" i="1"/>
  <c r="BE358" i="1"/>
  <c r="BI329" i="1"/>
  <c r="BE359" i="1"/>
  <c r="BI327" i="1"/>
  <c r="BE326" i="1"/>
  <c r="BI328" i="1"/>
  <c r="BG328" i="1"/>
  <c r="BH335" i="1"/>
  <c r="BI289" i="1"/>
  <c r="BI284" i="1"/>
  <c r="BH334" i="1"/>
  <c r="BF358" i="1"/>
  <c r="BE356" i="1"/>
  <c r="BG358" i="1"/>
  <c r="BH355" i="1"/>
  <c r="BH329" i="1"/>
  <c r="BG327" i="1"/>
  <c r="BH326" i="1"/>
  <c r="BG314" i="1"/>
  <c r="BE283" i="1"/>
  <c r="BH291" i="1"/>
  <c r="BE279" i="1"/>
  <c r="BH278" i="1"/>
  <c r="BF314" i="1"/>
  <c r="S289" i="1"/>
  <c r="BE291" i="1"/>
  <c r="BG289" i="1"/>
  <c r="BI290" i="1"/>
  <c r="BI293" i="1"/>
  <c r="BH289" i="1"/>
  <c r="BI307" i="1"/>
  <c r="BG310" i="1"/>
  <c r="BG308" i="1"/>
  <c r="BH311" i="1"/>
  <c r="BG291" i="1"/>
  <c r="BF279" i="1"/>
  <c r="BH292" i="1"/>
  <c r="BI314" i="1"/>
  <c r="BE292" i="1"/>
  <c r="BF292" i="1"/>
  <c r="BF309" i="1"/>
  <c r="BF307" i="1"/>
  <c r="BI310" i="1"/>
  <c r="BI278" i="1"/>
  <c r="BE355" i="1"/>
  <c r="BI356" i="1"/>
  <c r="BG359" i="1"/>
  <c r="BI355" i="1"/>
  <c r="BG356" i="1"/>
  <c r="BH340" i="1"/>
  <c r="BG337" i="1"/>
  <c r="BE340" i="1"/>
  <c r="BH339" i="1"/>
  <c r="BI315" i="1"/>
  <c r="BH315" i="1"/>
  <c r="BH308" i="1"/>
  <c r="BE307" i="1"/>
  <c r="BE311" i="1"/>
  <c r="BH310" i="1"/>
  <c r="BE309" i="1"/>
  <c r="BF308" i="1"/>
  <c r="BF280" i="1"/>
  <c r="BI281" i="1"/>
  <c r="BI287" i="1"/>
  <c r="BF283" i="1"/>
  <c r="BH357" i="1"/>
  <c r="BE337" i="1"/>
  <c r="BI338" i="1"/>
  <c r="BG341" i="1"/>
  <c r="BI337" i="1"/>
  <c r="BF315" i="1"/>
  <c r="S307" i="1"/>
  <c r="BE310" i="1"/>
  <c r="BG309" i="1"/>
  <c r="BE308" i="1"/>
  <c r="BG307" i="1"/>
  <c r="BG311" i="1"/>
  <c r="BG281" i="1"/>
  <c r="BE284" i="1"/>
  <c r="BE287" i="1"/>
  <c r="S349" i="1"/>
  <c r="S283" i="1"/>
  <c r="BG285" i="1"/>
  <c r="BF284" i="1"/>
  <c r="BE285" i="1"/>
  <c r="BG287" i="1"/>
  <c r="BG283" i="1"/>
  <c r="BE286" i="1"/>
  <c r="BH285" i="1"/>
  <c r="BI285" i="1"/>
  <c r="BF286" i="1"/>
  <c r="BI345" i="1"/>
  <c r="BH362" i="1"/>
  <c r="BE314" i="1"/>
  <c r="BE317" i="1"/>
  <c r="BE313" i="1"/>
  <c r="BH314" i="1"/>
  <c r="BH277" i="1"/>
  <c r="BG279" i="1"/>
  <c r="BI279" i="1"/>
  <c r="BH280" i="1"/>
  <c r="BF317" i="1"/>
  <c r="BF313" i="1"/>
  <c r="BG316" i="1"/>
  <c r="BI317" i="1"/>
  <c r="BI313" i="1"/>
  <c r="S343" i="1"/>
  <c r="BI316" i="1"/>
  <c r="BH313" i="1"/>
  <c r="BF278" i="1"/>
  <c r="S277" i="1"/>
  <c r="BE280" i="1"/>
  <c r="BI277" i="1"/>
  <c r="BG280" i="1"/>
  <c r="BF277" i="1"/>
  <c r="BF281" i="1"/>
  <c r="BG313" i="1"/>
  <c r="BH317" i="1"/>
  <c r="BH281" i="1"/>
  <c r="BE277" i="1"/>
  <c r="BE278" i="1"/>
  <c r="BH347" i="1"/>
  <c r="BH316" i="1"/>
  <c r="BG315" i="1"/>
  <c r="BE316" i="1"/>
  <c r="S313" i="1"/>
  <c r="BE315" i="1"/>
  <c r="BH279" i="1"/>
  <c r="BG277" i="1"/>
  <c r="BI280" i="1"/>
  <c r="BG278" i="1"/>
  <c r="BE281" i="1"/>
  <c r="BI283" i="1"/>
  <c r="BH286" i="1"/>
  <c r="BF285" i="1"/>
  <c r="BH287" i="1"/>
  <c r="BG286" i="1"/>
  <c r="BG284" i="1"/>
  <c r="BF287" i="1"/>
  <c r="BH293" i="1"/>
  <c r="BE290" i="1"/>
  <c r="BE293" i="1"/>
  <c r="BE289" i="1"/>
  <c r="BF291" i="1"/>
  <c r="BG290" i="1"/>
  <c r="BF290" i="1"/>
  <c r="BF293" i="1"/>
  <c r="BF289" i="1"/>
  <c r="BG292" i="1"/>
  <c r="BH290" i="1"/>
  <c r="BG293" i="1"/>
  <c r="BE353" i="1"/>
  <c r="BF352" i="1"/>
  <c r="BF351" i="1"/>
  <c r="BG350" i="1"/>
  <c r="BH349" i="1"/>
  <c r="BI353" i="1"/>
  <c r="BE351" i="1"/>
  <c r="BF350" i="1"/>
  <c r="BF349" i="1"/>
  <c r="BC349" i="1"/>
  <c r="BI351" i="1"/>
  <c r="BE350" i="1"/>
  <c r="BI352" i="1"/>
  <c r="BF356" i="1"/>
  <c r="BH350" i="1"/>
  <c r="BG323" i="1"/>
  <c r="BI322" i="1"/>
  <c r="BE322" i="1"/>
  <c r="BG321" i="1"/>
  <c r="BI320" i="1"/>
  <c r="BF323" i="1"/>
  <c r="BG322" i="1"/>
  <c r="BH321" i="1"/>
  <c r="BH320" i="1"/>
  <c r="BF319" i="1"/>
  <c r="BI323" i="1"/>
  <c r="BE321" i="1"/>
  <c r="BF320" i="1"/>
  <c r="BH319" i="1"/>
  <c r="BH323" i="1"/>
  <c r="BF322" i="1"/>
  <c r="BI319" i="1"/>
  <c r="BE323" i="1"/>
  <c r="BG320" i="1"/>
  <c r="BG319" i="1"/>
  <c r="BI321" i="1"/>
  <c r="BE320" i="1"/>
  <c r="BE319" i="1"/>
  <c r="S319" i="1"/>
  <c r="BH322" i="1"/>
  <c r="BF321" i="1"/>
  <c r="BE361" i="1"/>
  <c r="BE363" i="1"/>
  <c r="BF363" i="1"/>
  <c r="BF365" i="1"/>
  <c r="BI362" i="1"/>
  <c r="BG365" i="1"/>
  <c r="BI341" i="1"/>
  <c r="BE339" i="1"/>
  <c r="BF338" i="1"/>
  <c r="BF337" i="1"/>
  <c r="BC337" i="1"/>
  <c r="BE341" i="1"/>
  <c r="BF339" i="1"/>
  <c r="BH337" i="1"/>
  <c r="BF340" i="1"/>
  <c r="BH299" i="1"/>
  <c r="BF298" i="1"/>
  <c r="BH297" i="1"/>
  <c r="BF296" i="1"/>
  <c r="BH295" i="1"/>
  <c r="BE299" i="1"/>
  <c r="BG298" i="1"/>
  <c r="BG297" i="1"/>
  <c r="BI296" i="1"/>
  <c r="BE295" i="1"/>
  <c r="BI299" i="1"/>
  <c r="BE298" i="1"/>
  <c r="BF297" i="1"/>
  <c r="BH296" i="1"/>
  <c r="BI295" i="1"/>
  <c r="S295" i="1"/>
  <c r="BG299" i="1"/>
  <c r="BI298" i="1"/>
  <c r="BE297" i="1"/>
  <c r="BG296" i="1"/>
  <c r="BG295" i="1"/>
  <c r="BF299" i="1"/>
  <c r="BH298" i="1"/>
  <c r="BI297" i="1"/>
  <c r="BE296" i="1"/>
  <c r="BF295" i="1"/>
  <c r="BF353" i="1"/>
  <c r="BE345" i="1"/>
  <c r="BF345" i="1"/>
  <c r="BH344" i="1"/>
  <c r="BG345" i="1"/>
  <c r="BF341" i="1"/>
  <c r="BE333" i="1"/>
  <c r="BF333" i="1"/>
  <c r="BH332" i="1"/>
  <c r="BG333" i="1"/>
  <c r="BE349" i="1"/>
  <c r="BI350" i="1"/>
  <c r="BG353" i="1"/>
  <c r="BF355" i="1"/>
  <c r="BI349" i="1"/>
  <c r="BH363" i="1"/>
  <c r="BI363" i="1"/>
  <c r="BE365" i="1"/>
  <c r="BF364" i="1"/>
  <c r="BG363" i="1"/>
  <c r="BF359" i="1"/>
  <c r="BH305" i="1"/>
  <c r="BF304" i="1"/>
  <c r="BH303" i="1"/>
  <c r="BF302" i="1"/>
  <c r="BH301" i="1"/>
  <c r="BI305" i="1"/>
  <c r="BE304" i="1"/>
  <c r="BF303" i="1"/>
  <c r="BH302" i="1"/>
  <c r="BI301" i="1"/>
  <c r="S301" i="1"/>
  <c r="BG305" i="1"/>
  <c r="BI304" i="1"/>
  <c r="BE303" i="1"/>
  <c r="BG302" i="1"/>
  <c r="BG301" i="1"/>
  <c r="BF305" i="1"/>
  <c r="BH304" i="1"/>
  <c r="BI303" i="1"/>
  <c r="BE302" i="1"/>
  <c r="BF301" i="1"/>
  <c r="BE301" i="1"/>
  <c r="BE305" i="1"/>
  <c r="BG304" i="1"/>
  <c r="BG303" i="1"/>
  <c r="BI302" i="1"/>
  <c r="BE343" i="1"/>
  <c r="BI347" i="1"/>
  <c r="BF346" i="1"/>
  <c r="BH345" i="1"/>
  <c r="BE346" i="1"/>
  <c r="BE331" i="1"/>
  <c r="BI335" i="1"/>
  <c r="BF334" i="1"/>
  <c r="BH333" i="1"/>
  <c r="BE334" i="1"/>
  <c r="BG317" i="1"/>
  <c r="BF316" i="1"/>
  <c r="BG351" i="1"/>
  <c r="BI359" i="1"/>
  <c r="BG352" i="1"/>
  <c r="BG364" i="1"/>
  <c r="BF361" i="1"/>
  <c r="BH361" i="1"/>
  <c r="BH365" i="1"/>
  <c r="BG361" i="1"/>
  <c r="BE364" i="1"/>
  <c r="BF343" i="1"/>
  <c r="BH343" i="1"/>
  <c r="BE347" i="1"/>
  <c r="BG346" i="1"/>
  <c r="BE344" i="1"/>
  <c r="BI346" i="1"/>
  <c r="BF331" i="1"/>
  <c r="BH331" i="1"/>
  <c r="BE335" i="1"/>
  <c r="BG334" i="1"/>
  <c r="BE332" i="1"/>
  <c r="BI334" i="1"/>
  <c r="BH353" i="1"/>
  <c r="BG371" i="1"/>
  <c r="BI370" i="1"/>
  <c r="BE370" i="1"/>
  <c r="BG369" i="1"/>
  <c r="BI368" i="1"/>
  <c r="BE368" i="1"/>
  <c r="BG367" i="1"/>
  <c r="S367" i="1"/>
  <c r="BF371" i="1"/>
  <c r="BH370" i="1"/>
  <c r="BF369" i="1"/>
  <c r="BH368" i="1"/>
  <c r="BF367" i="1"/>
  <c r="BI371" i="1"/>
  <c r="BG370" i="1"/>
  <c r="BH369" i="1"/>
  <c r="BF368" i="1"/>
  <c r="BE367" i="1"/>
  <c r="BH371" i="1"/>
  <c r="BF370" i="1"/>
  <c r="BE369" i="1"/>
  <c r="BE371" i="1"/>
  <c r="BI367" i="1"/>
  <c r="BI369" i="1"/>
  <c r="BG368" i="1"/>
  <c r="BH367" i="1"/>
  <c r="BH352" i="1"/>
  <c r="BG349" i="1"/>
  <c r="BE352" i="1"/>
  <c r="BE357" i="1"/>
  <c r="BI361" i="1"/>
  <c r="BI365" i="1"/>
  <c r="BF362" i="1"/>
  <c r="BG362" i="1"/>
  <c r="BH364" i="1"/>
  <c r="BE362" i="1"/>
  <c r="BI364" i="1"/>
  <c r="BC325" i="1"/>
  <c r="BE329" i="1"/>
  <c r="BF327" i="1"/>
  <c r="BH325" i="1"/>
  <c r="BF328" i="1"/>
  <c r="BG326" i="1"/>
  <c r="BH346" i="1"/>
  <c r="BF344" i="1"/>
  <c r="BG344" i="1"/>
  <c r="BI343" i="1"/>
  <c r="BF347" i="1"/>
  <c r="BI344" i="1"/>
  <c r="BG347" i="1"/>
  <c r="BF332" i="1"/>
  <c r="BG332" i="1"/>
  <c r="BI331" i="1"/>
  <c r="BF335" i="1"/>
  <c r="BI332" i="1"/>
  <c r="BG335" i="1"/>
  <c r="AG431" i="1" l="1"/>
  <c r="AG430" i="1"/>
  <c r="AG429" i="1"/>
  <c r="AG428" i="1"/>
  <c r="AX427" i="1"/>
  <c r="BB427" i="1" s="1"/>
  <c r="AY427" i="1" s="1"/>
  <c r="AV427" i="1"/>
  <c r="AU427" i="1" s="1"/>
  <c r="AG427" i="1"/>
  <c r="Q427" i="1"/>
  <c r="N427" i="1"/>
  <c r="R427" i="1" s="1"/>
  <c r="I427" i="1"/>
  <c r="AZ427" i="1" l="1"/>
  <c r="BC427" i="1" s="1"/>
  <c r="AW427" i="1"/>
  <c r="BH427" i="1"/>
  <c r="S427" i="1"/>
  <c r="O427" i="1"/>
  <c r="BE427" i="1" l="1"/>
  <c r="BE428" i="1"/>
  <c r="BG430" i="1"/>
  <c r="BF431" i="1"/>
  <c r="BG431" i="1"/>
  <c r="BI429" i="1"/>
  <c r="BI430" i="1"/>
  <c r="BH431" i="1"/>
  <c r="BI428" i="1"/>
  <c r="BF427" i="1"/>
  <c r="BH429" i="1"/>
  <c r="BI427" i="1"/>
  <c r="BE431" i="1"/>
  <c r="BG429" i="1"/>
  <c r="BH430" i="1"/>
  <c r="BF430" i="1"/>
  <c r="BG428" i="1"/>
  <c r="BG427" i="1"/>
  <c r="BE430" i="1"/>
  <c r="BH428" i="1"/>
  <c r="BF428" i="1"/>
  <c r="BF429" i="1"/>
  <c r="BE429" i="1"/>
  <c r="BI431" i="1"/>
  <c r="AG515" i="1" l="1"/>
  <c r="AG514" i="1"/>
  <c r="AG513" i="1"/>
  <c r="AG512" i="1"/>
  <c r="AG511" i="1"/>
  <c r="AG509" i="1"/>
  <c r="AG508" i="1"/>
  <c r="AG507" i="1"/>
  <c r="AG506" i="1"/>
  <c r="AG505" i="1"/>
  <c r="AG503" i="1"/>
  <c r="AG502" i="1"/>
  <c r="AG501" i="1"/>
  <c r="AG500" i="1"/>
  <c r="AG499" i="1"/>
  <c r="AG497" i="1"/>
  <c r="AG496" i="1"/>
  <c r="AG495" i="1"/>
  <c r="AG494" i="1"/>
  <c r="AG493" i="1"/>
  <c r="AG491" i="1"/>
  <c r="AG490" i="1"/>
  <c r="AG489" i="1"/>
  <c r="AG488" i="1"/>
  <c r="AG487" i="1"/>
  <c r="AG485" i="1"/>
  <c r="AG484" i="1"/>
  <c r="AG483" i="1"/>
  <c r="AG482" i="1"/>
  <c r="AG481" i="1"/>
  <c r="AG479" i="1"/>
  <c r="AG478" i="1"/>
  <c r="AG477" i="1"/>
  <c r="AG476" i="1"/>
  <c r="AG475" i="1"/>
  <c r="AG473" i="1"/>
  <c r="AG472" i="1"/>
  <c r="AG471" i="1"/>
  <c r="AG470" i="1"/>
  <c r="AG469" i="1"/>
  <c r="AG59" i="1" l="1"/>
  <c r="AG58" i="1"/>
  <c r="AG57" i="1"/>
  <c r="AG56" i="1"/>
  <c r="AX55" i="1"/>
  <c r="BB55" i="1" s="1"/>
  <c r="AY55" i="1" s="1"/>
  <c r="AV55" i="1"/>
  <c r="AU55" i="1" s="1"/>
  <c r="AG55" i="1"/>
  <c r="Q55" i="1"/>
  <c r="N55" i="1"/>
  <c r="O55" i="1" s="1"/>
  <c r="I55" i="1"/>
  <c r="AG53" i="1"/>
  <c r="AG52" i="1"/>
  <c r="AG51" i="1"/>
  <c r="AG50" i="1"/>
  <c r="AX49" i="1"/>
  <c r="BB49" i="1" s="1"/>
  <c r="AY49" i="1" s="1"/>
  <c r="AV49" i="1"/>
  <c r="AU49" i="1" s="1"/>
  <c r="AG49" i="1"/>
  <c r="Q49" i="1"/>
  <c r="N49" i="1"/>
  <c r="O49" i="1" s="1"/>
  <c r="I49" i="1"/>
  <c r="AG47" i="1"/>
  <c r="AG46" i="1"/>
  <c r="AG45" i="1"/>
  <c r="AG44" i="1"/>
  <c r="AX43" i="1"/>
  <c r="BB43" i="1" s="1"/>
  <c r="AY43" i="1" s="1"/>
  <c r="AV43" i="1"/>
  <c r="AU43" i="1" s="1"/>
  <c r="AG43" i="1"/>
  <c r="Q43" i="1"/>
  <c r="N43" i="1"/>
  <c r="O43" i="1" s="1"/>
  <c r="I43" i="1"/>
  <c r="R43" i="1" l="1"/>
  <c r="S43" i="1" s="1"/>
  <c r="R55" i="1"/>
  <c r="R49" i="1"/>
  <c r="BG53" i="1" s="1"/>
  <c r="AW43" i="1"/>
  <c r="AZ43" i="1"/>
  <c r="BC43" i="1" s="1"/>
  <c r="AW49" i="1"/>
  <c r="AZ49" i="1"/>
  <c r="BC49" i="1" s="1"/>
  <c r="AW55" i="1"/>
  <c r="AZ55" i="1"/>
  <c r="BC55" i="1" s="1"/>
  <c r="BG46" i="1" l="1"/>
  <c r="BH43" i="1"/>
  <c r="BI45" i="1"/>
  <c r="BG50" i="1"/>
  <c r="BE50" i="1"/>
  <c r="BH47" i="1"/>
  <c r="BE43" i="1"/>
  <c r="BH44" i="1"/>
  <c r="BG45" i="1"/>
  <c r="BI59" i="1"/>
  <c r="BI49" i="1"/>
  <c r="BI52" i="1"/>
  <c r="BE53" i="1"/>
  <c r="BH51" i="1"/>
  <c r="S49" i="1"/>
  <c r="BF50" i="1"/>
  <c r="BF53" i="1"/>
  <c r="BF49" i="1"/>
  <c r="BG52" i="1"/>
  <c r="BE49" i="1"/>
  <c r="BI51" i="1"/>
  <c r="BE59" i="1"/>
  <c r="BG56" i="1"/>
  <c r="BF58" i="1"/>
  <c r="BI58" i="1"/>
  <c r="BG55" i="1"/>
  <c r="BF57" i="1"/>
  <c r="BG58" i="1"/>
  <c r="BI55" i="1"/>
  <c r="BF55" i="1"/>
  <c r="BH57" i="1"/>
  <c r="BE58" i="1"/>
  <c r="S55" i="1"/>
  <c r="BI57" i="1"/>
  <c r="BE55" i="1"/>
  <c r="BF56" i="1"/>
  <c r="BI56" i="1"/>
  <c r="BF59" i="1"/>
  <c r="BE57" i="1"/>
  <c r="BH59" i="1"/>
  <c r="BH55" i="1"/>
  <c r="BG59" i="1"/>
  <c r="BE56" i="1"/>
  <c r="BH58" i="1"/>
  <c r="BE45" i="1"/>
  <c r="BI44" i="1"/>
  <c r="BF47" i="1"/>
  <c r="BF46" i="1"/>
  <c r="BF43" i="1"/>
  <c r="BG49" i="1"/>
  <c r="BE47" i="1"/>
  <c r="BG44" i="1"/>
  <c r="BG43" i="1"/>
  <c r="BH46" i="1"/>
  <c r="BH45" i="1"/>
  <c r="BI46" i="1"/>
  <c r="BI43" i="1"/>
  <c r="BF45" i="1"/>
  <c r="BF44" i="1"/>
  <c r="BH50" i="1"/>
  <c r="BE52" i="1"/>
  <c r="BE46" i="1"/>
  <c r="BE51" i="1"/>
  <c r="BH53" i="1"/>
  <c r="BH49" i="1"/>
  <c r="BH52" i="1"/>
  <c r="BG57" i="1"/>
  <c r="BG51" i="1"/>
  <c r="BG47" i="1"/>
  <c r="BE44" i="1"/>
  <c r="BH56" i="1"/>
  <c r="BI53" i="1"/>
  <c r="BF52" i="1"/>
  <c r="BF51" i="1"/>
  <c r="BI50" i="1"/>
  <c r="BI47" i="1"/>
  <c r="AX511" i="1" l="1"/>
  <c r="BB511" i="1" s="1"/>
  <c r="AY511" i="1" s="1"/>
  <c r="AV511" i="1"/>
  <c r="AU511" i="1" s="1"/>
  <c r="Q511" i="1"/>
  <c r="N511" i="1"/>
  <c r="O511" i="1" s="1"/>
  <c r="I511" i="1"/>
  <c r="AX505" i="1"/>
  <c r="BB505" i="1" s="1"/>
  <c r="AY505" i="1" s="1"/>
  <c r="AV505" i="1"/>
  <c r="AU505" i="1" s="1"/>
  <c r="Q505" i="1"/>
  <c r="N505" i="1"/>
  <c r="O505" i="1" s="1"/>
  <c r="I505" i="1"/>
  <c r="AX499" i="1"/>
  <c r="BB499" i="1" s="1"/>
  <c r="AY499" i="1" s="1"/>
  <c r="AV499" i="1"/>
  <c r="AU499" i="1" s="1"/>
  <c r="Q499" i="1"/>
  <c r="N499" i="1"/>
  <c r="O499" i="1" s="1"/>
  <c r="I499" i="1"/>
  <c r="AX493" i="1"/>
  <c r="BB493" i="1" s="1"/>
  <c r="AY493" i="1" s="1"/>
  <c r="AV493" i="1"/>
  <c r="AU493" i="1" s="1"/>
  <c r="Q493" i="1"/>
  <c r="N493" i="1"/>
  <c r="O493" i="1" s="1"/>
  <c r="I493" i="1"/>
  <c r="AX487" i="1"/>
  <c r="BB487" i="1" s="1"/>
  <c r="AY487" i="1" s="1"/>
  <c r="AV487" i="1"/>
  <c r="AU487" i="1" s="1"/>
  <c r="Q487" i="1"/>
  <c r="N487" i="1"/>
  <c r="O487" i="1" s="1"/>
  <c r="I487" i="1"/>
  <c r="AX481" i="1"/>
  <c r="BB481" i="1" s="1"/>
  <c r="AY481" i="1" s="1"/>
  <c r="AV481" i="1"/>
  <c r="AU481" i="1" s="1"/>
  <c r="AW481" i="1" s="1"/>
  <c r="Q481" i="1"/>
  <c r="N481" i="1"/>
  <c r="O481" i="1" s="1"/>
  <c r="I481" i="1"/>
  <c r="AX475" i="1"/>
  <c r="BB475" i="1" s="1"/>
  <c r="AY475" i="1" s="1"/>
  <c r="AV475" i="1"/>
  <c r="AU475" i="1" s="1"/>
  <c r="AW475" i="1" s="1"/>
  <c r="Q475" i="1"/>
  <c r="N475" i="1"/>
  <c r="O475" i="1" s="1"/>
  <c r="I475" i="1"/>
  <c r="AX469" i="1"/>
  <c r="BB469" i="1" s="1"/>
  <c r="AY469" i="1" s="1"/>
  <c r="AV469" i="1"/>
  <c r="AU469" i="1" s="1"/>
  <c r="AW469" i="1" s="1"/>
  <c r="Q469" i="1"/>
  <c r="N469" i="1"/>
  <c r="O469" i="1" s="1"/>
  <c r="I469" i="1"/>
  <c r="R475" i="1" l="1"/>
  <c r="R505" i="1"/>
  <c r="BF507" i="1" s="1"/>
  <c r="R481" i="1"/>
  <c r="S481" i="1" s="1"/>
  <c r="R487" i="1"/>
  <c r="R493" i="1"/>
  <c r="S493" i="1" s="1"/>
  <c r="R511" i="1"/>
  <c r="R499" i="1"/>
  <c r="R469" i="1"/>
  <c r="BH471" i="1" s="1"/>
  <c r="BG477" i="1"/>
  <c r="S475" i="1"/>
  <c r="BH483" i="1"/>
  <c r="AZ481" i="1"/>
  <c r="BC481" i="1" s="1"/>
  <c r="AZ475" i="1"/>
  <c r="BC475" i="1" s="1"/>
  <c r="AW487" i="1"/>
  <c r="AZ487" i="1"/>
  <c r="BC487" i="1" s="1"/>
  <c r="AZ493" i="1"/>
  <c r="BC493" i="1" s="1"/>
  <c r="AW493" i="1"/>
  <c r="AW499" i="1"/>
  <c r="AZ499" i="1"/>
  <c r="BC499" i="1" s="1"/>
  <c r="AZ505" i="1"/>
  <c r="BC505" i="1" s="1"/>
  <c r="AW505" i="1"/>
  <c r="AZ511" i="1"/>
  <c r="BC511" i="1" s="1"/>
  <c r="AW511" i="1"/>
  <c r="AZ469" i="1"/>
  <c r="BC469" i="1" s="1"/>
  <c r="S505" i="1"/>
  <c r="BF515" i="1"/>
  <c r="BE511" i="1"/>
  <c r="BE513" i="1"/>
  <c r="BE490" i="1" l="1"/>
  <c r="BI499" i="1"/>
  <c r="BE491" i="1"/>
  <c r="BI502" i="1"/>
  <c r="BF500" i="1"/>
  <c r="BG502" i="1"/>
  <c r="BF488" i="1"/>
  <c r="BE500" i="1"/>
  <c r="BI507" i="1"/>
  <c r="BE487" i="1"/>
  <c r="BH488" i="1"/>
  <c r="BF487" i="1"/>
  <c r="BG490" i="1"/>
  <c r="BH487" i="1"/>
  <c r="BI488" i="1"/>
  <c r="BI512" i="1"/>
  <c r="BE488" i="1"/>
  <c r="BG488" i="1"/>
  <c r="BH495" i="1"/>
  <c r="BI487" i="1"/>
  <c r="BH491" i="1"/>
  <c r="BF491" i="1"/>
  <c r="BG487" i="1"/>
  <c r="BI513" i="1"/>
  <c r="BI489" i="1"/>
  <c r="BH513" i="1"/>
  <c r="BH489" i="1"/>
  <c r="BF511" i="1"/>
  <c r="BI514" i="1"/>
  <c r="BI490" i="1"/>
  <c r="BE497" i="1"/>
  <c r="BE489" i="1"/>
  <c r="BF490" i="1"/>
  <c r="S487" i="1"/>
  <c r="BH490" i="1"/>
  <c r="BG489" i="1"/>
  <c r="BF489" i="1"/>
  <c r="BG491" i="1"/>
  <c r="BF494" i="1"/>
  <c r="BE512" i="1"/>
  <c r="BF481" i="1"/>
  <c r="BI473" i="1"/>
  <c r="BF476" i="1"/>
  <c r="BE505" i="1"/>
  <c r="BG494" i="1"/>
  <c r="BH496" i="1"/>
  <c r="BG507" i="1"/>
  <c r="BG495" i="1"/>
  <c r="BH476" i="1"/>
  <c r="BH472" i="1"/>
  <c r="BG471" i="1"/>
  <c r="BF509" i="1"/>
  <c r="BG472" i="1"/>
  <c r="BH469" i="1"/>
  <c r="BH502" i="1"/>
  <c r="BF512" i="1"/>
  <c r="BH514" i="1"/>
  <c r="BE514" i="1"/>
  <c r="BG511" i="1"/>
  <c r="BE515" i="1"/>
  <c r="BG512" i="1"/>
  <c r="BH515" i="1"/>
  <c r="BH511" i="1"/>
  <c r="BF513" i="1"/>
  <c r="BG513" i="1"/>
  <c r="S511" i="1"/>
  <c r="BG514" i="1"/>
  <c r="BI511" i="1"/>
  <c r="BF514" i="1"/>
  <c r="BH512" i="1"/>
  <c r="BG515" i="1"/>
  <c r="BF508" i="1"/>
  <c r="BF501" i="1"/>
  <c r="BI501" i="1"/>
  <c r="BE499" i="1"/>
  <c r="BH503" i="1"/>
  <c r="BH499" i="1"/>
  <c r="BE502" i="1"/>
  <c r="BG499" i="1"/>
  <c r="BH500" i="1"/>
  <c r="BE501" i="1"/>
  <c r="BF502" i="1"/>
  <c r="BG501" i="1"/>
  <c r="S499" i="1"/>
  <c r="BF503" i="1"/>
  <c r="BF499" i="1"/>
  <c r="BE503" i="1"/>
  <c r="BG500" i="1"/>
  <c r="BH501" i="1"/>
  <c r="BG503" i="1"/>
  <c r="BI500" i="1"/>
  <c r="BG478" i="1"/>
  <c r="BI476" i="1"/>
  <c r="BI475" i="1"/>
  <c r="BH478" i="1"/>
  <c r="BE471" i="1"/>
  <c r="S469" i="1"/>
  <c r="BH473" i="1"/>
  <c r="BI469" i="1"/>
  <c r="BI471" i="1"/>
  <c r="BH506" i="1"/>
  <c r="BF495" i="1"/>
  <c r="BG509" i="1"/>
  <c r="BI506" i="1"/>
  <c r="BG497" i="1"/>
  <c r="BI494" i="1"/>
  <c r="BH508" i="1"/>
  <c r="BG469" i="1"/>
  <c r="BE472" i="1"/>
  <c r="BF470" i="1"/>
  <c r="BI491" i="1"/>
  <c r="BG483" i="1"/>
  <c r="BF483" i="1"/>
  <c r="BF482" i="1"/>
  <c r="BE481" i="1"/>
  <c r="BI483" i="1"/>
  <c r="BF479" i="1"/>
  <c r="BH470" i="1"/>
  <c r="BI503" i="1"/>
  <c r="BE478" i="1"/>
  <c r="BG475" i="1"/>
  <c r="BH477" i="1"/>
  <c r="BG476" i="1"/>
  <c r="BE479" i="1"/>
  <c r="BG485" i="1"/>
  <c r="BH481" i="1"/>
  <c r="BE483" i="1"/>
  <c r="BI485" i="1"/>
  <c r="BI509" i="1"/>
  <c r="BE507" i="1"/>
  <c r="BG496" i="1"/>
  <c r="BH507" i="1"/>
  <c r="BH497" i="1"/>
  <c r="BH493" i="1"/>
  <c r="BE509" i="1"/>
  <c r="BG506" i="1"/>
  <c r="BI495" i="1"/>
  <c r="BE493" i="1"/>
  <c r="BF506" i="1"/>
  <c r="BF496" i="1"/>
  <c r="BF505" i="1"/>
  <c r="BH494" i="1"/>
  <c r="BI508" i="1"/>
  <c r="BE506" i="1"/>
  <c r="BI496" i="1"/>
  <c r="BE494" i="1"/>
  <c r="BG470" i="1"/>
  <c r="BE470" i="1"/>
  <c r="BI472" i="1"/>
  <c r="BF471" i="1"/>
  <c r="BG481" i="1"/>
  <c r="BE484" i="1"/>
  <c r="BH484" i="1"/>
  <c r="BI481" i="1"/>
  <c r="BG484" i="1"/>
  <c r="BF477" i="1"/>
  <c r="BF469" i="1"/>
  <c r="BE475" i="1"/>
  <c r="BI478" i="1"/>
  <c r="BF478" i="1"/>
  <c r="BE477" i="1"/>
  <c r="BI479" i="1"/>
  <c r="BI482" i="1"/>
  <c r="BH485" i="1"/>
  <c r="BI493" i="1"/>
  <c r="BG508" i="1"/>
  <c r="BI505" i="1"/>
  <c r="BE495" i="1"/>
  <c r="BH509" i="1"/>
  <c r="BH505" i="1"/>
  <c r="BF497" i="1"/>
  <c r="BF493" i="1"/>
  <c r="BE508" i="1"/>
  <c r="BG505" i="1"/>
  <c r="BE496" i="1"/>
  <c r="BG493" i="1"/>
  <c r="BF473" i="1"/>
  <c r="BI497" i="1"/>
  <c r="BE469" i="1"/>
  <c r="BI470" i="1"/>
  <c r="BG473" i="1"/>
  <c r="BF472" i="1"/>
  <c r="BH482" i="1"/>
  <c r="BE482" i="1"/>
  <c r="BI484" i="1"/>
  <c r="BF485" i="1"/>
  <c r="BF484" i="1"/>
  <c r="BG482" i="1"/>
  <c r="BE485" i="1"/>
  <c r="BF475" i="1"/>
  <c r="BI515" i="1"/>
  <c r="BE476" i="1"/>
  <c r="BG479" i="1"/>
  <c r="BH475" i="1"/>
  <c r="BH479" i="1"/>
  <c r="BI477" i="1"/>
  <c r="BE473" i="1"/>
  <c r="AG659" i="1" l="1"/>
  <c r="AG658" i="1"/>
  <c r="AG657" i="1"/>
  <c r="AG656" i="1"/>
  <c r="AX655" i="1"/>
  <c r="BB655" i="1" s="1"/>
  <c r="AY655" i="1" s="1"/>
  <c r="AV655" i="1"/>
  <c r="AU655" i="1" s="1"/>
  <c r="AG655" i="1"/>
  <c r="Q655" i="1"/>
  <c r="N655" i="1"/>
  <c r="O655" i="1" s="1"/>
  <c r="I655" i="1"/>
  <c r="AG653" i="1"/>
  <c r="AG652" i="1"/>
  <c r="AG651" i="1"/>
  <c r="AG650" i="1"/>
  <c r="AX649" i="1"/>
  <c r="BB649" i="1" s="1"/>
  <c r="AY649" i="1" s="1"/>
  <c r="AV649" i="1"/>
  <c r="AU649" i="1" s="1"/>
  <c r="AG649" i="1"/>
  <c r="Q649" i="1"/>
  <c r="N649" i="1"/>
  <c r="R649" i="1" s="1"/>
  <c r="I649" i="1"/>
  <c r="AG647" i="1"/>
  <c r="AG646" i="1"/>
  <c r="AG645" i="1"/>
  <c r="AG644" i="1"/>
  <c r="AX643" i="1"/>
  <c r="BB643" i="1" s="1"/>
  <c r="AY643" i="1" s="1"/>
  <c r="AV643" i="1"/>
  <c r="AU643" i="1" s="1"/>
  <c r="AG643" i="1"/>
  <c r="Q643" i="1"/>
  <c r="N643" i="1"/>
  <c r="O643" i="1" s="1"/>
  <c r="I643" i="1"/>
  <c r="AG641" i="1"/>
  <c r="AG640" i="1"/>
  <c r="AG639" i="1"/>
  <c r="AG638" i="1"/>
  <c r="AX637" i="1"/>
  <c r="BB637" i="1" s="1"/>
  <c r="AY637" i="1" s="1"/>
  <c r="AV637" i="1"/>
  <c r="AU637" i="1"/>
  <c r="AW637" i="1" s="1"/>
  <c r="AG637" i="1"/>
  <c r="Q637" i="1"/>
  <c r="N637" i="1"/>
  <c r="O637" i="1" s="1"/>
  <c r="I637" i="1"/>
  <c r="R637" i="1" l="1"/>
  <c r="BH639" i="1" s="1"/>
  <c r="AW655" i="1"/>
  <c r="AZ655" i="1"/>
  <c r="R655" i="1"/>
  <c r="AZ649" i="1"/>
  <c r="BI653" i="1" s="1"/>
  <c r="AW649" i="1"/>
  <c r="BH651" i="1"/>
  <c r="S649" i="1"/>
  <c r="O649" i="1"/>
  <c r="AZ643" i="1"/>
  <c r="BC643" i="1" s="1"/>
  <c r="AW643" i="1"/>
  <c r="R643" i="1"/>
  <c r="BF645" i="1" s="1"/>
  <c r="AZ637" i="1"/>
  <c r="BC655" i="1"/>
  <c r="BE656" i="1" l="1"/>
  <c r="BH649" i="1"/>
  <c r="BG652" i="1"/>
  <c r="BG650" i="1"/>
  <c r="BE650" i="1"/>
  <c r="BH655" i="1"/>
  <c r="S637" i="1"/>
  <c r="BH640" i="1"/>
  <c r="BF653" i="1"/>
  <c r="BI652" i="1"/>
  <c r="BF649" i="1"/>
  <c r="BE657" i="1"/>
  <c r="BI649" i="1"/>
  <c r="BE653" i="1"/>
  <c r="BI639" i="1"/>
  <c r="BF650" i="1"/>
  <c r="BE652" i="1"/>
  <c r="BE639" i="1"/>
  <c r="BE637" i="1"/>
  <c r="BF640" i="1"/>
  <c r="BF637" i="1"/>
  <c r="BG644" i="1"/>
  <c r="BE640" i="1"/>
  <c r="BH644" i="1"/>
  <c r="BG639" i="1"/>
  <c r="BH656" i="1"/>
  <c r="BI641" i="1"/>
  <c r="BH647" i="1"/>
  <c r="BE647" i="1"/>
  <c r="BH659" i="1"/>
  <c r="BG656" i="1"/>
  <c r="BH643" i="1"/>
  <c r="BG657" i="1"/>
  <c r="BI646" i="1"/>
  <c r="BG643" i="1"/>
  <c r="BE659" i="1"/>
  <c r="BE645" i="1"/>
  <c r="BF658" i="1"/>
  <c r="BG659" i="1"/>
  <c r="BI656" i="1"/>
  <c r="BF655" i="1"/>
  <c r="BI655" i="1"/>
  <c r="BI659" i="1"/>
  <c r="S655" i="1"/>
  <c r="BH658" i="1"/>
  <c r="BG658" i="1"/>
  <c r="BH657" i="1"/>
  <c r="BI658" i="1"/>
  <c r="BF659" i="1"/>
  <c r="BI657" i="1"/>
  <c r="BE655" i="1"/>
  <c r="BF656" i="1"/>
  <c r="BE658" i="1"/>
  <c r="BG655" i="1"/>
  <c r="BF657" i="1"/>
  <c r="BG649" i="1"/>
  <c r="BI651" i="1"/>
  <c r="BG651" i="1"/>
  <c r="BE649" i="1"/>
  <c r="BH650" i="1"/>
  <c r="BH653" i="1"/>
  <c r="BC649" i="1"/>
  <c r="BH652" i="1"/>
  <c r="BE651" i="1"/>
  <c r="BF652" i="1"/>
  <c r="BG653" i="1"/>
  <c r="BI650" i="1"/>
  <c r="BF651" i="1"/>
  <c r="BH645" i="1"/>
  <c r="S643" i="1"/>
  <c r="BE646" i="1"/>
  <c r="BF643" i="1"/>
  <c r="BG646" i="1"/>
  <c r="BI643" i="1"/>
  <c r="BF646" i="1"/>
  <c r="BG645" i="1"/>
  <c r="BF647" i="1"/>
  <c r="BI645" i="1"/>
  <c r="BE643" i="1"/>
  <c r="BF644" i="1"/>
  <c r="BE644" i="1"/>
  <c r="BG647" i="1"/>
  <c r="BI644" i="1"/>
  <c r="BH646" i="1"/>
  <c r="BI647" i="1"/>
  <c r="BE641" i="1"/>
  <c r="BG638" i="1"/>
  <c r="BI638" i="1"/>
  <c r="BH638" i="1"/>
  <c r="BH637" i="1"/>
  <c r="BG641" i="1"/>
  <c r="BF641" i="1"/>
  <c r="BF638" i="1"/>
  <c r="BE638" i="1"/>
  <c r="BG640" i="1"/>
  <c r="BI637" i="1"/>
  <c r="BG637" i="1"/>
  <c r="BH641" i="1"/>
  <c r="BC637" i="1"/>
  <c r="BI640" i="1"/>
  <c r="BF639" i="1"/>
  <c r="AG665" i="1" l="1"/>
  <c r="AG664" i="1"/>
  <c r="AG663" i="1"/>
  <c r="AG662" i="1"/>
  <c r="AX661" i="1"/>
  <c r="BB661" i="1" s="1"/>
  <c r="AY661" i="1" s="1"/>
  <c r="AV661" i="1"/>
  <c r="AU661" i="1" s="1"/>
  <c r="AG661" i="1"/>
  <c r="Q661" i="1"/>
  <c r="N661" i="1"/>
  <c r="R661" i="1" s="1"/>
  <c r="I661" i="1"/>
  <c r="AG617" i="1"/>
  <c r="AG616" i="1"/>
  <c r="AG615" i="1"/>
  <c r="AG614" i="1"/>
  <c r="AX613" i="1"/>
  <c r="BB613" i="1" s="1"/>
  <c r="AY613" i="1" s="1"/>
  <c r="AV613" i="1"/>
  <c r="AU613" i="1" s="1"/>
  <c r="AG613" i="1"/>
  <c r="Q613" i="1"/>
  <c r="N613" i="1"/>
  <c r="O613" i="1" s="1"/>
  <c r="I613" i="1"/>
  <c r="AG611" i="1"/>
  <c r="AG610" i="1"/>
  <c r="AG609" i="1"/>
  <c r="AG608" i="1"/>
  <c r="AX607" i="1"/>
  <c r="BB607" i="1" s="1"/>
  <c r="AY607" i="1" s="1"/>
  <c r="AV607" i="1"/>
  <c r="AU607" i="1" s="1"/>
  <c r="AG607" i="1"/>
  <c r="Q607" i="1"/>
  <c r="N607" i="1"/>
  <c r="O607" i="1" s="1"/>
  <c r="I607" i="1"/>
  <c r="O661" i="1" l="1"/>
  <c r="AZ661" i="1"/>
  <c r="BC661" i="1" s="1"/>
  <c r="AW661" i="1"/>
  <c r="S661" i="1"/>
  <c r="R613" i="1"/>
  <c r="R607" i="1"/>
  <c r="AW607" i="1"/>
  <c r="AZ607" i="1"/>
  <c r="BC607" i="1" s="1"/>
  <c r="AW613" i="1"/>
  <c r="AZ613" i="1"/>
  <c r="BC613" i="1" s="1"/>
  <c r="BI663" i="1" l="1"/>
  <c r="BG663" i="1"/>
  <c r="BI611" i="1"/>
  <c r="BH665" i="1"/>
  <c r="BH663" i="1"/>
  <c r="BG662" i="1"/>
  <c r="BE662" i="1"/>
  <c r="BG610" i="1"/>
  <c r="BH607" i="1"/>
  <c r="BF609" i="1"/>
  <c r="S607" i="1"/>
  <c r="BG609" i="1"/>
  <c r="BF613" i="1"/>
  <c r="BE661" i="1"/>
  <c r="BH661" i="1"/>
  <c r="BE611" i="1"/>
  <c r="BF608" i="1"/>
  <c r="BF611" i="1"/>
  <c r="BE665" i="1"/>
  <c r="BH662" i="1"/>
  <c r="BI664" i="1"/>
  <c r="BH664" i="1"/>
  <c r="BI607" i="1"/>
  <c r="BI610" i="1"/>
  <c r="BE609" i="1"/>
  <c r="BH611" i="1"/>
  <c r="S613" i="1"/>
  <c r="BI608" i="1"/>
  <c r="BH608" i="1"/>
  <c r="BG608" i="1"/>
  <c r="BH609" i="1"/>
  <c r="BG611" i="1"/>
  <c r="BE608" i="1"/>
  <c r="BF607" i="1"/>
  <c r="BG664" i="1"/>
  <c r="BI661" i="1"/>
  <c r="BF661" i="1"/>
  <c r="BF662" i="1"/>
  <c r="BE664" i="1"/>
  <c r="BG661" i="1"/>
  <c r="BE663" i="1"/>
  <c r="BF663" i="1"/>
  <c r="BF664" i="1"/>
  <c r="BG665" i="1"/>
  <c r="BI662" i="1"/>
  <c r="BF665" i="1"/>
  <c r="BI665" i="1"/>
  <c r="BE617" i="1"/>
  <c r="BF616" i="1"/>
  <c r="BF617" i="1"/>
  <c r="BG614" i="1"/>
  <c r="BG615" i="1"/>
  <c r="BI609" i="1"/>
  <c r="BE607" i="1"/>
  <c r="BF610" i="1"/>
  <c r="BE610" i="1"/>
  <c r="BG607" i="1"/>
  <c r="BH610" i="1"/>
  <c r="BF614" i="1"/>
  <c r="BI616" i="1"/>
  <c r="BE614" i="1"/>
  <c r="BF615" i="1"/>
  <c r="BI617" i="1"/>
  <c r="BG616" i="1"/>
  <c r="BI613" i="1"/>
  <c r="BH615" i="1"/>
  <c r="BG617" i="1"/>
  <c r="BI614" i="1"/>
  <c r="BH616" i="1"/>
  <c r="BI615" i="1"/>
  <c r="BE613" i="1"/>
  <c r="BE615" i="1"/>
  <c r="BH617" i="1"/>
  <c r="BH613" i="1"/>
  <c r="BE616" i="1"/>
  <c r="BG613" i="1"/>
  <c r="BH614" i="1"/>
  <c r="AG605" i="1" l="1"/>
  <c r="AG604" i="1"/>
  <c r="AG603" i="1"/>
  <c r="AG602" i="1"/>
  <c r="AX601" i="1"/>
  <c r="BB601" i="1" s="1"/>
  <c r="AY601" i="1" s="1"/>
  <c r="AV601" i="1"/>
  <c r="AU601" i="1" s="1"/>
  <c r="AW601" i="1" s="1"/>
  <c r="AG601" i="1"/>
  <c r="Q601" i="1"/>
  <c r="N601" i="1"/>
  <c r="O601" i="1" s="1"/>
  <c r="I601" i="1"/>
  <c r="AG599" i="1"/>
  <c r="AG598" i="1"/>
  <c r="AG597" i="1"/>
  <c r="AG596" i="1"/>
  <c r="AX595" i="1"/>
  <c r="BB595" i="1" s="1"/>
  <c r="AY595" i="1" s="1"/>
  <c r="AV595" i="1"/>
  <c r="AU595" i="1" s="1"/>
  <c r="AW595" i="1" s="1"/>
  <c r="AG595" i="1"/>
  <c r="Q595" i="1"/>
  <c r="N595" i="1"/>
  <c r="O595" i="1" s="1"/>
  <c r="I595" i="1"/>
  <c r="AG593" i="1"/>
  <c r="AG592" i="1"/>
  <c r="AG591" i="1"/>
  <c r="AG590" i="1"/>
  <c r="AX589" i="1"/>
  <c r="BB589" i="1" s="1"/>
  <c r="AY589" i="1" s="1"/>
  <c r="AV589" i="1"/>
  <c r="AU589" i="1" s="1"/>
  <c r="AW589" i="1" s="1"/>
  <c r="AG589" i="1"/>
  <c r="Q589" i="1"/>
  <c r="N589" i="1"/>
  <c r="O589" i="1" s="1"/>
  <c r="I589" i="1"/>
  <c r="AG587" i="1"/>
  <c r="AG586" i="1"/>
  <c r="AG585" i="1"/>
  <c r="AG584" i="1"/>
  <c r="AX583" i="1"/>
  <c r="BB583" i="1" s="1"/>
  <c r="AY583" i="1" s="1"/>
  <c r="AV583" i="1"/>
  <c r="AU583" i="1" s="1"/>
  <c r="AW583" i="1" s="1"/>
  <c r="AG583" i="1"/>
  <c r="Q583" i="1"/>
  <c r="N583" i="1"/>
  <c r="O583" i="1" s="1"/>
  <c r="I583" i="1"/>
  <c r="AG581" i="1"/>
  <c r="AG580" i="1"/>
  <c r="AG579" i="1"/>
  <c r="AG578" i="1"/>
  <c r="AX577" i="1"/>
  <c r="BB577" i="1" s="1"/>
  <c r="AY577" i="1" s="1"/>
  <c r="AV577" i="1"/>
  <c r="AU577" i="1" s="1"/>
  <c r="AG577" i="1"/>
  <c r="Q577" i="1"/>
  <c r="N577" i="1"/>
  <c r="O577" i="1" s="1"/>
  <c r="I577" i="1"/>
  <c r="AG575" i="1"/>
  <c r="AG574" i="1"/>
  <c r="AG573" i="1"/>
  <c r="AG572" i="1"/>
  <c r="AX571" i="1"/>
  <c r="BB571" i="1" s="1"/>
  <c r="AV571" i="1"/>
  <c r="AU571" i="1" s="1"/>
  <c r="AW571" i="1" s="1"/>
  <c r="AG571" i="1"/>
  <c r="Q571" i="1"/>
  <c r="N571" i="1"/>
  <c r="O571" i="1" s="1"/>
  <c r="I571" i="1"/>
  <c r="AG569" i="1"/>
  <c r="AG568" i="1"/>
  <c r="AG567" i="1"/>
  <c r="AG566" i="1"/>
  <c r="AX565" i="1"/>
  <c r="BB565" i="1" s="1"/>
  <c r="AV565" i="1"/>
  <c r="AU565" i="1" s="1"/>
  <c r="AW565" i="1" s="1"/>
  <c r="AG565" i="1"/>
  <c r="Q565" i="1"/>
  <c r="N565" i="1"/>
  <c r="O565" i="1" s="1"/>
  <c r="I565" i="1"/>
  <c r="AG563" i="1"/>
  <c r="AG562" i="1"/>
  <c r="AG561" i="1"/>
  <c r="AG560" i="1"/>
  <c r="AX559" i="1"/>
  <c r="BB559" i="1" s="1"/>
  <c r="AV559" i="1"/>
  <c r="AU559" i="1" s="1"/>
  <c r="AW559" i="1" s="1"/>
  <c r="AG559" i="1"/>
  <c r="Q559" i="1"/>
  <c r="N559" i="1"/>
  <c r="O559" i="1" s="1"/>
  <c r="I559" i="1"/>
  <c r="AZ577" i="1" l="1"/>
  <c r="AY559" i="1"/>
  <c r="AZ559" i="1"/>
  <c r="BC559" i="1" s="1"/>
  <c r="AY565" i="1"/>
  <c r="AZ565" i="1"/>
  <c r="BC565" i="1" s="1"/>
  <c r="R559" i="1"/>
  <c r="R577" i="1"/>
  <c r="BF578" i="1" s="1"/>
  <c r="R601" i="1"/>
  <c r="AZ601" i="1"/>
  <c r="BC601" i="1" s="1"/>
  <c r="R595" i="1"/>
  <c r="R589" i="1"/>
  <c r="AZ589" i="1"/>
  <c r="BC589" i="1" s="1"/>
  <c r="R583" i="1"/>
  <c r="S583" i="1" s="1"/>
  <c r="AY571" i="1"/>
  <c r="AZ571" i="1"/>
  <c r="BC571" i="1" s="1"/>
  <c r="BC577" i="1"/>
  <c r="R571" i="1"/>
  <c r="BI563" i="1"/>
  <c r="BE561" i="1"/>
  <c r="BH563" i="1"/>
  <c r="BH559" i="1"/>
  <c r="BI562" i="1"/>
  <c r="BE579" i="1"/>
  <c r="AW577" i="1"/>
  <c r="BF561" i="1"/>
  <c r="R565" i="1"/>
  <c r="AZ583" i="1"/>
  <c r="AZ595" i="1"/>
  <c r="BE563" i="1" l="1"/>
  <c r="BI590" i="1"/>
  <c r="BG578" i="1"/>
  <c r="BI604" i="1"/>
  <c r="BH578" i="1"/>
  <c r="BG592" i="1"/>
  <c r="BG580" i="1"/>
  <c r="BG590" i="1"/>
  <c r="BH577" i="1"/>
  <c r="BE591" i="1"/>
  <c r="BF581" i="1"/>
  <c r="BG593" i="1"/>
  <c r="BF577" i="1"/>
  <c r="BI578" i="1"/>
  <c r="BI580" i="1"/>
  <c r="BE560" i="1"/>
  <c r="BI560" i="1"/>
  <c r="BG561" i="1"/>
  <c r="BF560" i="1"/>
  <c r="BE559" i="1"/>
  <c r="BI561" i="1"/>
  <c r="BG563" i="1"/>
  <c r="BF563" i="1"/>
  <c r="BG559" i="1"/>
  <c r="BH560" i="1"/>
  <c r="BH561" i="1"/>
  <c r="BI559" i="1"/>
  <c r="BG562" i="1"/>
  <c r="BH562" i="1"/>
  <c r="BE562" i="1"/>
  <c r="S559" i="1"/>
  <c r="BF559" i="1"/>
  <c r="BF562" i="1"/>
  <c r="BG560" i="1"/>
  <c r="BF579" i="1"/>
  <c r="BH590" i="1"/>
  <c r="BH589" i="1"/>
  <c r="BE593" i="1"/>
  <c r="BF580" i="1"/>
  <c r="BG581" i="1"/>
  <c r="BI579" i="1"/>
  <c r="BF603" i="1"/>
  <c r="BF593" i="1"/>
  <c r="S589" i="1"/>
  <c r="BF592" i="1"/>
  <c r="BH580" i="1"/>
  <c r="BG579" i="1"/>
  <c r="BH581" i="1"/>
  <c r="BE577" i="1"/>
  <c r="BG591" i="1"/>
  <c r="BH593" i="1"/>
  <c r="BI593" i="1"/>
  <c r="BH579" i="1"/>
  <c r="BE580" i="1"/>
  <c r="BI577" i="1"/>
  <c r="S601" i="1"/>
  <c r="BH603" i="1"/>
  <c r="BF601" i="1"/>
  <c r="BE602" i="1"/>
  <c r="BI601" i="1"/>
  <c r="BH604" i="1"/>
  <c r="BI602" i="1"/>
  <c r="BG604" i="1"/>
  <c r="BH602" i="1"/>
  <c r="BE581" i="1"/>
  <c r="BI581" i="1"/>
  <c r="BE578" i="1"/>
  <c r="BG585" i="1"/>
  <c r="S577" i="1"/>
  <c r="BG577" i="1"/>
  <c r="BI603" i="1"/>
  <c r="BG598" i="1"/>
  <c r="BG603" i="1"/>
  <c r="BH601" i="1"/>
  <c r="BH605" i="1"/>
  <c r="BE603" i="1"/>
  <c r="BI605" i="1"/>
  <c r="BF605" i="1"/>
  <c r="BG601" i="1"/>
  <c r="BE604" i="1"/>
  <c r="BF602" i="1"/>
  <c r="BE601" i="1"/>
  <c r="BG605" i="1"/>
  <c r="BF604" i="1"/>
  <c r="BG602" i="1"/>
  <c r="BE605" i="1"/>
  <c r="BF598" i="1"/>
  <c r="BE596" i="1"/>
  <c r="BI595" i="1"/>
  <c r="BH597" i="1"/>
  <c r="S595" i="1"/>
  <c r="BH596" i="1"/>
  <c r="BG599" i="1"/>
  <c r="BF591" i="1"/>
  <c r="BG589" i="1"/>
  <c r="BE592" i="1"/>
  <c r="BF590" i="1"/>
  <c r="BE589" i="1"/>
  <c r="BI591" i="1"/>
  <c r="BF589" i="1"/>
  <c r="BH592" i="1"/>
  <c r="BE590" i="1"/>
  <c r="BI592" i="1"/>
  <c r="BH591" i="1"/>
  <c r="BI589" i="1"/>
  <c r="BC583" i="1"/>
  <c r="BF587" i="1"/>
  <c r="BF585" i="1"/>
  <c r="BF583" i="1"/>
  <c r="BG587" i="1"/>
  <c r="BG584" i="1"/>
  <c r="BE587" i="1"/>
  <c r="BC595" i="1"/>
  <c r="BF597" i="1"/>
  <c r="BF595" i="1"/>
  <c r="BF599" i="1"/>
  <c r="BH599" i="1"/>
  <c r="BH583" i="1"/>
  <c r="BH587" i="1"/>
  <c r="BE585" i="1"/>
  <c r="BI587" i="1"/>
  <c r="BI569" i="1"/>
  <c r="BE569" i="1"/>
  <c r="BG568" i="1"/>
  <c r="BI567" i="1"/>
  <c r="BE567" i="1"/>
  <c r="BG566" i="1"/>
  <c r="BI565" i="1"/>
  <c r="BE565" i="1"/>
  <c r="BH569" i="1"/>
  <c r="BF568" i="1"/>
  <c r="BH567" i="1"/>
  <c r="BF566" i="1"/>
  <c r="BH565" i="1"/>
  <c r="BI568" i="1"/>
  <c r="BG567" i="1"/>
  <c r="BH566" i="1"/>
  <c r="BF565" i="1"/>
  <c r="BF567" i="1"/>
  <c r="BF569" i="1"/>
  <c r="BE568" i="1"/>
  <c r="BI566" i="1"/>
  <c r="BG565" i="1"/>
  <c r="S565" i="1"/>
  <c r="BG569" i="1"/>
  <c r="BH568" i="1"/>
  <c r="BE566" i="1"/>
  <c r="BI575" i="1"/>
  <c r="BE575" i="1"/>
  <c r="BG574" i="1"/>
  <c r="BI573" i="1"/>
  <c r="BE573" i="1"/>
  <c r="BG572" i="1"/>
  <c r="BI571" i="1"/>
  <c r="BE571" i="1"/>
  <c r="BH575" i="1"/>
  <c r="BF574" i="1"/>
  <c r="BH573" i="1"/>
  <c r="BF572" i="1"/>
  <c r="BH571" i="1"/>
  <c r="BI572" i="1"/>
  <c r="BG571" i="1"/>
  <c r="S571" i="1"/>
  <c r="BG575" i="1"/>
  <c r="BH574" i="1"/>
  <c r="BF573" i="1"/>
  <c r="BE572" i="1"/>
  <c r="BF575" i="1"/>
  <c r="BE574" i="1"/>
  <c r="BI574" i="1"/>
  <c r="BG573" i="1"/>
  <c r="BH572" i="1"/>
  <c r="BF571" i="1"/>
  <c r="BI596" i="1"/>
  <c r="BG596" i="1"/>
  <c r="BE599" i="1"/>
  <c r="BG597" i="1"/>
  <c r="BF596" i="1"/>
  <c r="BI598" i="1"/>
  <c r="BE597" i="1"/>
  <c r="BI599" i="1"/>
  <c r="BH586" i="1"/>
  <c r="BG583" i="1"/>
  <c r="BE586" i="1"/>
  <c r="BF584" i="1"/>
  <c r="BE583" i="1"/>
  <c r="BI585" i="1"/>
  <c r="BI584" i="1"/>
  <c r="BF586" i="1"/>
  <c r="BH595" i="1"/>
  <c r="BH598" i="1"/>
  <c r="BG595" i="1"/>
  <c r="BE598" i="1"/>
  <c r="BE595" i="1"/>
  <c r="BI597" i="1"/>
  <c r="BH584" i="1"/>
  <c r="BE584" i="1"/>
  <c r="BI586" i="1"/>
  <c r="BH585" i="1"/>
  <c r="BI583" i="1"/>
  <c r="BG586" i="1"/>
  <c r="AG545" i="1" l="1"/>
  <c r="AG544" i="1"/>
  <c r="AG543" i="1"/>
  <c r="AG542" i="1"/>
  <c r="AX541" i="1"/>
  <c r="BB541" i="1" s="1"/>
  <c r="AY541" i="1" s="1"/>
  <c r="AV541" i="1"/>
  <c r="AU541" i="1" s="1"/>
  <c r="AG541" i="1"/>
  <c r="Q541" i="1"/>
  <c r="N541" i="1"/>
  <c r="O541" i="1" s="1"/>
  <c r="I541" i="1"/>
  <c r="AG539" i="1"/>
  <c r="AG538" i="1"/>
  <c r="AG537" i="1"/>
  <c r="AG536" i="1"/>
  <c r="AX535" i="1"/>
  <c r="BB535" i="1" s="1"/>
  <c r="AY535" i="1" s="1"/>
  <c r="AV535" i="1"/>
  <c r="AU535" i="1" s="1"/>
  <c r="AG535" i="1"/>
  <c r="Q535" i="1"/>
  <c r="N535" i="1"/>
  <c r="O535" i="1" s="1"/>
  <c r="I535" i="1"/>
  <c r="R541" i="1" l="1"/>
  <c r="R535" i="1"/>
  <c r="AW535" i="1"/>
  <c r="AZ535" i="1"/>
  <c r="BC535" i="1" s="1"/>
  <c r="AW541" i="1"/>
  <c r="AZ541" i="1"/>
  <c r="BC541" i="1" s="1"/>
  <c r="BH536" i="1" l="1"/>
  <c r="BG542" i="1"/>
  <c r="BG544" i="1"/>
  <c r="BG536" i="1"/>
  <c r="BF538" i="1"/>
  <c r="BE538" i="1"/>
  <c r="BG537" i="1"/>
  <c r="BF541" i="1"/>
  <c r="BE539" i="1"/>
  <c r="S535" i="1"/>
  <c r="BF545" i="1"/>
  <c r="BE537" i="1"/>
  <c r="BH541" i="1"/>
  <c r="BH538" i="1"/>
  <c r="BG538" i="1"/>
  <c r="BI536" i="1"/>
  <c r="BH537" i="1"/>
  <c r="BG543" i="1"/>
  <c r="BE545" i="1"/>
  <c r="S541" i="1"/>
  <c r="BH545" i="1"/>
  <c r="BI535" i="1"/>
  <c r="BG539" i="1"/>
  <c r="BE536" i="1"/>
  <c r="BF536" i="1"/>
  <c r="BF535" i="1"/>
  <c r="BI537" i="1"/>
  <c r="BE535" i="1"/>
  <c r="BI538" i="1"/>
  <c r="BG535" i="1"/>
  <c r="BH539" i="1"/>
  <c r="BH535" i="1"/>
  <c r="BF539" i="1"/>
  <c r="BI541" i="1"/>
  <c r="BI542" i="1"/>
  <c r="BF544" i="1"/>
  <c r="BH544" i="1"/>
  <c r="BI543" i="1"/>
  <c r="BE541" i="1"/>
  <c r="BI544" i="1"/>
  <c r="BE542" i="1"/>
  <c r="BH543" i="1"/>
  <c r="BG545" i="1"/>
  <c r="BF543" i="1"/>
  <c r="BI545" i="1"/>
  <c r="BE543" i="1"/>
  <c r="BE544" i="1"/>
  <c r="BG541" i="1"/>
  <c r="BF542" i="1"/>
  <c r="BH542" i="1"/>
  <c r="BF537" i="1"/>
  <c r="BI539" i="1"/>
  <c r="AG437" i="1" l="1"/>
  <c r="AG436" i="1"/>
  <c r="AG435" i="1"/>
  <c r="AG434" i="1"/>
  <c r="AX433" i="1"/>
  <c r="BB433" i="1" s="1"/>
  <c r="AY433" i="1" s="1"/>
  <c r="AV433" i="1"/>
  <c r="AU433" i="1" s="1"/>
  <c r="AW433" i="1" s="1"/>
  <c r="AG433" i="1"/>
  <c r="Q433" i="1"/>
  <c r="N433" i="1"/>
  <c r="O433" i="1" s="1"/>
  <c r="I433" i="1"/>
  <c r="AG425" i="1"/>
  <c r="AG424" i="1"/>
  <c r="AG423" i="1"/>
  <c r="AG422" i="1"/>
  <c r="AX421" i="1"/>
  <c r="BB421" i="1" s="1"/>
  <c r="AY421" i="1" s="1"/>
  <c r="AV421" i="1"/>
  <c r="AU421" i="1" s="1"/>
  <c r="AW421" i="1" s="1"/>
  <c r="AG421" i="1"/>
  <c r="Q421" i="1"/>
  <c r="N421" i="1"/>
  <c r="O421" i="1" s="1"/>
  <c r="I421" i="1"/>
  <c r="AG419" i="1"/>
  <c r="AG418" i="1"/>
  <c r="AG417" i="1"/>
  <c r="AG416" i="1"/>
  <c r="AX415" i="1"/>
  <c r="BB415" i="1" s="1"/>
  <c r="AY415" i="1" s="1"/>
  <c r="AV415" i="1"/>
  <c r="AU415" i="1" s="1"/>
  <c r="AW415" i="1" s="1"/>
  <c r="AG415" i="1"/>
  <c r="Q415" i="1"/>
  <c r="N415" i="1"/>
  <c r="O415" i="1" s="1"/>
  <c r="I415" i="1"/>
  <c r="AG413" i="1"/>
  <c r="AG412" i="1"/>
  <c r="AG411" i="1"/>
  <c r="AG410" i="1"/>
  <c r="AX409" i="1"/>
  <c r="BB409" i="1" s="1"/>
  <c r="AY409" i="1" s="1"/>
  <c r="AV409" i="1"/>
  <c r="AU409" i="1" s="1"/>
  <c r="AW409" i="1" s="1"/>
  <c r="AG409" i="1"/>
  <c r="Q409" i="1"/>
  <c r="N409" i="1"/>
  <c r="O409" i="1" s="1"/>
  <c r="I409" i="1"/>
  <c r="AG407" i="1"/>
  <c r="AG406" i="1"/>
  <c r="AG405" i="1"/>
  <c r="AG404" i="1"/>
  <c r="AX403" i="1"/>
  <c r="BB403" i="1" s="1"/>
  <c r="AY403" i="1" s="1"/>
  <c r="AV403" i="1"/>
  <c r="AU403" i="1" s="1"/>
  <c r="AW403" i="1" s="1"/>
  <c r="AG403" i="1"/>
  <c r="Q403" i="1"/>
  <c r="N403" i="1"/>
  <c r="O403" i="1" s="1"/>
  <c r="I403" i="1"/>
  <c r="R403" i="1" l="1"/>
  <c r="AZ403" i="1"/>
  <c r="BC403" i="1" s="1"/>
  <c r="R409" i="1"/>
  <c r="AZ409" i="1"/>
  <c r="BC409" i="1" s="1"/>
  <c r="R415" i="1"/>
  <c r="AZ415" i="1"/>
  <c r="BC415" i="1" s="1"/>
  <c r="R421" i="1"/>
  <c r="AZ421" i="1"/>
  <c r="BC421" i="1" s="1"/>
  <c r="R433" i="1"/>
  <c r="AZ433" i="1"/>
  <c r="BC433" i="1" s="1"/>
  <c r="AG401" i="1"/>
  <c r="AG400" i="1"/>
  <c r="AG399" i="1"/>
  <c r="AG398" i="1"/>
  <c r="AX397" i="1"/>
  <c r="BB397" i="1" s="1"/>
  <c r="AY397" i="1" s="1"/>
  <c r="AV397" i="1"/>
  <c r="AU397" i="1" s="1"/>
  <c r="AG397" i="1"/>
  <c r="Q397" i="1"/>
  <c r="N397" i="1"/>
  <c r="O397" i="1" s="1"/>
  <c r="I397" i="1"/>
  <c r="AG395" i="1"/>
  <c r="AG394" i="1"/>
  <c r="AG393" i="1"/>
  <c r="AG392" i="1"/>
  <c r="AX391" i="1"/>
  <c r="BB391" i="1" s="1"/>
  <c r="AY391" i="1" s="1"/>
  <c r="AV391" i="1"/>
  <c r="AU391" i="1" s="1"/>
  <c r="AG391" i="1"/>
  <c r="Q391" i="1"/>
  <c r="N391" i="1"/>
  <c r="O391" i="1" s="1"/>
  <c r="I391" i="1"/>
  <c r="AG389" i="1"/>
  <c r="AG388" i="1"/>
  <c r="AG387" i="1"/>
  <c r="AG386" i="1"/>
  <c r="AX385" i="1"/>
  <c r="BB385" i="1" s="1"/>
  <c r="AY385" i="1" s="1"/>
  <c r="AV385" i="1"/>
  <c r="AU385" i="1" s="1"/>
  <c r="AG385" i="1"/>
  <c r="Q385" i="1"/>
  <c r="N385" i="1"/>
  <c r="O385" i="1" s="1"/>
  <c r="I385" i="1"/>
  <c r="AG383" i="1"/>
  <c r="AG382" i="1"/>
  <c r="AG381" i="1"/>
  <c r="AG380" i="1"/>
  <c r="AX379" i="1"/>
  <c r="BB379" i="1" s="1"/>
  <c r="AY379" i="1" s="1"/>
  <c r="AV379" i="1"/>
  <c r="AU379" i="1" s="1"/>
  <c r="AG379" i="1"/>
  <c r="Q379" i="1"/>
  <c r="N379" i="1"/>
  <c r="O379" i="1" s="1"/>
  <c r="I379" i="1"/>
  <c r="AG377" i="1"/>
  <c r="AG376" i="1"/>
  <c r="AG375" i="1"/>
  <c r="AG374" i="1"/>
  <c r="AX373" i="1"/>
  <c r="BB373" i="1" s="1"/>
  <c r="AY373" i="1" s="1"/>
  <c r="AV373" i="1"/>
  <c r="AU373" i="1" s="1"/>
  <c r="AG373" i="1"/>
  <c r="Q373" i="1"/>
  <c r="N373" i="1"/>
  <c r="O373" i="1" s="1"/>
  <c r="I373" i="1"/>
  <c r="R379" i="1" l="1"/>
  <c r="BH413" i="1"/>
  <c r="BF412" i="1"/>
  <c r="BH411" i="1"/>
  <c r="BF410" i="1"/>
  <c r="BH409" i="1"/>
  <c r="BG413" i="1"/>
  <c r="BG411" i="1"/>
  <c r="BI410" i="1"/>
  <c r="BG409" i="1"/>
  <c r="S409" i="1"/>
  <c r="BE413" i="1"/>
  <c r="BE411" i="1"/>
  <c r="BG410" i="1"/>
  <c r="BI409" i="1"/>
  <c r="BE409" i="1"/>
  <c r="BI412" i="1"/>
  <c r="BE412" i="1"/>
  <c r="BE410" i="1"/>
  <c r="BI413" i="1"/>
  <c r="BG412" i="1"/>
  <c r="BI411" i="1"/>
  <c r="BF413" i="1"/>
  <c r="BH412" i="1"/>
  <c r="BF411" i="1"/>
  <c r="BH410" i="1"/>
  <c r="BF409" i="1"/>
  <c r="BH437" i="1"/>
  <c r="BF436" i="1"/>
  <c r="BH435" i="1"/>
  <c r="BF434" i="1"/>
  <c r="BH433" i="1"/>
  <c r="BG437" i="1"/>
  <c r="BI436" i="1"/>
  <c r="BE436" i="1"/>
  <c r="BG435" i="1"/>
  <c r="BI434" i="1"/>
  <c r="BE434" i="1"/>
  <c r="BG433" i="1"/>
  <c r="S433" i="1"/>
  <c r="BF437" i="1"/>
  <c r="BH436" i="1"/>
  <c r="BF435" i="1"/>
  <c r="BH434" i="1"/>
  <c r="BF433" i="1"/>
  <c r="BI437" i="1"/>
  <c r="BE437" i="1"/>
  <c r="BG436" i="1"/>
  <c r="BI435" i="1"/>
  <c r="BE435" i="1"/>
  <c r="BG434" i="1"/>
  <c r="BI433" i="1"/>
  <c r="BE433" i="1"/>
  <c r="BH425" i="1"/>
  <c r="BF424" i="1"/>
  <c r="BH423" i="1"/>
  <c r="BF422" i="1"/>
  <c r="BH421" i="1"/>
  <c r="BG425" i="1"/>
  <c r="BI424" i="1"/>
  <c r="BE424" i="1"/>
  <c r="BG423" i="1"/>
  <c r="BI422" i="1"/>
  <c r="BE422" i="1"/>
  <c r="BG421" i="1"/>
  <c r="S421" i="1"/>
  <c r="BI425" i="1"/>
  <c r="BE425" i="1"/>
  <c r="BI423" i="1"/>
  <c r="BE423" i="1"/>
  <c r="BI421" i="1"/>
  <c r="BF425" i="1"/>
  <c r="BH424" i="1"/>
  <c r="BF423" i="1"/>
  <c r="BH422" i="1"/>
  <c r="BF421" i="1"/>
  <c r="BG424" i="1"/>
  <c r="BG422" i="1"/>
  <c r="BE421" i="1"/>
  <c r="BH419" i="1"/>
  <c r="BF418" i="1"/>
  <c r="BH417" i="1"/>
  <c r="BF416" i="1"/>
  <c r="BH415" i="1"/>
  <c r="BG419" i="1"/>
  <c r="BI418" i="1"/>
  <c r="BE418" i="1"/>
  <c r="BG417" i="1"/>
  <c r="BI416" i="1"/>
  <c r="BE416" i="1"/>
  <c r="BG415" i="1"/>
  <c r="S415" i="1"/>
  <c r="BI419" i="1"/>
  <c r="BG418" i="1"/>
  <c r="BE417" i="1"/>
  <c r="BI415" i="1"/>
  <c r="BF419" i="1"/>
  <c r="BH418" i="1"/>
  <c r="BF417" i="1"/>
  <c r="BH416" i="1"/>
  <c r="BF415" i="1"/>
  <c r="BE419" i="1"/>
  <c r="BI417" i="1"/>
  <c r="BG416" i="1"/>
  <c r="BE415" i="1"/>
  <c r="BH407" i="1"/>
  <c r="BF406" i="1"/>
  <c r="BH405" i="1"/>
  <c r="BF404" i="1"/>
  <c r="BH403" i="1"/>
  <c r="BG407" i="1"/>
  <c r="BI406" i="1"/>
  <c r="BE406" i="1"/>
  <c r="BG405" i="1"/>
  <c r="BI404" i="1"/>
  <c r="BE404" i="1"/>
  <c r="BG403" i="1"/>
  <c r="S403" i="1"/>
  <c r="BI403" i="1"/>
  <c r="BF407" i="1"/>
  <c r="BH406" i="1"/>
  <c r="BF405" i="1"/>
  <c r="BH404" i="1"/>
  <c r="BF403" i="1"/>
  <c r="BI407" i="1"/>
  <c r="BE407" i="1"/>
  <c r="BG406" i="1"/>
  <c r="BI405" i="1"/>
  <c r="BE405" i="1"/>
  <c r="BG404" i="1"/>
  <c r="BE403" i="1"/>
  <c r="R397" i="1"/>
  <c r="R391" i="1"/>
  <c r="R385" i="1"/>
  <c r="R373" i="1"/>
  <c r="BI373" i="1" s="1"/>
  <c r="AW373" i="1"/>
  <c r="AZ373" i="1"/>
  <c r="BC373" i="1" s="1"/>
  <c r="AW385" i="1"/>
  <c r="AZ385" i="1"/>
  <c r="BC385" i="1" s="1"/>
  <c r="AZ391" i="1"/>
  <c r="BC391" i="1" s="1"/>
  <c r="AW391" i="1"/>
  <c r="AW397" i="1"/>
  <c r="AZ397" i="1"/>
  <c r="BC397" i="1" s="1"/>
  <c r="AW379" i="1"/>
  <c r="AZ379" i="1"/>
  <c r="BC379" i="1" s="1"/>
  <c r="S379" i="1"/>
  <c r="BI379" i="1"/>
  <c r="BG379" i="1" l="1"/>
  <c r="BG387" i="1"/>
  <c r="BF393" i="1"/>
  <c r="BG374" i="1"/>
  <c r="BI400" i="1"/>
  <c r="BI385" i="1"/>
  <c r="BE385" i="1"/>
  <c r="BH385" i="1"/>
  <c r="BI387" i="1"/>
  <c r="BH386" i="1"/>
  <c r="S385" i="1"/>
  <c r="BH389" i="1"/>
  <c r="BI398" i="1"/>
  <c r="BE379" i="1"/>
  <c r="BE377" i="1"/>
  <c r="BH375" i="1"/>
  <c r="BF381" i="1"/>
  <c r="BH373" i="1"/>
  <c r="BE376" i="1"/>
  <c r="BH376" i="1"/>
  <c r="BF377" i="1"/>
  <c r="BI381" i="1"/>
  <c r="BG376" i="1"/>
  <c r="BE382" i="1"/>
  <c r="BF375" i="1"/>
  <c r="BG375" i="1"/>
  <c r="BF373" i="1"/>
  <c r="BG373" i="1"/>
  <c r="BI375" i="1"/>
  <c r="BE373" i="1"/>
  <c r="BH374" i="1"/>
  <c r="BH377" i="1"/>
  <c r="BG377" i="1"/>
  <c r="BI374" i="1"/>
  <c r="BI377" i="1"/>
  <c r="BE398" i="1"/>
  <c r="BH398" i="1"/>
  <c r="BE375" i="1"/>
  <c r="BF376" i="1"/>
  <c r="BH399" i="1"/>
  <c r="BF374" i="1"/>
  <c r="S373" i="1"/>
  <c r="BI376" i="1"/>
  <c r="BE374" i="1"/>
  <c r="BE401" i="1"/>
  <c r="BG398" i="1"/>
  <c r="S397" i="1"/>
  <c r="BG394" i="1"/>
  <c r="BI391" i="1"/>
  <c r="BH395" i="1"/>
  <c r="BH391" i="1"/>
  <c r="BI394" i="1"/>
  <c r="BE392" i="1"/>
  <c r="BH392" i="1"/>
  <c r="BI393" i="1"/>
  <c r="BE391" i="1"/>
  <c r="BF394" i="1"/>
  <c r="BE394" i="1"/>
  <c r="BG391" i="1"/>
  <c r="BF395" i="1"/>
  <c r="BF391" i="1"/>
  <c r="S391" i="1"/>
  <c r="BE393" i="1"/>
  <c r="BH393" i="1"/>
  <c r="BG393" i="1"/>
  <c r="BH394" i="1"/>
  <c r="BI395" i="1"/>
  <c r="BE395" i="1"/>
  <c r="BG392" i="1"/>
  <c r="BF392" i="1"/>
  <c r="BG395" i="1"/>
  <c r="BI392" i="1"/>
  <c r="BF380" i="1"/>
  <c r="BE381" i="1"/>
  <c r="BG381" i="1"/>
  <c r="BH380" i="1"/>
  <c r="BE383" i="1"/>
  <c r="BG380" i="1"/>
  <c r="BG383" i="1"/>
  <c r="BI380" i="1"/>
  <c r="BF383" i="1"/>
  <c r="BF379" i="1"/>
  <c r="BF382" i="1"/>
  <c r="BI383" i="1"/>
  <c r="BH383" i="1"/>
  <c r="BH379" i="1"/>
  <c r="BG382" i="1"/>
  <c r="BI382" i="1"/>
  <c r="BE380" i="1"/>
  <c r="BH382" i="1"/>
  <c r="BH381" i="1"/>
  <c r="BG389" i="1"/>
  <c r="BI386" i="1"/>
  <c r="BE400" i="1"/>
  <c r="BF385" i="1"/>
  <c r="BI399" i="1"/>
  <c r="BE397" i="1"/>
  <c r="BE389" i="1"/>
  <c r="BG386" i="1"/>
  <c r="BF397" i="1"/>
  <c r="BH401" i="1"/>
  <c r="BH397" i="1"/>
  <c r="BH387" i="1"/>
  <c r="BI388" i="1"/>
  <c r="BE386" i="1"/>
  <c r="BG399" i="1"/>
  <c r="BH400" i="1"/>
  <c r="BH388" i="1"/>
  <c r="BG400" i="1"/>
  <c r="BI397" i="1"/>
  <c r="BE387" i="1"/>
  <c r="BF401" i="1"/>
  <c r="BF398" i="1"/>
  <c r="BF388" i="1"/>
  <c r="BG397" i="1"/>
  <c r="BF389" i="1"/>
  <c r="BI401" i="1"/>
  <c r="BE399" i="1"/>
  <c r="BG388" i="1"/>
  <c r="BF400" i="1"/>
  <c r="BF386" i="1"/>
  <c r="BE388" i="1"/>
  <c r="BG385" i="1"/>
  <c r="BG401" i="1"/>
  <c r="BF399" i="1"/>
  <c r="BF387" i="1"/>
  <c r="BI389" i="1"/>
  <c r="AG275" i="1" l="1"/>
  <c r="AG274" i="1"/>
  <c r="AG273" i="1"/>
  <c r="AG272" i="1"/>
  <c r="AX271" i="1"/>
  <c r="BB271" i="1" s="1"/>
  <c r="AY271" i="1" s="1"/>
  <c r="AV271" i="1"/>
  <c r="AU271" i="1" s="1"/>
  <c r="AG271" i="1"/>
  <c r="Q271" i="1"/>
  <c r="N271" i="1"/>
  <c r="O271" i="1" s="1"/>
  <c r="I271" i="1"/>
  <c r="AG269" i="1"/>
  <c r="AG268" i="1"/>
  <c r="AG267" i="1"/>
  <c r="AG266" i="1"/>
  <c r="AX265" i="1"/>
  <c r="BB265" i="1" s="1"/>
  <c r="AY265" i="1" s="1"/>
  <c r="AV265" i="1"/>
  <c r="AU265" i="1" s="1"/>
  <c r="AG265" i="1"/>
  <c r="Q265" i="1"/>
  <c r="N265" i="1"/>
  <c r="O265" i="1" s="1"/>
  <c r="I265" i="1"/>
  <c r="AG263" i="1"/>
  <c r="AG262" i="1"/>
  <c r="AG261" i="1"/>
  <c r="AG260" i="1"/>
  <c r="AX259" i="1"/>
  <c r="BB259" i="1" s="1"/>
  <c r="AY259" i="1" s="1"/>
  <c r="AV259" i="1"/>
  <c r="AU259" i="1" s="1"/>
  <c r="AG259" i="1"/>
  <c r="Q259" i="1"/>
  <c r="N259" i="1"/>
  <c r="I259" i="1"/>
  <c r="AG257" i="1"/>
  <c r="AG256" i="1"/>
  <c r="AG255" i="1"/>
  <c r="AG254" i="1"/>
  <c r="AX253" i="1"/>
  <c r="BB253" i="1" s="1"/>
  <c r="AY253" i="1" s="1"/>
  <c r="AV253" i="1"/>
  <c r="AU253" i="1" s="1"/>
  <c r="AG253" i="1"/>
  <c r="Q253" i="1"/>
  <c r="N253" i="1"/>
  <c r="I253" i="1"/>
  <c r="R271" i="1" l="1"/>
  <c r="R259" i="1"/>
  <c r="O259" i="1"/>
  <c r="R253" i="1"/>
  <c r="O253" i="1"/>
  <c r="AZ271" i="1"/>
  <c r="BC271" i="1" s="1"/>
  <c r="AW271" i="1"/>
  <c r="AZ265" i="1"/>
  <c r="BC265" i="1" s="1"/>
  <c r="AW265" i="1"/>
  <c r="R265" i="1"/>
  <c r="AW259" i="1"/>
  <c r="AZ259" i="1"/>
  <c r="BC259" i="1" s="1"/>
  <c r="AW253" i="1"/>
  <c r="AZ253" i="1"/>
  <c r="AG68" i="1"/>
  <c r="AG67" i="1"/>
  <c r="AG62" i="1"/>
  <c r="AG61" i="1"/>
  <c r="BE272" i="1" l="1"/>
  <c r="BG274" i="1"/>
  <c r="BI271" i="1"/>
  <c r="BH273" i="1"/>
  <c r="BH274" i="1"/>
  <c r="BI274" i="1"/>
  <c r="BG271" i="1"/>
  <c r="BI275" i="1"/>
  <c r="BI273" i="1"/>
  <c r="BE271" i="1"/>
  <c r="BF272" i="1"/>
  <c r="BF273" i="1"/>
  <c r="BE274" i="1"/>
  <c r="S271" i="1"/>
  <c r="BH271" i="1"/>
  <c r="BE273" i="1"/>
  <c r="BH275" i="1"/>
  <c r="BH272" i="1"/>
  <c r="BG273" i="1"/>
  <c r="BE275" i="1"/>
  <c r="BG272" i="1"/>
  <c r="BF274" i="1"/>
  <c r="BF275" i="1"/>
  <c r="BF271" i="1"/>
  <c r="BE261" i="1"/>
  <c r="BF263" i="1"/>
  <c r="BE263" i="1"/>
  <c r="BE259" i="1"/>
  <c r="BH259" i="1"/>
  <c r="BI260" i="1"/>
  <c r="BF261" i="1"/>
  <c r="BI261" i="1"/>
  <c r="BH263" i="1"/>
  <c r="BG263" i="1"/>
  <c r="BG259" i="1"/>
  <c r="BH260" i="1"/>
  <c r="BF262" i="1"/>
  <c r="BE262" i="1"/>
  <c r="S259" i="1"/>
  <c r="BF259" i="1"/>
  <c r="BG260" i="1"/>
  <c r="BF260" i="1"/>
  <c r="BG261" i="1"/>
  <c r="BF255" i="1"/>
  <c r="BE256" i="1"/>
  <c r="BG253" i="1"/>
  <c r="BI255" i="1"/>
  <c r="S253" i="1"/>
  <c r="BE253" i="1"/>
  <c r="BG275" i="1"/>
  <c r="BI272" i="1"/>
  <c r="BI269" i="1"/>
  <c r="BE269" i="1"/>
  <c r="BG268" i="1"/>
  <c r="BI267" i="1"/>
  <c r="BE267" i="1"/>
  <c r="BG266" i="1"/>
  <c r="BI265" i="1"/>
  <c r="BE265" i="1"/>
  <c r="BH269" i="1"/>
  <c r="BF268" i="1"/>
  <c r="BH267" i="1"/>
  <c r="BF266" i="1"/>
  <c r="BH265" i="1"/>
  <c r="BF269" i="1"/>
  <c r="BH268" i="1"/>
  <c r="BF267" i="1"/>
  <c r="BH266" i="1"/>
  <c r="BF265" i="1"/>
  <c r="BG269" i="1"/>
  <c r="BI268" i="1"/>
  <c r="BE268" i="1"/>
  <c r="BG267" i="1"/>
  <c r="BI266" i="1"/>
  <c r="BE266" i="1"/>
  <c r="BG265" i="1"/>
  <c r="S265" i="1"/>
  <c r="BG262" i="1"/>
  <c r="BI259" i="1"/>
  <c r="BH261" i="1"/>
  <c r="BI262" i="1"/>
  <c r="BE260" i="1"/>
  <c r="BH262" i="1"/>
  <c r="BI263" i="1"/>
  <c r="BH253" i="1"/>
  <c r="BF256" i="1"/>
  <c r="BC253" i="1"/>
  <c r="BH255" i="1"/>
  <c r="BF254" i="1"/>
  <c r="BE255" i="1"/>
  <c r="BH257" i="1"/>
  <c r="BG255" i="1"/>
  <c r="BE257" i="1"/>
  <c r="BG254" i="1"/>
  <c r="BG257" i="1"/>
  <c r="BI254" i="1"/>
  <c r="BF257" i="1"/>
  <c r="BF253" i="1"/>
  <c r="BG256" i="1"/>
  <c r="BI253" i="1"/>
  <c r="BI256" i="1"/>
  <c r="BE254" i="1"/>
  <c r="BH256" i="1"/>
  <c r="BI257" i="1"/>
  <c r="BH254" i="1"/>
  <c r="AG251" i="1"/>
  <c r="AG250" i="1"/>
  <c r="AG249" i="1"/>
  <c r="AG248" i="1"/>
  <c r="AX247" i="1"/>
  <c r="BB247" i="1" s="1"/>
  <c r="AY247" i="1" s="1"/>
  <c r="AV247" i="1"/>
  <c r="AU247" i="1" s="1"/>
  <c r="AG247" i="1"/>
  <c r="Q247" i="1"/>
  <c r="N247" i="1"/>
  <c r="O247" i="1" s="1"/>
  <c r="I247" i="1"/>
  <c r="AG245" i="1"/>
  <c r="AG244" i="1"/>
  <c r="AG243" i="1"/>
  <c r="AG242" i="1"/>
  <c r="AX241" i="1"/>
  <c r="BB241" i="1" s="1"/>
  <c r="AY241" i="1" s="1"/>
  <c r="AV241" i="1"/>
  <c r="AU241" i="1" s="1"/>
  <c r="AG241" i="1"/>
  <c r="Q241" i="1"/>
  <c r="N241" i="1"/>
  <c r="O241" i="1" s="1"/>
  <c r="I241" i="1"/>
  <c r="AG239" i="1"/>
  <c r="AG238" i="1"/>
  <c r="AG237" i="1"/>
  <c r="AG236" i="1"/>
  <c r="AX235" i="1"/>
  <c r="BB235" i="1" s="1"/>
  <c r="AY235" i="1" s="1"/>
  <c r="AV235" i="1"/>
  <c r="AU235" i="1" s="1"/>
  <c r="AG235" i="1"/>
  <c r="Q235" i="1"/>
  <c r="N235" i="1"/>
  <c r="O235" i="1" s="1"/>
  <c r="I235" i="1"/>
  <c r="AG233" i="1"/>
  <c r="AG232" i="1"/>
  <c r="AG231" i="1"/>
  <c r="AG230" i="1"/>
  <c r="AX229" i="1"/>
  <c r="BB229" i="1" s="1"/>
  <c r="AY229" i="1" s="1"/>
  <c r="AV229" i="1"/>
  <c r="AU229" i="1" s="1"/>
  <c r="AG229" i="1"/>
  <c r="Q229" i="1"/>
  <c r="N229" i="1"/>
  <c r="O229" i="1" s="1"/>
  <c r="I229" i="1"/>
  <c r="AG227" i="1"/>
  <c r="AG226" i="1"/>
  <c r="AG225" i="1"/>
  <c r="AG224" i="1"/>
  <c r="AX223" i="1"/>
  <c r="BB223" i="1" s="1"/>
  <c r="AY223" i="1" s="1"/>
  <c r="AV223" i="1"/>
  <c r="AU223" i="1" s="1"/>
  <c r="AG223" i="1"/>
  <c r="Q223" i="1"/>
  <c r="N223" i="1"/>
  <c r="O223" i="1" s="1"/>
  <c r="I223" i="1"/>
  <c r="AG221" i="1"/>
  <c r="AG220" i="1"/>
  <c r="AG219" i="1"/>
  <c r="AG218" i="1"/>
  <c r="AX217" i="1"/>
  <c r="BB217" i="1" s="1"/>
  <c r="AY217" i="1" s="1"/>
  <c r="AV217" i="1"/>
  <c r="AU217" i="1" s="1"/>
  <c r="AG217" i="1"/>
  <c r="Q217" i="1"/>
  <c r="N217" i="1"/>
  <c r="O217" i="1" s="1"/>
  <c r="I217" i="1"/>
  <c r="AG215" i="1"/>
  <c r="AG214" i="1"/>
  <c r="AG213" i="1"/>
  <c r="AG212" i="1"/>
  <c r="AX211" i="1"/>
  <c r="BB211" i="1" s="1"/>
  <c r="AY211" i="1" s="1"/>
  <c r="AV211" i="1"/>
  <c r="AU211" i="1" s="1"/>
  <c r="AG211" i="1"/>
  <c r="Q211" i="1"/>
  <c r="N211" i="1"/>
  <c r="O211" i="1" s="1"/>
  <c r="I211" i="1"/>
  <c r="AG209" i="1"/>
  <c r="AG208" i="1"/>
  <c r="AG207" i="1"/>
  <c r="AG206" i="1"/>
  <c r="AX205" i="1"/>
  <c r="BB205" i="1" s="1"/>
  <c r="AY205" i="1" s="1"/>
  <c r="AV205" i="1"/>
  <c r="AU205" i="1" s="1"/>
  <c r="AG205" i="1"/>
  <c r="Q205" i="1"/>
  <c r="N205" i="1"/>
  <c r="O205" i="1" s="1"/>
  <c r="I205" i="1"/>
  <c r="AG203" i="1"/>
  <c r="AG202" i="1"/>
  <c r="AG201" i="1"/>
  <c r="AG200" i="1"/>
  <c r="AX199" i="1"/>
  <c r="BB199" i="1" s="1"/>
  <c r="AY199" i="1" s="1"/>
  <c r="AV199" i="1"/>
  <c r="AU199" i="1" s="1"/>
  <c r="AG199" i="1"/>
  <c r="Q199" i="1"/>
  <c r="N199" i="1"/>
  <c r="O199" i="1" s="1"/>
  <c r="I199" i="1"/>
  <c r="AG197" i="1"/>
  <c r="AG196" i="1"/>
  <c r="AG195" i="1"/>
  <c r="AG194" i="1"/>
  <c r="AX193" i="1"/>
  <c r="BB193" i="1" s="1"/>
  <c r="AY193" i="1" s="1"/>
  <c r="AV193" i="1"/>
  <c r="AU193" i="1" s="1"/>
  <c r="AG193" i="1"/>
  <c r="Q193" i="1"/>
  <c r="N193" i="1"/>
  <c r="O193" i="1" s="1"/>
  <c r="I193" i="1"/>
  <c r="AG191" i="1"/>
  <c r="AG190" i="1"/>
  <c r="AG189" i="1"/>
  <c r="AG188" i="1"/>
  <c r="AX187" i="1"/>
  <c r="BB187" i="1" s="1"/>
  <c r="AY187" i="1" s="1"/>
  <c r="AV187" i="1"/>
  <c r="AU187" i="1" s="1"/>
  <c r="AG187" i="1"/>
  <c r="Q187" i="1"/>
  <c r="N187" i="1"/>
  <c r="O187" i="1" s="1"/>
  <c r="I187" i="1"/>
  <c r="AG185" i="1"/>
  <c r="AG184" i="1"/>
  <c r="AG183" i="1"/>
  <c r="AG182" i="1"/>
  <c r="AX181" i="1"/>
  <c r="BB181" i="1" s="1"/>
  <c r="AY181" i="1" s="1"/>
  <c r="AV181" i="1"/>
  <c r="AU181" i="1" s="1"/>
  <c r="AG181" i="1"/>
  <c r="Q181" i="1"/>
  <c r="N181" i="1"/>
  <c r="O181" i="1" s="1"/>
  <c r="I181" i="1"/>
  <c r="AG179" i="1"/>
  <c r="AG178" i="1"/>
  <c r="AG177" i="1"/>
  <c r="AG176" i="1"/>
  <c r="AX175" i="1"/>
  <c r="BB175" i="1" s="1"/>
  <c r="AY175" i="1" s="1"/>
  <c r="AV175" i="1"/>
  <c r="AU175" i="1" s="1"/>
  <c r="AG175" i="1"/>
  <c r="Q175" i="1"/>
  <c r="N175" i="1"/>
  <c r="O175" i="1" s="1"/>
  <c r="I175" i="1"/>
  <c r="AG173" i="1"/>
  <c r="AG172" i="1"/>
  <c r="AG171" i="1"/>
  <c r="AG170" i="1"/>
  <c r="AX169" i="1"/>
  <c r="BB169" i="1" s="1"/>
  <c r="AY169" i="1" s="1"/>
  <c r="AV169" i="1"/>
  <c r="AU169" i="1" s="1"/>
  <c r="AG169" i="1"/>
  <c r="Q169" i="1"/>
  <c r="N169" i="1"/>
  <c r="I169" i="1"/>
  <c r="AG167" i="1"/>
  <c r="AG166" i="1"/>
  <c r="AG165" i="1"/>
  <c r="AG164" i="1"/>
  <c r="AX163" i="1"/>
  <c r="BB163" i="1" s="1"/>
  <c r="AY163" i="1" s="1"/>
  <c r="AV163" i="1"/>
  <c r="AU163" i="1" s="1"/>
  <c r="AG163" i="1"/>
  <c r="Q163" i="1"/>
  <c r="N163" i="1"/>
  <c r="I163" i="1"/>
  <c r="AG89" i="1"/>
  <c r="AG88" i="1"/>
  <c r="AG87" i="1"/>
  <c r="AG86" i="1"/>
  <c r="AX85" i="1"/>
  <c r="BB85" i="1" s="1"/>
  <c r="AY85" i="1" s="1"/>
  <c r="AV85" i="1"/>
  <c r="AU85" i="1" s="1"/>
  <c r="AG85" i="1"/>
  <c r="Q85" i="1"/>
  <c r="N85" i="1"/>
  <c r="O85" i="1" s="1"/>
  <c r="I85" i="1"/>
  <c r="R229" i="1" l="1"/>
  <c r="R247" i="1"/>
  <c r="R241" i="1"/>
  <c r="S241" i="1" s="1"/>
  <c r="R235" i="1"/>
  <c r="R223" i="1"/>
  <c r="R217" i="1"/>
  <c r="S217" i="1" s="1"/>
  <c r="R211" i="1"/>
  <c r="R205" i="1"/>
  <c r="R199" i="1"/>
  <c r="R193" i="1"/>
  <c r="R187" i="1"/>
  <c r="R181" i="1"/>
  <c r="S181" i="1" s="1"/>
  <c r="R175" i="1"/>
  <c r="R169" i="1"/>
  <c r="O169" i="1"/>
  <c r="R163" i="1"/>
  <c r="S163" i="1" s="1"/>
  <c r="O163" i="1"/>
  <c r="AZ247" i="1"/>
  <c r="BC247" i="1" s="1"/>
  <c r="AW247" i="1"/>
  <c r="AZ241" i="1"/>
  <c r="BC241" i="1" s="1"/>
  <c r="AW241" i="1"/>
  <c r="AW235" i="1"/>
  <c r="AZ235" i="1"/>
  <c r="BC235" i="1" s="1"/>
  <c r="AW229" i="1"/>
  <c r="AZ229" i="1"/>
  <c r="BC229" i="1" s="1"/>
  <c r="BF233" i="1"/>
  <c r="S229" i="1"/>
  <c r="BE230" i="1"/>
  <c r="BE232" i="1"/>
  <c r="BI232" i="1"/>
  <c r="BG233" i="1"/>
  <c r="BF230" i="1"/>
  <c r="BH231" i="1"/>
  <c r="BF232" i="1"/>
  <c r="BF229" i="1"/>
  <c r="BE229" i="1"/>
  <c r="BI229" i="1"/>
  <c r="BE231" i="1"/>
  <c r="BI231" i="1"/>
  <c r="BG232" i="1"/>
  <c r="AW223" i="1"/>
  <c r="AZ223" i="1"/>
  <c r="BC223" i="1" s="1"/>
  <c r="AZ217" i="1"/>
  <c r="BC217" i="1" s="1"/>
  <c r="AW217" i="1"/>
  <c r="AZ211" i="1"/>
  <c r="BC211" i="1" s="1"/>
  <c r="AW211" i="1"/>
  <c r="AW205" i="1"/>
  <c r="AZ205" i="1"/>
  <c r="BC205" i="1" s="1"/>
  <c r="AZ199" i="1"/>
  <c r="BC199" i="1" s="1"/>
  <c r="AW199" i="1"/>
  <c r="AW193" i="1"/>
  <c r="AZ193" i="1"/>
  <c r="BC193" i="1" s="1"/>
  <c r="AW187" i="1"/>
  <c r="AZ187" i="1"/>
  <c r="BC187" i="1" s="1"/>
  <c r="AZ181" i="1"/>
  <c r="BC181" i="1" s="1"/>
  <c r="AW181" i="1"/>
  <c r="AW175" i="1"/>
  <c r="AZ175" i="1"/>
  <c r="BC175" i="1" s="1"/>
  <c r="AZ169" i="1"/>
  <c r="BC169" i="1" s="1"/>
  <c r="AW169" i="1"/>
  <c r="AZ163" i="1"/>
  <c r="BC163" i="1" s="1"/>
  <c r="AW163" i="1"/>
  <c r="AZ85" i="1"/>
  <c r="BC85" i="1" s="1"/>
  <c r="AW85" i="1"/>
  <c r="R85" i="1"/>
  <c r="BG185" i="1" l="1"/>
  <c r="BH208" i="1"/>
  <c r="BG247" i="1"/>
  <c r="BG250" i="1"/>
  <c r="BE247" i="1"/>
  <c r="BF251" i="1"/>
  <c r="BE250" i="1"/>
  <c r="S247" i="1"/>
  <c r="BI249" i="1"/>
  <c r="BF250" i="1"/>
  <c r="BH248" i="1"/>
  <c r="BG249" i="1"/>
  <c r="BF249" i="1"/>
  <c r="BG248" i="1"/>
  <c r="BH249" i="1"/>
  <c r="BF247" i="1"/>
  <c r="BE248" i="1"/>
  <c r="BE251" i="1"/>
  <c r="BI247" i="1"/>
  <c r="BF248" i="1"/>
  <c r="BI250" i="1"/>
  <c r="BI241" i="1"/>
  <c r="BF242" i="1"/>
  <c r="BG245" i="1"/>
  <c r="BG241" i="1"/>
  <c r="BI243" i="1"/>
  <c r="BH245" i="1"/>
  <c r="BH242" i="1"/>
  <c r="BG243" i="1"/>
  <c r="BF245" i="1"/>
  <c r="BE243" i="1"/>
  <c r="BH243" i="1"/>
  <c r="BF241" i="1"/>
  <c r="BI242" i="1"/>
  <c r="BI245" i="1"/>
  <c r="BG244" i="1"/>
  <c r="BE241" i="1"/>
  <c r="BH241" i="1"/>
  <c r="BE244" i="1"/>
  <c r="BH238" i="1"/>
  <c r="BH237" i="1"/>
  <c r="BI238" i="1"/>
  <c r="BI239" i="1"/>
  <c r="BE239" i="1"/>
  <c r="BG236" i="1"/>
  <c r="BF238" i="1"/>
  <c r="BG235" i="1"/>
  <c r="BG238" i="1"/>
  <c r="BI235" i="1"/>
  <c r="S235" i="1"/>
  <c r="BH235" i="1"/>
  <c r="BG237" i="1"/>
  <c r="BF239" i="1"/>
  <c r="BE237" i="1"/>
  <c r="BH239" i="1"/>
  <c r="BE236" i="1"/>
  <c r="BF237" i="1"/>
  <c r="BF236" i="1"/>
  <c r="BE238" i="1"/>
  <c r="BH236" i="1"/>
  <c r="BI237" i="1"/>
  <c r="BE235" i="1"/>
  <c r="BF235" i="1"/>
  <c r="BG239" i="1"/>
  <c r="BI236" i="1"/>
  <c r="BI230" i="1"/>
  <c r="BH232" i="1"/>
  <c r="BG229" i="1"/>
  <c r="BF231" i="1"/>
  <c r="BE233" i="1"/>
  <c r="BG230" i="1"/>
  <c r="BH233" i="1"/>
  <c r="BH229" i="1"/>
  <c r="BG231" i="1"/>
  <c r="BI233" i="1"/>
  <c r="BF227" i="1"/>
  <c r="BG227" i="1"/>
  <c r="BG226" i="1"/>
  <c r="BI224" i="1"/>
  <c r="BI223" i="1"/>
  <c r="S223" i="1"/>
  <c r="BF226" i="1"/>
  <c r="BG220" i="1"/>
  <c r="BI220" i="1"/>
  <c r="BI219" i="1"/>
  <c r="BF218" i="1"/>
  <c r="BH218" i="1"/>
  <c r="BE220" i="1"/>
  <c r="BG217" i="1"/>
  <c r="BE221" i="1"/>
  <c r="BG218" i="1"/>
  <c r="BF220" i="1"/>
  <c r="BF221" i="1"/>
  <c r="BG221" i="1"/>
  <c r="BI218" i="1"/>
  <c r="BH220" i="1"/>
  <c r="BI217" i="1"/>
  <c r="BH219" i="1"/>
  <c r="BF219" i="1"/>
  <c r="BE218" i="1"/>
  <c r="BE217" i="1"/>
  <c r="BE219" i="1"/>
  <c r="BH221" i="1"/>
  <c r="BH217" i="1"/>
  <c r="BF217" i="1"/>
  <c r="BG219" i="1"/>
  <c r="BF211" i="1"/>
  <c r="S211" i="1"/>
  <c r="BE211" i="1"/>
  <c r="BG215" i="1"/>
  <c r="BF215" i="1"/>
  <c r="BI213" i="1"/>
  <c r="BF212" i="1"/>
  <c r="BI212" i="1"/>
  <c r="BI211" i="1"/>
  <c r="BF213" i="1"/>
  <c r="BG214" i="1"/>
  <c r="BH213" i="1"/>
  <c r="BG213" i="1"/>
  <c r="BE213" i="1"/>
  <c r="BH215" i="1"/>
  <c r="BH211" i="1"/>
  <c r="BI214" i="1"/>
  <c r="BE212" i="1"/>
  <c r="BH212" i="1"/>
  <c r="BE215" i="1"/>
  <c r="BG212" i="1"/>
  <c r="BF214" i="1"/>
  <c r="BH214" i="1"/>
  <c r="BE214" i="1"/>
  <c r="BG211" i="1"/>
  <c r="BG206" i="1"/>
  <c r="BH207" i="1"/>
  <c r="BE208" i="1"/>
  <c r="S205" i="1"/>
  <c r="BI207" i="1"/>
  <c r="BF205" i="1"/>
  <c r="BH205" i="1"/>
  <c r="BE206" i="1"/>
  <c r="BF207" i="1"/>
  <c r="BE207" i="1"/>
  <c r="BH209" i="1"/>
  <c r="BI208" i="1"/>
  <c r="BG205" i="1"/>
  <c r="BH206" i="1"/>
  <c r="BE209" i="1"/>
  <c r="BE205" i="1"/>
  <c r="BF206" i="1"/>
  <c r="BG207" i="1"/>
  <c r="BF203" i="1"/>
  <c r="BE203" i="1"/>
  <c r="BH200" i="1"/>
  <c r="BE202" i="1"/>
  <c r="BI201" i="1"/>
  <c r="BF202" i="1"/>
  <c r="BI200" i="1"/>
  <c r="BF199" i="1"/>
  <c r="BG200" i="1"/>
  <c r="BF200" i="1"/>
  <c r="BG199" i="1"/>
  <c r="BE199" i="1"/>
  <c r="BG203" i="1"/>
  <c r="S199" i="1"/>
  <c r="BH196" i="1"/>
  <c r="BE197" i="1"/>
  <c r="BG194" i="1"/>
  <c r="BH194" i="1"/>
  <c r="BH195" i="1"/>
  <c r="BI196" i="1"/>
  <c r="BE194" i="1"/>
  <c r="BF195" i="1"/>
  <c r="BG196" i="1"/>
  <c r="BI193" i="1"/>
  <c r="BF193" i="1"/>
  <c r="BF194" i="1"/>
  <c r="BE196" i="1"/>
  <c r="BG193" i="1"/>
  <c r="BI197" i="1"/>
  <c r="BI195" i="1"/>
  <c r="BE193" i="1"/>
  <c r="BH197" i="1"/>
  <c r="BH193" i="1"/>
  <c r="BG195" i="1"/>
  <c r="BF197" i="1"/>
  <c r="BE195" i="1"/>
  <c r="S193" i="1"/>
  <c r="BF196" i="1"/>
  <c r="BG197" i="1"/>
  <c r="BI194" i="1"/>
  <c r="BI191" i="1"/>
  <c r="BG190" i="1"/>
  <c r="BH189" i="1"/>
  <c r="BI189" i="1"/>
  <c r="BF191" i="1"/>
  <c r="BF188" i="1"/>
  <c r="BI187" i="1"/>
  <c r="BH188" i="1"/>
  <c r="BE190" i="1"/>
  <c r="BE187" i="1"/>
  <c r="BF187" i="1"/>
  <c r="BG189" i="1"/>
  <c r="S187" i="1"/>
  <c r="BE181" i="1"/>
  <c r="BF185" i="1"/>
  <c r="BG184" i="1"/>
  <c r="BG181" i="1"/>
  <c r="BI183" i="1"/>
  <c r="BF184" i="1"/>
  <c r="BH184" i="1"/>
  <c r="BI184" i="1"/>
  <c r="BG182" i="1"/>
  <c r="BH183" i="1"/>
  <c r="BF183" i="1"/>
  <c r="BG183" i="1"/>
  <c r="BE185" i="1"/>
  <c r="BI181" i="1"/>
  <c r="BF182" i="1"/>
  <c r="BF181" i="1"/>
  <c r="BI182" i="1"/>
  <c r="BE183" i="1"/>
  <c r="BH185" i="1"/>
  <c r="BH181" i="1"/>
  <c r="BH182" i="1"/>
  <c r="BE184" i="1"/>
  <c r="BE182" i="1"/>
  <c r="BF177" i="1"/>
  <c r="BE177" i="1"/>
  <c r="S175" i="1"/>
  <c r="BI179" i="1"/>
  <c r="BE179" i="1"/>
  <c r="BG176" i="1"/>
  <c r="BF178" i="1"/>
  <c r="BG179" i="1"/>
  <c r="BI176" i="1"/>
  <c r="BF179" i="1"/>
  <c r="BF175" i="1"/>
  <c r="BH179" i="1"/>
  <c r="BG177" i="1"/>
  <c r="BH176" i="1"/>
  <c r="BG178" i="1"/>
  <c r="BI175" i="1"/>
  <c r="BH177" i="1"/>
  <c r="BI178" i="1"/>
  <c r="BE176" i="1"/>
  <c r="BH178" i="1"/>
  <c r="BH175" i="1"/>
  <c r="BI177" i="1"/>
  <c r="BE175" i="1"/>
  <c r="BF176" i="1"/>
  <c r="BE178" i="1"/>
  <c r="BG175" i="1"/>
  <c r="BH172" i="1"/>
  <c r="BF170" i="1"/>
  <c r="BG173" i="1"/>
  <c r="BE173" i="1"/>
  <c r="BE169" i="1"/>
  <c r="BI172" i="1"/>
  <c r="BG171" i="1"/>
  <c r="BG170" i="1"/>
  <c r="BE170" i="1"/>
  <c r="BH169" i="1"/>
  <c r="S169" i="1"/>
  <c r="BI171" i="1"/>
  <c r="BH173" i="1"/>
  <c r="BF171" i="1"/>
  <c r="BF173" i="1"/>
  <c r="BE171" i="1"/>
  <c r="BF172" i="1"/>
  <c r="BF169" i="1"/>
  <c r="BI170" i="1"/>
  <c r="BH167" i="1"/>
  <c r="BF163" i="1"/>
  <c r="BE167" i="1"/>
  <c r="BE166" i="1"/>
  <c r="BG164" i="1"/>
  <c r="BF165" i="1"/>
  <c r="BF166" i="1"/>
  <c r="BG165" i="1"/>
  <c r="BH164" i="1"/>
  <c r="BE165" i="1"/>
  <c r="BH163" i="1"/>
  <c r="BG163" i="1"/>
  <c r="BE249" i="1"/>
  <c r="BH251" i="1"/>
  <c r="BH247" i="1"/>
  <c r="BG251" i="1"/>
  <c r="BI248" i="1"/>
  <c r="BH250" i="1"/>
  <c r="BI251" i="1"/>
  <c r="BE245" i="1"/>
  <c r="BG242" i="1"/>
  <c r="BF244" i="1"/>
  <c r="BH244" i="1"/>
  <c r="BI244" i="1"/>
  <c r="BE242" i="1"/>
  <c r="BF243" i="1"/>
  <c r="BH230" i="1"/>
  <c r="BE227" i="1"/>
  <c r="BG224" i="1"/>
  <c r="BH227" i="1"/>
  <c r="BH223" i="1"/>
  <c r="BG225" i="1"/>
  <c r="BH224" i="1"/>
  <c r="BI225" i="1"/>
  <c r="BE223" i="1"/>
  <c r="BH225" i="1"/>
  <c r="BI226" i="1"/>
  <c r="BE224" i="1"/>
  <c r="BH226" i="1"/>
  <c r="BE225" i="1"/>
  <c r="BF223" i="1"/>
  <c r="BF224" i="1"/>
  <c r="BE226" i="1"/>
  <c r="BG223" i="1"/>
  <c r="BF225" i="1"/>
  <c r="BI227" i="1"/>
  <c r="BI221" i="1"/>
  <c r="BI215" i="1"/>
  <c r="BG208" i="1"/>
  <c r="BI205" i="1"/>
  <c r="BF208" i="1"/>
  <c r="BG209" i="1"/>
  <c r="BI206" i="1"/>
  <c r="BF209" i="1"/>
  <c r="BI209" i="1"/>
  <c r="BG202" i="1"/>
  <c r="BI199" i="1"/>
  <c r="BH203" i="1"/>
  <c r="BH199" i="1"/>
  <c r="BG201" i="1"/>
  <c r="BE201" i="1"/>
  <c r="BH202" i="1"/>
  <c r="BH201" i="1"/>
  <c r="BI202" i="1"/>
  <c r="BE200" i="1"/>
  <c r="BF201" i="1"/>
  <c r="BI203" i="1"/>
  <c r="BE191" i="1"/>
  <c r="BG188" i="1"/>
  <c r="BE188" i="1"/>
  <c r="BF189" i="1"/>
  <c r="BF190" i="1"/>
  <c r="BG191" i="1"/>
  <c r="BG187" i="1"/>
  <c r="BE189" i="1"/>
  <c r="BI190" i="1"/>
  <c r="BH190" i="1"/>
  <c r="BH191" i="1"/>
  <c r="BH187" i="1"/>
  <c r="BI188" i="1"/>
  <c r="BI185" i="1"/>
  <c r="BG172" i="1"/>
  <c r="BI169" i="1"/>
  <c r="BH171" i="1"/>
  <c r="BH170" i="1"/>
  <c r="BE172" i="1"/>
  <c r="BG169" i="1"/>
  <c r="BI173" i="1"/>
  <c r="BG166" i="1"/>
  <c r="BI163" i="1"/>
  <c r="BH165" i="1"/>
  <c r="BG167" i="1"/>
  <c r="BI164" i="1"/>
  <c r="BF167" i="1"/>
  <c r="BI167" i="1"/>
  <c r="BI165" i="1"/>
  <c r="BE163" i="1"/>
  <c r="BF164" i="1"/>
  <c r="BI166" i="1"/>
  <c r="BE164" i="1"/>
  <c r="BH166" i="1"/>
  <c r="BI89" i="1"/>
  <c r="BE89" i="1"/>
  <c r="BG88" i="1"/>
  <c r="BI87" i="1"/>
  <c r="BE87" i="1"/>
  <c r="BG86" i="1"/>
  <c r="BI85" i="1"/>
  <c r="BE85" i="1"/>
  <c r="BH89" i="1"/>
  <c r="BF88" i="1"/>
  <c r="BH87" i="1"/>
  <c r="BF86" i="1"/>
  <c r="BH85" i="1"/>
  <c r="BF89" i="1"/>
  <c r="BH88" i="1"/>
  <c r="BF87" i="1"/>
  <c r="BH86" i="1"/>
  <c r="BF85" i="1"/>
  <c r="BG89" i="1"/>
  <c r="BI88" i="1"/>
  <c r="BE88" i="1"/>
  <c r="BG87" i="1"/>
  <c r="BI86" i="1"/>
  <c r="BE86" i="1"/>
  <c r="BG85" i="1"/>
  <c r="S85" i="1"/>
  <c r="AG19" i="1" l="1"/>
  <c r="AG20" i="1"/>
  <c r="I79" i="1" l="1"/>
  <c r="I73" i="1"/>
  <c r="I67" i="1"/>
  <c r="I61" i="1"/>
  <c r="I25" i="1"/>
  <c r="I19" i="1"/>
  <c r="Q79" i="1" l="1"/>
  <c r="N79" i="1"/>
  <c r="O79" i="1" s="1"/>
  <c r="Q73" i="1"/>
  <c r="N73" i="1"/>
  <c r="Q67" i="1"/>
  <c r="N67" i="1"/>
  <c r="Q61" i="1"/>
  <c r="N61" i="1"/>
  <c r="Q37" i="1"/>
  <c r="N37" i="1"/>
  <c r="Q31" i="1"/>
  <c r="N31" i="1"/>
  <c r="Q25" i="1"/>
  <c r="N25" i="1"/>
  <c r="N19" i="1"/>
  <c r="O19" i="1" s="1"/>
  <c r="Q19" i="1"/>
  <c r="R25" i="1" l="1"/>
  <c r="R37" i="1"/>
  <c r="R73" i="1"/>
  <c r="R67" i="1"/>
  <c r="R61" i="1"/>
  <c r="R31" i="1"/>
  <c r="R79" i="1"/>
  <c r="O73" i="1"/>
  <c r="O67" i="1"/>
  <c r="O61" i="1"/>
  <c r="O37" i="1"/>
  <c r="O31" i="1"/>
  <c r="O25" i="1"/>
  <c r="R19" i="1"/>
  <c r="I37" i="1"/>
  <c r="I31" i="1"/>
  <c r="AG79" i="1" l="1"/>
  <c r="AV79" i="1"/>
  <c r="AU79" i="1" s="1"/>
  <c r="AW79" i="1" s="1"/>
  <c r="AX79" i="1"/>
  <c r="BB79" i="1" s="1"/>
  <c r="AY79" i="1" s="1"/>
  <c r="AG80" i="1"/>
  <c r="AG81" i="1"/>
  <c r="AG82" i="1"/>
  <c r="AG83" i="1"/>
  <c r="AG25" i="1"/>
  <c r="AV25" i="1"/>
  <c r="AU25" i="1" s="1"/>
  <c r="AW25" i="1" s="1"/>
  <c r="AX25" i="1"/>
  <c r="BB25" i="1" s="1"/>
  <c r="AY25" i="1" s="1"/>
  <c r="AG26" i="1"/>
  <c r="AG27" i="1"/>
  <c r="AG28" i="1"/>
  <c r="AG29" i="1"/>
  <c r="AG31" i="1"/>
  <c r="AV31" i="1"/>
  <c r="AU31" i="1" s="1"/>
  <c r="AX31" i="1"/>
  <c r="BB31" i="1" s="1"/>
  <c r="AY31" i="1" s="1"/>
  <c r="AG32" i="1"/>
  <c r="AG33" i="1"/>
  <c r="AG34" i="1"/>
  <c r="AG35" i="1"/>
  <c r="AG37" i="1"/>
  <c r="AV37" i="1"/>
  <c r="AU37" i="1" s="1"/>
  <c r="AX37" i="1"/>
  <c r="BB37" i="1" s="1"/>
  <c r="AY37" i="1" s="1"/>
  <c r="AG38" i="1"/>
  <c r="AG39" i="1"/>
  <c r="AG40" i="1"/>
  <c r="AG41" i="1"/>
  <c r="AV61" i="1"/>
  <c r="AU61" i="1" s="1"/>
  <c r="AW61" i="1" s="1"/>
  <c r="AX61" i="1"/>
  <c r="BB61" i="1" s="1"/>
  <c r="AY61" i="1" s="1"/>
  <c r="AG63" i="1"/>
  <c r="AG64" i="1"/>
  <c r="AG65" i="1"/>
  <c r="AV67" i="1"/>
  <c r="AU67" i="1" s="1"/>
  <c r="AX67" i="1"/>
  <c r="BB67" i="1" s="1"/>
  <c r="AY67" i="1" s="1"/>
  <c r="AG69" i="1"/>
  <c r="AG70" i="1"/>
  <c r="AG71" i="1"/>
  <c r="AG73" i="1"/>
  <c r="AV73" i="1"/>
  <c r="AU73" i="1" s="1"/>
  <c r="AX73" i="1"/>
  <c r="BB73" i="1" s="1"/>
  <c r="AY73" i="1" s="1"/>
  <c r="AG74" i="1"/>
  <c r="AG75" i="1"/>
  <c r="AG76" i="1"/>
  <c r="AG77" i="1"/>
  <c r="AV19" i="1"/>
  <c r="AX19" i="1"/>
  <c r="AG21" i="1"/>
  <c r="AG22" i="1"/>
  <c r="AG23" i="1"/>
  <c r="AZ37" i="1" l="1"/>
  <c r="BC37" i="1" s="1"/>
  <c r="AZ31" i="1"/>
  <c r="BC31" i="1" s="1"/>
  <c r="AZ79" i="1"/>
  <c r="BC79" i="1" s="1"/>
  <c r="AW31" i="1"/>
  <c r="AZ25" i="1"/>
  <c r="BC25" i="1" s="1"/>
  <c r="AZ67" i="1"/>
  <c r="AW67" i="1"/>
  <c r="AZ61" i="1"/>
  <c r="BC61" i="1" s="1"/>
  <c r="AZ73" i="1"/>
  <c r="BC73" i="1" s="1"/>
  <c r="AW73" i="1"/>
  <c r="BG38" i="1"/>
  <c r="AW37" i="1"/>
  <c r="BE39" i="1" l="1"/>
  <c r="BE65" i="1"/>
  <c r="BI25" i="1"/>
  <c r="BE70" i="1"/>
  <c r="BF67" i="1"/>
  <c r="BH69" i="1"/>
  <c r="BG68" i="1"/>
  <c r="BH67" i="1"/>
  <c r="BF69" i="1"/>
  <c r="BH71" i="1"/>
  <c r="BG67" i="1"/>
  <c r="BF71" i="1"/>
  <c r="BI69" i="1"/>
  <c r="BG71" i="1"/>
  <c r="BF70" i="1"/>
  <c r="S67" i="1"/>
  <c r="BI71" i="1"/>
  <c r="BI38" i="1"/>
  <c r="BG37" i="1"/>
  <c r="BG41" i="1"/>
  <c r="BF39" i="1"/>
  <c r="BE40" i="1"/>
  <c r="BH38" i="1"/>
  <c r="BF37" i="1"/>
  <c r="BI40" i="1"/>
  <c r="S37" i="1"/>
  <c r="BI39" i="1"/>
  <c r="BG69" i="1"/>
  <c r="BI70" i="1"/>
  <c r="BH70" i="1"/>
  <c r="BE71" i="1"/>
  <c r="BI68" i="1"/>
  <c r="BE69" i="1"/>
  <c r="BI26" i="1"/>
  <c r="BE67" i="1"/>
  <c r="BH74" i="1"/>
  <c r="BE25" i="1"/>
  <c r="BI28" i="1"/>
  <c r="BE68" i="1"/>
  <c r="BF68" i="1"/>
  <c r="BE28" i="1"/>
  <c r="BH68" i="1"/>
  <c r="BG70" i="1"/>
  <c r="BG28" i="1"/>
  <c r="BH27" i="1"/>
  <c r="BE26" i="1"/>
  <c r="BF25" i="1"/>
  <c r="BI27" i="1"/>
  <c r="BF26" i="1"/>
  <c r="BG25" i="1"/>
  <c r="BF27" i="1"/>
  <c r="BI29" i="1"/>
  <c r="BE27" i="1"/>
  <c r="BH29" i="1"/>
  <c r="BH25" i="1"/>
  <c r="BG27" i="1"/>
  <c r="S25" i="1"/>
  <c r="BH26" i="1"/>
  <c r="BF29" i="1"/>
  <c r="BE29" i="1"/>
  <c r="BG26" i="1"/>
  <c r="BF28" i="1"/>
  <c r="BG29" i="1"/>
  <c r="BG39" i="1"/>
  <c r="BF41" i="1"/>
  <c r="BE41" i="1"/>
  <c r="BI37" i="1"/>
  <c r="BG40" i="1"/>
  <c r="BE37" i="1"/>
  <c r="BG62" i="1"/>
  <c r="BF63" i="1"/>
  <c r="S73" i="1"/>
  <c r="BH82" i="1"/>
  <c r="BH80" i="1"/>
  <c r="BF65" i="1"/>
  <c r="BF64" i="1"/>
  <c r="BI67" i="1"/>
  <c r="BC67" i="1"/>
  <c r="BF83" i="1"/>
  <c r="BE83" i="1"/>
  <c r="BG80" i="1"/>
  <c r="BF82" i="1"/>
  <c r="BG83" i="1"/>
  <c r="BI80" i="1"/>
  <c r="BH28" i="1"/>
  <c r="BI83" i="1"/>
  <c r="BG81" i="1"/>
  <c r="BG82" i="1"/>
  <c r="BI79" i="1"/>
  <c r="BH81" i="1"/>
  <c r="BI82" i="1"/>
  <c r="BE80" i="1"/>
  <c r="BF81" i="1"/>
  <c r="BE81" i="1"/>
  <c r="BH83" i="1"/>
  <c r="BH79" i="1"/>
  <c r="S79" i="1"/>
  <c r="BF79" i="1"/>
  <c r="BI81" i="1"/>
  <c r="BE79" i="1"/>
  <c r="BF80" i="1"/>
  <c r="BE82" i="1"/>
  <c r="BG79" i="1"/>
  <c r="BG65" i="1"/>
  <c r="BI63" i="1"/>
  <c r="BF62" i="1"/>
  <c r="BE38" i="1"/>
  <c r="BH40" i="1"/>
  <c r="BI41" i="1"/>
  <c r="BE61" i="1"/>
  <c r="BF61" i="1"/>
  <c r="BI62" i="1"/>
  <c r="BI64" i="1"/>
  <c r="BG63" i="1"/>
  <c r="S61" i="1"/>
  <c r="BG61" i="1"/>
  <c r="BH62" i="1"/>
  <c r="BE64" i="1"/>
  <c r="BE62" i="1"/>
  <c r="BG64" i="1"/>
  <c r="BI61" i="1"/>
  <c r="BH63" i="1"/>
  <c r="BH64" i="1"/>
  <c r="BI65" i="1"/>
  <c r="BE63" i="1"/>
  <c r="BH65" i="1"/>
  <c r="BH61" i="1"/>
  <c r="BH37" i="1"/>
  <c r="BH39" i="1"/>
  <c r="BH41" i="1"/>
  <c r="BF38" i="1"/>
  <c r="BF40" i="1"/>
  <c r="BI76" i="1"/>
  <c r="BG74" i="1"/>
  <c r="BI77" i="1"/>
  <c r="BE73" i="1"/>
  <c r="BE77" i="1"/>
  <c r="BE76" i="1"/>
  <c r="BG73" i="1"/>
  <c r="BF75" i="1"/>
  <c r="BI75" i="1"/>
  <c r="BF74" i="1"/>
  <c r="BE74" i="1"/>
  <c r="BH73" i="1"/>
  <c r="BH31" i="1"/>
  <c r="BF32" i="1"/>
  <c r="BH33" i="1"/>
  <c r="BF34" i="1"/>
  <c r="BH35" i="1"/>
  <c r="BE31" i="1"/>
  <c r="BI31" i="1"/>
  <c r="BG32" i="1"/>
  <c r="BE33" i="1"/>
  <c r="BI33" i="1"/>
  <c r="BG34" i="1"/>
  <c r="BE35" i="1"/>
  <c r="BI35" i="1"/>
  <c r="BF31" i="1"/>
  <c r="BH32" i="1"/>
  <c r="BF33" i="1"/>
  <c r="BH34" i="1"/>
  <c r="BF35" i="1"/>
  <c r="BI32" i="1"/>
  <c r="BE34" i="1"/>
  <c r="BG31" i="1"/>
  <c r="BI34" i="1"/>
  <c r="BG33" i="1"/>
  <c r="S31" i="1"/>
  <c r="BE32" i="1"/>
  <c r="BG35" i="1"/>
  <c r="BG76" i="1"/>
  <c r="BH77" i="1"/>
  <c r="BI73" i="1"/>
  <c r="BG75" i="1"/>
  <c r="BE75" i="1"/>
  <c r="BH76" i="1"/>
  <c r="BH75" i="1"/>
  <c r="BF76" i="1"/>
  <c r="BG77" i="1"/>
  <c r="BI74" i="1"/>
  <c r="BF77" i="1"/>
  <c r="BF73" i="1"/>
  <c r="AU19" i="1"/>
  <c r="AW19" i="1" l="1"/>
  <c r="BB19" i="1"/>
  <c r="AY19" i="1" s="1"/>
  <c r="AZ19" i="1" l="1"/>
  <c r="BC19" i="1" s="1"/>
  <c r="S19" i="1"/>
  <c r="J68" i="4"/>
  <c r="O54" i="2" s="1"/>
  <c r="J46" i="4"/>
  <c r="H66" i="4"/>
  <c r="H65" i="4"/>
  <c r="H64" i="4"/>
  <c r="H63" i="4"/>
  <c r="S2" i="2" s="1"/>
  <c r="T4" i="2" s="1"/>
  <c r="U4" i="2" s="1"/>
  <c r="H62" i="4"/>
  <c r="H61" i="4"/>
  <c r="H60" i="4"/>
  <c r="H59" i="4"/>
  <c r="H58" i="4"/>
  <c r="H57" i="4"/>
  <c r="H56" i="4"/>
  <c r="H55" i="4"/>
  <c r="H54" i="4"/>
  <c r="H53" i="4"/>
  <c r="H52" i="4"/>
  <c r="H51" i="4"/>
  <c r="B51" i="4"/>
  <c r="G54" i="2"/>
  <c r="G53" i="2"/>
  <c r="G50" i="2"/>
  <c r="H44" i="4"/>
  <c r="H43" i="4"/>
  <c r="H42" i="4"/>
  <c r="H41" i="4"/>
  <c r="H40" i="4"/>
  <c r="H39" i="4"/>
  <c r="H38" i="4"/>
  <c r="H37" i="4"/>
  <c r="H36" i="4"/>
  <c r="H35" i="4"/>
  <c r="H34" i="4"/>
  <c r="H33" i="4"/>
  <c r="H32" i="4"/>
  <c r="H31" i="4"/>
  <c r="H30" i="4"/>
  <c r="H29" i="4"/>
  <c r="B29" i="4"/>
  <c r="O50" i="2"/>
  <c r="O51" i="2"/>
  <c r="O52" i="2"/>
  <c r="O53" i="2"/>
  <c r="O55" i="2"/>
  <c r="O56" i="2"/>
  <c r="O57" i="2"/>
  <c r="O58" i="2"/>
  <c r="O59" i="2"/>
  <c r="O60" i="2"/>
  <c r="O61" i="2"/>
  <c r="O62" i="2"/>
  <c r="O63" i="2"/>
  <c r="N50" i="2"/>
  <c r="N51" i="2"/>
  <c r="N52" i="2"/>
  <c r="N53" i="2"/>
  <c r="N54" i="2"/>
  <c r="N55" i="2"/>
  <c r="N56" i="2"/>
  <c r="N57" i="2"/>
  <c r="N58" i="2"/>
  <c r="N59" i="2"/>
  <c r="N60" i="2"/>
  <c r="N61" i="2"/>
  <c r="N62" i="2"/>
  <c r="N63" i="2"/>
  <c r="K50" i="2"/>
  <c r="K51" i="2"/>
  <c r="K52" i="2"/>
  <c r="K53" i="2"/>
  <c r="K55" i="2"/>
  <c r="K56" i="2"/>
  <c r="K57" i="2"/>
  <c r="K58" i="2"/>
  <c r="K59" i="2"/>
  <c r="K60" i="2"/>
  <c r="K61" i="2"/>
  <c r="K62" i="2"/>
  <c r="K63" i="2"/>
  <c r="J50" i="2"/>
  <c r="J51" i="2"/>
  <c r="J52" i="2"/>
  <c r="J53" i="2"/>
  <c r="J54" i="2"/>
  <c r="J55" i="2"/>
  <c r="J56" i="2"/>
  <c r="J57" i="2"/>
  <c r="J58" i="2"/>
  <c r="J59" i="2"/>
  <c r="J60" i="2"/>
  <c r="J61" i="2"/>
  <c r="J62" i="2"/>
  <c r="J63" i="2"/>
  <c r="AK50" i="2"/>
  <c r="AK51" i="2"/>
  <c r="AK52" i="2"/>
  <c r="AK53" i="2"/>
  <c r="AK54" i="2"/>
  <c r="AK55" i="2"/>
  <c r="AK56" i="2"/>
  <c r="AK57" i="2"/>
  <c r="AK58" i="2"/>
  <c r="AK59" i="2"/>
  <c r="AK60" i="2"/>
  <c r="AK61" i="2"/>
  <c r="AK62" i="2"/>
  <c r="AK63" i="2"/>
  <c r="AK49" i="2"/>
  <c r="AG50" i="2"/>
  <c r="AG51" i="2"/>
  <c r="AG52" i="2"/>
  <c r="AG53" i="2"/>
  <c r="AG54" i="2"/>
  <c r="AG55" i="2"/>
  <c r="AG56" i="2"/>
  <c r="AG57" i="2"/>
  <c r="AG58" i="2"/>
  <c r="AG59" i="2"/>
  <c r="AG60" i="2"/>
  <c r="AG61" i="2"/>
  <c r="AG62" i="2"/>
  <c r="AG63" i="2"/>
  <c r="AG49" i="2"/>
  <c r="Z50" i="2"/>
  <c r="Z51" i="2"/>
  <c r="Z52" i="2"/>
  <c r="Z53" i="2"/>
  <c r="Z54" i="2"/>
  <c r="Z55" i="2"/>
  <c r="Z56" i="2"/>
  <c r="Z57" i="2"/>
  <c r="Z58" i="2"/>
  <c r="Z59" i="2"/>
  <c r="Z60" i="2"/>
  <c r="Z61" i="2"/>
  <c r="Z62" i="2"/>
  <c r="Z63" i="2"/>
  <c r="Z49" i="2"/>
  <c r="V50" i="2"/>
  <c r="V51" i="2"/>
  <c r="V52" i="2"/>
  <c r="V53" i="2"/>
  <c r="V54" i="2"/>
  <c r="V55" i="2"/>
  <c r="V56" i="2"/>
  <c r="V57" i="2"/>
  <c r="V58" i="2"/>
  <c r="V59" i="2"/>
  <c r="V60" i="2"/>
  <c r="V61" i="2"/>
  <c r="V62" i="2"/>
  <c r="V63" i="2"/>
  <c r="V49" i="2"/>
  <c r="H182" i="7"/>
  <c r="AL63" i="2" s="1"/>
  <c r="G180" i="7"/>
  <c r="G179" i="7"/>
  <c r="G178" i="7"/>
  <c r="G177" i="7"/>
  <c r="G176" i="7"/>
  <c r="B174" i="7"/>
  <c r="A174" i="7"/>
  <c r="H170" i="7"/>
  <c r="AL62" i="2" s="1"/>
  <c r="AM62" i="2" s="1"/>
  <c r="AN62" i="2" s="1"/>
  <c r="G168" i="7"/>
  <c r="G167" i="7"/>
  <c r="G166" i="7"/>
  <c r="G165" i="7"/>
  <c r="G164" i="7"/>
  <c r="B162" i="7"/>
  <c r="A162" i="7"/>
  <c r="H158" i="7"/>
  <c r="AH61" i="2" s="1"/>
  <c r="G156" i="7"/>
  <c r="G155" i="7"/>
  <c r="G154" i="7"/>
  <c r="G153" i="7"/>
  <c r="G152" i="7"/>
  <c r="B150" i="7"/>
  <c r="A150" i="7"/>
  <c r="H146" i="7"/>
  <c r="AL60" i="2" s="1"/>
  <c r="G144" i="7"/>
  <c r="G143" i="7"/>
  <c r="G142" i="7"/>
  <c r="G141" i="7"/>
  <c r="G140" i="7"/>
  <c r="B138" i="7"/>
  <c r="A138" i="7"/>
  <c r="H134" i="7"/>
  <c r="AL59" i="2" s="1"/>
  <c r="G132" i="7"/>
  <c r="G131" i="7"/>
  <c r="G130" i="7"/>
  <c r="G129" i="7"/>
  <c r="G128" i="7"/>
  <c r="B126" i="7"/>
  <c r="A126" i="7"/>
  <c r="H122" i="7"/>
  <c r="AH58" i="2" s="1"/>
  <c r="G120" i="7"/>
  <c r="G119" i="7"/>
  <c r="G118" i="7"/>
  <c r="G117" i="7"/>
  <c r="G116" i="7"/>
  <c r="B114" i="7"/>
  <c r="A114" i="7"/>
  <c r="H110" i="7"/>
  <c r="AL57" i="2" s="1"/>
  <c r="G108" i="7"/>
  <c r="G107" i="7"/>
  <c r="G106" i="7"/>
  <c r="G105" i="7"/>
  <c r="G104" i="7"/>
  <c r="B102" i="7"/>
  <c r="A102" i="7"/>
  <c r="H98" i="7"/>
  <c r="AL56" i="2" s="1"/>
  <c r="G96" i="7"/>
  <c r="G95" i="7"/>
  <c r="G94" i="7"/>
  <c r="G93" i="7"/>
  <c r="G92" i="7"/>
  <c r="B90" i="7"/>
  <c r="A90" i="7"/>
  <c r="H86" i="7"/>
  <c r="AL55" i="2" s="1"/>
  <c r="G84" i="7"/>
  <c r="G83" i="7"/>
  <c r="G82" i="7"/>
  <c r="G81" i="7"/>
  <c r="G80" i="7"/>
  <c r="B78" i="7"/>
  <c r="A78" i="7"/>
  <c r="H74" i="7"/>
  <c r="AL54" i="2" s="1"/>
  <c r="G72" i="7"/>
  <c r="G71" i="7"/>
  <c r="G70" i="7"/>
  <c r="G69" i="7"/>
  <c r="G68" i="7"/>
  <c r="B66" i="7"/>
  <c r="A66" i="7"/>
  <c r="H62" i="7"/>
  <c r="AL53" i="2" s="1"/>
  <c r="G60" i="7"/>
  <c r="G59" i="7"/>
  <c r="G58" i="7"/>
  <c r="G57" i="7"/>
  <c r="G56" i="7"/>
  <c r="B54" i="7"/>
  <c r="A54" i="7"/>
  <c r="H50" i="7"/>
  <c r="AH52" i="2" s="1"/>
  <c r="G48" i="7"/>
  <c r="G47" i="7"/>
  <c r="G46" i="7"/>
  <c r="G45" i="7"/>
  <c r="G44" i="7"/>
  <c r="B42" i="7"/>
  <c r="A42" i="7"/>
  <c r="H38" i="7"/>
  <c r="AL51" i="2" s="1"/>
  <c r="G36" i="7"/>
  <c r="G35" i="7"/>
  <c r="G34" i="7"/>
  <c r="G33" i="7"/>
  <c r="G32" i="7"/>
  <c r="B30" i="7"/>
  <c r="A30" i="7"/>
  <c r="H26" i="7"/>
  <c r="AH50" i="2" s="1"/>
  <c r="G24" i="7"/>
  <c r="G23" i="7"/>
  <c r="G22" i="7"/>
  <c r="G21" i="7"/>
  <c r="G20" i="7"/>
  <c r="B18" i="7"/>
  <c r="A18" i="7"/>
  <c r="H14" i="7"/>
  <c r="AL49" i="2" s="1"/>
  <c r="G12" i="7"/>
  <c r="G11" i="7"/>
  <c r="G10" i="7"/>
  <c r="G9" i="7"/>
  <c r="G8" i="7"/>
  <c r="B6" i="7"/>
  <c r="A6" i="7"/>
  <c r="H182" i="6"/>
  <c r="AA63" i="2" s="1"/>
  <c r="G180" i="6"/>
  <c r="G179" i="6"/>
  <c r="G178" i="6"/>
  <c r="G177" i="6"/>
  <c r="G176" i="6"/>
  <c r="B174" i="6"/>
  <c r="A174" i="6"/>
  <c r="H170" i="6"/>
  <c r="AA62" i="2" s="1"/>
  <c r="G168" i="6"/>
  <c r="G167" i="6"/>
  <c r="G166" i="6"/>
  <c r="G165" i="6"/>
  <c r="G164" i="6"/>
  <c r="B162" i="6"/>
  <c r="A162" i="6"/>
  <c r="H158" i="6"/>
  <c r="AA61" i="2" s="1"/>
  <c r="G156" i="6"/>
  <c r="G155" i="6"/>
  <c r="G154" i="6"/>
  <c r="G153" i="6"/>
  <c r="G152" i="6"/>
  <c r="B150" i="6"/>
  <c r="A150" i="6"/>
  <c r="H146" i="6"/>
  <c r="AA60" i="2" s="1"/>
  <c r="G144" i="6"/>
  <c r="G143" i="6"/>
  <c r="G142" i="6"/>
  <c r="G141" i="6"/>
  <c r="G140" i="6"/>
  <c r="B138" i="6"/>
  <c r="A138" i="6"/>
  <c r="H134" i="6"/>
  <c r="AA59" i="2" s="1"/>
  <c r="G132" i="6"/>
  <c r="G131" i="6"/>
  <c r="G130" i="6"/>
  <c r="G129" i="6"/>
  <c r="G128" i="6"/>
  <c r="B126" i="6"/>
  <c r="A126" i="6"/>
  <c r="H122" i="6"/>
  <c r="AA58" i="2" s="1"/>
  <c r="G120" i="6"/>
  <c r="G119" i="6"/>
  <c r="G118" i="6"/>
  <c r="G117" i="6"/>
  <c r="G116" i="6"/>
  <c r="B114" i="6"/>
  <c r="A114" i="6"/>
  <c r="H110" i="6"/>
  <c r="AA57" i="2" s="1"/>
  <c r="G108" i="6"/>
  <c r="G107" i="6"/>
  <c r="G106" i="6"/>
  <c r="G105" i="6"/>
  <c r="G104" i="6"/>
  <c r="B102" i="6"/>
  <c r="A102" i="6"/>
  <c r="H98" i="6"/>
  <c r="AA56" i="2" s="1"/>
  <c r="AB56" i="2" s="1"/>
  <c r="AC56" i="2" s="1"/>
  <c r="G96" i="6"/>
  <c r="G95" i="6"/>
  <c r="G94" i="6"/>
  <c r="G93" i="6"/>
  <c r="G92" i="6"/>
  <c r="B90" i="6"/>
  <c r="A90" i="6"/>
  <c r="H86" i="6"/>
  <c r="AA55" i="2" s="1"/>
  <c r="G84" i="6"/>
  <c r="G83" i="6"/>
  <c r="G82" i="6"/>
  <c r="G81" i="6"/>
  <c r="G80" i="6"/>
  <c r="B78" i="6"/>
  <c r="A78" i="6"/>
  <c r="H74" i="6"/>
  <c r="AA54" i="2" s="1"/>
  <c r="G72" i="6"/>
  <c r="G71" i="6"/>
  <c r="G70" i="6"/>
  <c r="G69" i="6"/>
  <c r="G68" i="6"/>
  <c r="B66" i="6"/>
  <c r="A66" i="6"/>
  <c r="H62" i="6"/>
  <c r="AA53" i="2" s="1"/>
  <c r="G60" i="6"/>
  <c r="G59" i="6"/>
  <c r="G58" i="6"/>
  <c r="G57" i="6"/>
  <c r="G56" i="6"/>
  <c r="B54" i="6"/>
  <c r="A54" i="6"/>
  <c r="H50" i="6"/>
  <c r="W52" i="2" s="1"/>
  <c r="G48" i="6"/>
  <c r="G47" i="6"/>
  <c r="G46" i="6"/>
  <c r="G45" i="6"/>
  <c r="G44" i="6"/>
  <c r="B42" i="6"/>
  <c r="A42" i="6"/>
  <c r="H38" i="6"/>
  <c r="AA51" i="2" s="1"/>
  <c r="G36" i="6"/>
  <c r="G35" i="6"/>
  <c r="G34" i="6"/>
  <c r="G33" i="6"/>
  <c r="G32" i="6"/>
  <c r="B30" i="6"/>
  <c r="A30" i="6"/>
  <c r="H26" i="6"/>
  <c r="AA50" i="2" s="1"/>
  <c r="G24" i="6"/>
  <c r="G23" i="6"/>
  <c r="G22" i="6"/>
  <c r="G21" i="6"/>
  <c r="G20" i="6"/>
  <c r="B18" i="6"/>
  <c r="A18" i="6"/>
  <c r="H14" i="6"/>
  <c r="AA49" i="2" s="1"/>
  <c r="AB49" i="2" s="1"/>
  <c r="AC49" i="2" s="1"/>
  <c r="G12" i="6"/>
  <c r="G11" i="6"/>
  <c r="G10" i="6"/>
  <c r="G9" i="6"/>
  <c r="G8" i="6"/>
  <c r="B6" i="6"/>
  <c r="A6" i="6"/>
  <c r="AE60" i="2"/>
  <c r="AE62" i="2"/>
  <c r="AE54" i="2"/>
  <c r="AE56" i="2"/>
  <c r="AE52" i="2"/>
  <c r="AE61" i="2"/>
  <c r="AE57" i="2"/>
  <c r="AE53" i="2"/>
  <c r="AE63" i="2"/>
  <c r="AE59" i="2"/>
  <c r="AE55" i="2"/>
  <c r="AE51" i="2"/>
  <c r="AE49" i="2"/>
  <c r="AE58" i="2"/>
  <c r="AE50" i="2"/>
  <c r="T54" i="2"/>
  <c r="T56" i="2"/>
  <c r="T52" i="2"/>
  <c r="T50" i="2"/>
  <c r="T60" i="2"/>
  <c r="T63" i="2"/>
  <c r="T59" i="2"/>
  <c r="T55" i="2"/>
  <c r="T51" i="2"/>
  <c r="T58" i="2"/>
  <c r="T62" i="2"/>
  <c r="T61" i="2"/>
  <c r="T57" i="2"/>
  <c r="T53" i="2"/>
  <c r="T49" i="2"/>
  <c r="I65" i="2"/>
  <c r="I66" i="2"/>
  <c r="I67" i="2"/>
  <c r="I64" i="2"/>
  <c r="N49" i="2"/>
  <c r="J49" i="2"/>
  <c r="G55" i="2"/>
  <c r="G59" i="2"/>
  <c r="G63" i="2"/>
  <c r="T2" i="2"/>
  <c r="G64" i="2"/>
  <c r="G66" i="2"/>
  <c r="G67" i="2"/>
  <c r="G57" i="2"/>
  <c r="G58" i="2"/>
  <c r="G60" i="2"/>
  <c r="G62" i="2"/>
  <c r="G61" i="2"/>
  <c r="G56" i="2"/>
  <c r="G52" i="2"/>
  <c r="O49" i="2"/>
  <c r="K49" i="2"/>
  <c r="BI23" i="1" l="1"/>
  <c r="BI19" i="1"/>
  <c r="BH20" i="1"/>
  <c r="BG21" i="1"/>
  <c r="BF22" i="1"/>
  <c r="BE22" i="1"/>
  <c r="BE23" i="1"/>
  <c r="BH23" i="1"/>
  <c r="BH19" i="1"/>
  <c r="BF21" i="1"/>
  <c r="BE21" i="1"/>
  <c r="BH21" i="1"/>
  <c r="BF19" i="1"/>
  <c r="BI22" i="1"/>
  <c r="BG20" i="1"/>
  <c r="BI20" i="1"/>
  <c r="BF23" i="1"/>
  <c r="BE19" i="1"/>
  <c r="BI21" i="1"/>
  <c r="BH22" i="1"/>
  <c r="BG23" i="1"/>
  <c r="BG19" i="1"/>
  <c r="BF20" i="1"/>
  <c r="BE20" i="1"/>
  <c r="BG22" i="1"/>
  <c r="AB60" i="2"/>
  <c r="AC60" i="2" s="1"/>
  <c r="K54" i="2"/>
  <c r="L54" i="2" s="1"/>
  <c r="M54" i="2" s="1"/>
  <c r="AL50" i="2"/>
  <c r="AM50" i="2" s="1"/>
  <c r="AN50" i="2" s="1"/>
  <c r="AL58" i="2"/>
  <c r="AM58" i="2" s="1"/>
  <c r="AN58" i="2" s="1"/>
  <c r="F121" i="7"/>
  <c r="F122" i="7" s="1"/>
  <c r="F25" i="6"/>
  <c r="F26" i="6" s="1"/>
  <c r="F73" i="6"/>
  <c r="F74" i="6" s="1"/>
  <c r="F97" i="6"/>
  <c r="F98" i="6" s="1"/>
  <c r="F121" i="6"/>
  <c r="F122" i="6" s="1"/>
  <c r="F145" i="6"/>
  <c r="F146" i="6" s="1"/>
  <c r="F169" i="6"/>
  <c r="F170" i="6" s="1"/>
  <c r="F181" i="6"/>
  <c r="F182" i="6" s="1"/>
  <c r="F13" i="7"/>
  <c r="F14" i="7" s="1"/>
  <c r="F25" i="7"/>
  <c r="F26" i="7" s="1"/>
  <c r="L55" i="2"/>
  <c r="M55" i="2" s="1"/>
  <c r="F133" i="7"/>
  <c r="F134" i="7" s="1"/>
  <c r="F169" i="7"/>
  <c r="F170" i="7" s="1"/>
  <c r="L56" i="2"/>
  <c r="M56" i="2" s="1"/>
  <c r="L52" i="2"/>
  <c r="M52" i="2" s="1"/>
  <c r="Q60" i="2"/>
  <c r="R60" i="2" s="1"/>
  <c r="Q56" i="2"/>
  <c r="R56" i="2" s="1"/>
  <c r="Q52" i="2"/>
  <c r="R52" i="2" s="1"/>
  <c r="Q63" i="2"/>
  <c r="R63" i="2" s="1"/>
  <c r="Q59" i="2"/>
  <c r="R59" i="2" s="1"/>
  <c r="Q51" i="2"/>
  <c r="R51" i="2" s="1"/>
  <c r="T5" i="2"/>
  <c r="U5" i="2" s="1"/>
  <c r="AI50" i="2"/>
  <c r="AJ50" i="2" s="1"/>
  <c r="L61" i="2"/>
  <c r="M61" i="2" s="1"/>
  <c r="L57" i="2"/>
  <c r="M57" i="2" s="1"/>
  <c r="AB50" i="2"/>
  <c r="AC50" i="2" s="1"/>
  <c r="AB51" i="2"/>
  <c r="AC51" i="2" s="1"/>
  <c r="X52" i="2"/>
  <c r="Y52" i="2" s="1"/>
  <c r="AB54" i="2"/>
  <c r="AC54" i="2" s="1"/>
  <c r="AB55" i="2"/>
  <c r="AC55" i="2" s="1"/>
  <c r="AB58" i="2"/>
  <c r="AC58" i="2" s="1"/>
  <c r="AB59" i="2"/>
  <c r="AC59" i="2" s="1"/>
  <c r="AB63" i="2"/>
  <c r="AC63" i="2" s="1"/>
  <c r="AM49" i="2"/>
  <c r="AN49" i="2" s="1"/>
  <c r="AM53" i="2"/>
  <c r="AN53" i="2" s="1"/>
  <c r="AM56" i="2"/>
  <c r="AN56" i="2" s="1"/>
  <c r="AM57" i="2"/>
  <c r="AN57" i="2" s="1"/>
  <c r="AI58" i="2"/>
  <c r="AJ58" i="2" s="1"/>
  <c r="AM60" i="2"/>
  <c r="AN60" i="2" s="1"/>
  <c r="AI61" i="2"/>
  <c r="AJ61" i="2" s="1"/>
  <c r="AB53" i="2"/>
  <c r="AC53" i="2" s="1"/>
  <c r="AB57" i="2"/>
  <c r="AC57" i="2" s="1"/>
  <c r="AB61" i="2"/>
  <c r="AC61" i="2" s="1"/>
  <c r="AM55" i="2"/>
  <c r="AN55" i="2" s="1"/>
  <c r="AM59" i="2"/>
  <c r="AN59" i="2" s="1"/>
  <c r="AM51" i="2"/>
  <c r="AN51" i="2" s="1"/>
  <c r="AI52" i="2"/>
  <c r="AJ52" i="2" s="1"/>
  <c r="AM63" i="2"/>
  <c r="AN63" i="2" s="1"/>
  <c r="G51" i="2"/>
  <c r="F13" i="6"/>
  <c r="F14" i="6" s="1"/>
  <c r="T6" i="2"/>
  <c r="U6" i="2" s="1"/>
  <c r="AH49" i="2"/>
  <c r="AI49" i="2" s="1"/>
  <c r="AJ49" i="2" s="1"/>
  <c r="L53" i="2"/>
  <c r="M53" i="2" s="1"/>
  <c r="Q61" i="2"/>
  <c r="R61" i="2" s="1"/>
  <c r="Q57" i="2"/>
  <c r="R57" i="2" s="1"/>
  <c r="Q53" i="2"/>
  <c r="R53" i="2" s="1"/>
  <c r="T7" i="2"/>
  <c r="U7" i="2" s="1"/>
  <c r="W50" i="2"/>
  <c r="X50" i="2" s="1"/>
  <c r="Y50" i="2" s="1"/>
  <c r="F49" i="7"/>
  <c r="F50" i="7" s="1"/>
  <c r="F73" i="7"/>
  <c r="F74" i="7" s="1"/>
  <c r="F97" i="7"/>
  <c r="F98" i="7" s="1"/>
  <c r="F157" i="7"/>
  <c r="F158" i="7" s="1"/>
  <c r="F181" i="7"/>
  <c r="F182" i="7" s="1"/>
  <c r="F49" i="6"/>
  <c r="F50" i="6" s="1"/>
  <c r="F61" i="7"/>
  <c r="F62" i="7" s="1"/>
  <c r="F145" i="7"/>
  <c r="F146" i="7" s="1"/>
  <c r="AH56" i="2"/>
  <c r="AI56" i="2" s="1"/>
  <c r="AJ56" i="2" s="1"/>
  <c r="AL61" i="2"/>
  <c r="AM61" i="2" s="1"/>
  <c r="AN61" i="2" s="1"/>
  <c r="L49" i="2"/>
  <c r="M49" i="2" s="1"/>
  <c r="F85" i="7"/>
  <c r="F86" i="7" s="1"/>
  <c r="Q58" i="2"/>
  <c r="R58" i="2" s="1"/>
  <c r="Q50" i="2"/>
  <c r="R50" i="2" s="1"/>
  <c r="G67" i="4"/>
  <c r="F37" i="6"/>
  <c r="F38" i="6" s="1"/>
  <c r="F61" i="6"/>
  <c r="F62" i="6" s="1"/>
  <c r="F85" i="6"/>
  <c r="F86" i="6" s="1"/>
  <c r="F109" i="6"/>
  <c r="F110" i="6" s="1"/>
  <c r="F133" i="6"/>
  <c r="F134" i="6" s="1"/>
  <c r="F157" i="6"/>
  <c r="F158" i="6" s="1"/>
  <c r="F109" i="7"/>
  <c r="F110" i="7" s="1"/>
  <c r="AL52" i="2"/>
  <c r="AM52" i="2" s="1"/>
  <c r="AN52" i="2" s="1"/>
  <c r="L63" i="2"/>
  <c r="M63" i="2" s="1"/>
  <c r="L59" i="2"/>
  <c r="M59" i="2" s="1"/>
  <c r="L51" i="2"/>
  <c r="M51" i="2" s="1"/>
  <c r="F37" i="7"/>
  <c r="F38" i="7" s="1"/>
  <c r="L62" i="2"/>
  <c r="M62" i="2" s="1"/>
  <c r="L58" i="2"/>
  <c r="M58" i="2" s="1"/>
  <c r="L50" i="2"/>
  <c r="M50" i="2" s="1"/>
  <c r="G45" i="4"/>
  <c r="G46" i="4" s="1"/>
  <c r="G49" i="2"/>
  <c r="Q49" i="2"/>
  <c r="R49" i="2" s="1"/>
  <c r="W49" i="2"/>
  <c r="X49" i="2" s="1"/>
  <c r="Y49" i="2" s="1"/>
  <c r="U49" i="2" s="1"/>
  <c r="AA52" i="2"/>
  <c r="AB52" i="2" s="1"/>
  <c r="AC52" i="2" s="1"/>
  <c r="AH51" i="2"/>
  <c r="AI51" i="2" s="1"/>
  <c r="AJ51" i="2" s="1"/>
  <c r="AH55" i="2"/>
  <c r="AI55" i="2" s="1"/>
  <c r="AJ55" i="2" s="1"/>
  <c r="AH60" i="2"/>
  <c r="AI60" i="2" s="1"/>
  <c r="AJ60" i="2" s="1"/>
  <c r="W51" i="2"/>
  <c r="X51" i="2" s="1"/>
  <c r="Y51" i="2" s="1"/>
  <c r="W56" i="2"/>
  <c r="X56" i="2" s="1"/>
  <c r="Y56" i="2" s="1"/>
  <c r="W60" i="2"/>
  <c r="X60" i="2" s="1"/>
  <c r="Y60" i="2" s="1"/>
  <c r="W53" i="2"/>
  <c r="X53" i="2" s="1"/>
  <c r="Y53" i="2" s="1"/>
  <c r="W57" i="2"/>
  <c r="X57" i="2" s="1"/>
  <c r="Y57" i="2" s="1"/>
  <c r="W61" i="2"/>
  <c r="X61" i="2" s="1"/>
  <c r="Y61" i="2" s="1"/>
  <c r="AB62" i="2"/>
  <c r="AC62" i="2" s="1"/>
  <c r="T3" i="2"/>
  <c r="U3" i="2" s="1"/>
  <c r="W3" i="2" s="1"/>
  <c r="AH53" i="2"/>
  <c r="AI53" i="2" s="1"/>
  <c r="AH57" i="2"/>
  <c r="AI57" i="2" s="1"/>
  <c r="AJ57" i="2" s="1"/>
  <c r="AH62" i="2"/>
  <c r="AI62" i="2" s="1"/>
  <c r="AJ62" i="2" s="1"/>
  <c r="W54" i="2"/>
  <c r="X54" i="2" s="1"/>
  <c r="Y54" i="2" s="1"/>
  <c r="W58" i="2"/>
  <c r="X58" i="2" s="1"/>
  <c r="Y58" i="2" s="1"/>
  <c r="W62" i="2"/>
  <c r="X62" i="2" s="1"/>
  <c r="Y62" i="2" s="1"/>
  <c r="Q55" i="2"/>
  <c r="R55" i="2" s="1"/>
  <c r="AH54" i="2"/>
  <c r="AI54" i="2" s="1"/>
  <c r="AJ54" i="2" s="1"/>
  <c r="AH59" i="2"/>
  <c r="AI59" i="2" s="1"/>
  <c r="AJ59" i="2" s="1"/>
  <c r="AH63" i="2"/>
  <c r="AI63" i="2" s="1"/>
  <c r="AJ63" i="2" s="1"/>
  <c r="W55" i="2"/>
  <c r="X55" i="2" s="1"/>
  <c r="Y55" i="2" s="1"/>
  <c r="W59" i="2"/>
  <c r="X59" i="2" s="1"/>
  <c r="Y59" i="2" s="1"/>
  <c r="W63" i="2"/>
  <c r="X63" i="2" s="1"/>
  <c r="AM54" i="2"/>
  <c r="AN54" i="2" s="1"/>
  <c r="L60" i="2"/>
  <c r="M60" i="2" s="1"/>
  <c r="Q62" i="2"/>
  <c r="R62" i="2" s="1"/>
  <c r="Q54" i="2"/>
  <c r="R54" i="2" s="1"/>
  <c r="I55" i="2" l="1"/>
  <c r="AF55" i="2"/>
  <c r="G68" i="4"/>
  <c r="I57" i="2"/>
  <c r="AF50" i="2"/>
  <c r="AF51" i="2"/>
  <c r="I63" i="2"/>
  <c r="I52" i="2"/>
  <c r="I56" i="2"/>
  <c r="U51" i="2"/>
  <c r="I51" i="2"/>
  <c r="AF49" i="2"/>
  <c r="I61" i="2"/>
  <c r="U59" i="2"/>
  <c r="AF52" i="2"/>
  <c r="I58" i="2"/>
  <c r="AF63" i="2"/>
  <c r="I49" i="2"/>
  <c r="U57" i="2"/>
  <c r="U50" i="2"/>
  <c r="AF58" i="2"/>
  <c r="U53" i="2"/>
  <c r="AF56" i="2"/>
  <c r="AF60" i="2"/>
  <c r="I59" i="2"/>
  <c r="I53" i="2"/>
  <c r="AF61" i="2"/>
  <c r="U54" i="2"/>
  <c r="U52" i="2"/>
  <c r="I60" i="2"/>
  <c r="I54" i="2"/>
  <c r="U58" i="2"/>
  <c r="AJ53" i="2"/>
  <c r="AF53" i="2" s="1"/>
  <c r="U56" i="2"/>
  <c r="U61" i="2"/>
  <c r="I50" i="2"/>
  <c r="U60" i="2"/>
  <c r="U62" i="2"/>
  <c r="I62" i="2"/>
  <c r="Y63" i="2"/>
  <c r="U63" i="2" s="1"/>
  <c r="AF54" i="2"/>
  <c r="AF62" i="2"/>
  <c r="AF59" i="2"/>
  <c r="U55" i="2"/>
  <c r="AF57" i="2"/>
  <c r="W96" i="1"/>
</calcChain>
</file>

<file path=xl/comments1.xml><?xml version="1.0" encoding="utf-8"?>
<comments xmlns="http://schemas.openxmlformats.org/spreadsheetml/2006/main">
  <authors>
    <author>Oscar Eduardo Enciso Guzmán</author>
  </authors>
  <commentList>
    <comment ref="B13" authorId="0" shapeId="0">
      <text>
        <r>
          <rPr>
            <b/>
            <sz val="10"/>
            <color indexed="81"/>
            <rFont val="Arial Narrow"/>
            <family val="2"/>
          </rPr>
          <t>Oscar Eduardo Enciso Guzmán:</t>
        </r>
        <r>
          <rPr>
            <sz val="10"/>
            <color indexed="81"/>
            <rFont val="Arial Narrow"/>
            <family val="2"/>
          </rPr>
          <t xml:space="preserve">
</t>
        </r>
        <r>
          <rPr>
            <b/>
            <sz val="12"/>
            <color indexed="81"/>
            <rFont val="Arial Narrow"/>
            <family val="2"/>
          </rPr>
          <t xml:space="preserve">3.1 </t>
        </r>
        <r>
          <rPr>
            <sz val="12"/>
            <color indexed="81"/>
            <rFont val="Arial Narrow"/>
            <family val="2"/>
          </rPr>
          <t>Numero de riesgo</t>
        </r>
        <r>
          <rPr>
            <sz val="10"/>
            <color indexed="81"/>
            <rFont val="Arial Narrow"/>
            <family val="2"/>
          </rPr>
          <t xml:space="preserve"> </t>
        </r>
      </text>
    </comment>
    <comment ref="C13" authorId="0" shapeId="0">
      <text>
        <r>
          <rPr>
            <b/>
            <sz val="9"/>
            <color indexed="81"/>
            <rFont val="Tahoma"/>
            <family val="2"/>
          </rPr>
          <t xml:space="preserve">Oscar Eduardo Enciso Guzmán:
</t>
        </r>
        <r>
          <rPr>
            <sz val="9"/>
            <color indexed="81"/>
            <rFont val="Tahoma"/>
            <family val="2"/>
          </rPr>
          <t xml:space="preserve">
</t>
        </r>
        <r>
          <rPr>
            <b/>
            <sz val="12"/>
            <color indexed="81"/>
            <rFont val="Arial Narrow"/>
            <family val="2"/>
          </rPr>
          <t>3.2</t>
        </r>
        <r>
          <rPr>
            <sz val="12"/>
            <color indexed="81"/>
            <rFont val="Arial Narrow"/>
            <family val="2"/>
          </rPr>
          <t xml:space="preserve">
Elija una opción de la lista desplegable</t>
        </r>
      </text>
    </comment>
    <comment ref="D13" authorId="0" shapeId="0">
      <text>
        <r>
          <rPr>
            <b/>
            <sz val="9"/>
            <color indexed="81"/>
            <rFont val="Tahoma"/>
            <family val="2"/>
          </rPr>
          <t>Oscar Eduardo Enciso Guzmán:</t>
        </r>
        <r>
          <rPr>
            <sz val="9"/>
            <color indexed="81"/>
            <rFont val="Tahoma"/>
            <family val="2"/>
          </rPr>
          <t xml:space="preserve">
</t>
        </r>
        <r>
          <rPr>
            <sz val="12"/>
            <color indexed="81"/>
            <rFont val="Arial Narrow"/>
            <family val="2"/>
          </rPr>
          <t xml:space="preserve">
</t>
        </r>
        <r>
          <rPr>
            <b/>
            <sz val="12"/>
            <color indexed="81"/>
            <rFont val="Arial Narrow"/>
            <family val="2"/>
          </rPr>
          <t>3.3</t>
        </r>
        <r>
          <rPr>
            <sz val="12"/>
            <color indexed="81"/>
            <rFont val="Arial Narrow"/>
            <family val="2"/>
          </rPr>
          <t xml:space="preserve"> Seleccione según corresponda al Proceso</t>
        </r>
        <r>
          <rPr>
            <sz val="9"/>
            <color indexed="81"/>
            <rFont val="Tahoma"/>
            <family val="2"/>
          </rPr>
          <t xml:space="preserve"> </t>
        </r>
      </text>
    </comment>
    <comment ref="E13" authorId="0" shapeId="0">
      <text>
        <r>
          <rPr>
            <b/>
            <sz val="9"/>
            <color indexed="81"/>
            <rFont val="Tahoma"/>
            <family val="2"/>
          </rPr>
          <t>Oscar Eduardo Enciso Guzmán:</t>
        </r>
        <r>
          <rPr>
            <sz val="9"/>
            <color indexed="81"/>
            <rFont val="Tahoma"/>
            <family val="2"/>
          </rPr>
          <t xml:space="preserve">
</t>
        </r>
        <r>
          <rPr>
            <b/>
            <sz val="10"/>
            <color indexed="81"/>
            <rFont val="Arial Narrow"/>
            <family val="2"/>
          </rPr>
          <t>3.4</t>
        </r>
        <r>
          <rPr>
            <sz val="10"/>
            <color indexed="81"/>
            <rFont val="Arial Narrow"/>
            <family val="2"/>
          </rPr>
          <t xml:space="preserve"> Seleccione según corresponda al Proceso </t>
        </r>
      </text>
    </comment>
    <comment ref="F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3.5 </t>
        </r>
        <r>
          <rPr>
            <sz val="10"/>
            <color indexed="81"/>
            <rFont val="Arial Narrow"/>
            <family val="2"/>
          </rPr>
          <t xml:space="preserve">IMPACTO: (qué)
</t>
        </r>
      </text>
    </comment>
    <comment ref="G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 xml:space="preserve">3.6 </t>
        </r>
        <r>
          <rPr>
            <sz val="10"/>
            <color indexed="81"/>
            <rFont val="Arial Narrow"/>
            <family val="2"/>
          </rPr>
          <t>CAUSA INMEDIATA: (comó)</t>
        </r>
      </text>
    </comment>
    <comment ref="H13"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3.7</t>
        </r>
        <r>
          <rPr>
            <sz val="10"/>
            <color indexed="81"/>
            <rFont val="Arial Narrow"/>
            <family val="2"/>
          </rPr>
          <t xml:space="preserve"> CAUSA RAIZ: 
(por qué)</t>
        </r>
      </text>
    </comment>
    <comment ref="I13" authorId="0" shapeId="0">
      <text>
        <r>
          <rPr>
            <b/>
            <sz val="9"/>
            <color indexed="81"/>
            <rFont val="Tahoma"/>
            <family val="2"/>
          </rPr>
          <t>Oscar Eduardo Enciso Guzmán:</t>
        </r>
        <r>
          <rPr>
            <sz val="9"/>
            <color indexed="81"/>
            <rFont val="Tahoma"/>
            <family val="2"/>
          </rPr>
          <t xml:space="preserve">
</t>
        </r>
        <r>
          <rPr>
            <b/>
            <sz val="11"/>
            <color indexed="81"/>
            <rFont val="Arial Narrow"/>
            <family val="2"/>
          </rPr>
          <t xml:space="preserve">3.8 </t>
        </r>
        <r>
          <rPr>
            <sz val="11"/>
            <color indexed="81"/>
            <rFont val="Arial Narrow"/>
            <family val="2"/>
          </rPr>
          <t>Para la descripción del Riesgo debe contener la siguiente estructura:
IMPACTO (qué) + CAUSA INMEDIATA (cómo) + CAUSA RAÍZ (por qué)
E iniciar la frase POSIBILIDAD DE y se analizan los anteriores aspectos
veasé la guía de admistración del riesgo (Numeral 9.5)</t>
        </r>
      </text>
    </comment>
    <comment ref="J13" authorId="0" shapeId="0">
      <text>
        <r>
          <rPr>
            <b/>
            <sz val="9"/>
            <color indexed="81"/>
            <rFont val="Tahoma"/>
            <family val="2"/>
          </rPr>
          <t>Oscar Eduardo Enciso Guzmán:</t>
        </r>
        <r>
          <rPr>
            <sz val="9"/>
            <color indexed="81"/>
            <rFont val="Tahoma"/>
            <family val="2"/>
          </rPr>
          <t xml:space="preserve">
</t>
        </r>
        <r>
          <rPr>
            <b/>
            <sz val="11"/>
            <color indexed="81"/>
            <rFont val="Arial Narrow"/>
            <family val="2"/>
          </rPr>
          <t xml:space="preserve">3.9 </t>
        </r>
        <r>
          <rPr>
            <sz val="11"/>
            <color indexed="81"/>
            <rFont val="Arial Narrow"/>
            <family val="2"/>
          </rPr>
          <t xml:space="preserve">
Selecciones lista despegable </t>
        </r>
      </text>
    </comment>
    <comment ref="K13" authorId="0" shapeId="0">
      <text>
        <r>
          <rPr>
            <b/>
            <sz val="9"/>
            <color indexed="81"/>
            <rFont val="Tahoma"/>
            <family val="2"/>
          </rPr>
          <t>Oscar Eduardo Enciso Guzmán:</t>
        </r>
        <r>
          <rPr>
            <sz val="9"/>
            <color indexed="81"/>
            <rFont val="Tahoma"/>
            <family val="2"/>
          </rPr>
          <t xml:space="preserve">
</t>
        </r>
        <r>
          <rPr>
            <b/>
            <sz val="12"/>
            <color indexed="81"/>
            <rFont val="Arial Narrow"/>
            <family val="2"/>
          </rPr>
          <t xml:space="preserve">3.10 </t>
        </r>
        <r>
          <rPr>
            <sz val="12"/>
            <color indexed="81"/>
            <rFont val="Arial Narrow"/>
            <family val="2"/>
          </rPr>
          <t xml:space="preserve">
Selecciones lista despegable </t>
        </r>
      </text>
    </comment>
    <comment ref="AV14" authorId="0" shapeId="0">
      <text>
        <r>
          <rPr>
            <b/>
            <sz val="9"/>
            <color indexed="81"/>
            <rFont val="Tahoma"/>
            <family val="2"/>
          </rPr>
          <t xml:space="preserve">Oscar Eduardo Enciso Guzmán:
</t>
        </r>
        <r>
          <rPr>
            <sz val="10"/>
            <color indexed="81"/>
            <rFont val="Arial Narrow"/>
            <family val="2"/>
          </rPr>
          <t xml:space="preserve">
Es el porcentaje calculado en el eje de la probabilidad luego de efectuar los controles que atacaran el riesgo identificado
selección automatica </t>
        </r>
      </text>
    </comment>
    <comment ref="AX14"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Es el porcentaje calculado en el eje de impacto luego de efectuar los controles que atacaran el riesgo identificado
selección automatica </t>
        </r>
      </text>
    </comment>
    <comment ref="AZ14" authorId="0" shapeId="0">
      <text>
        <r>
          <rPr>
            <b/>
            <sz val="9"/>
            <color indexed="81"/>
            <rFont val="Tahoma"/>
            <family val="2"/>
          </rPr>
          <t>Oscar Eduardo Enciso Guzmán:</t>
        </r>
        <r>
          <rPr>
            <sz val="9"/>
            <color indexed="81"/>
            <rFont val="Tahoma"/>
            <family val="2"/>
          </rPr>
          <t xml:space="preserve">
D</t>
        </r>
        <r>
          <rPr>
            <sz val="10"/>
            <color indexed="81"/>
            <rFont val="Arial Narrow"/>
            <family val="2"/>
          </rPr>
          <t>efine la escala en la zona de riesgo establecida de la conjugacion de la probabilidad y el impacto luego de aplicar los controles.
Selección automatica</t>
        </r>
      </text>
    </comment>
    <comment ref="BA14" authorId="0" shapeId="0">
      <text>
        <r>
          <rPr>
            <b/>
            <sz val="9"/>
            <color indexed="81"/>
            <rFont val="Tahoma"/>
            <family val="2"/>
          </rPr>
          <t>Oscar Eduardo Enciso Guzmán:</t>
        </r>
        <r>
          <rPr>
            <sz val="9"/>
            <color indexed="81"/>
            <rFont val="Tahoma"/>
            <family val="2"/>
          </rPr>
          <t xml:space="preserve">
</t>
        </r>
        <r>
          <rPr>
            <b/>
            <sz val="10"/>
            <color indexed="81"/>
            <rFont val="Arial Narrow"/>
            <family val="2"/>
          </rPr>
          <t>6.4</t>
        </r>
        <r>
          <rPr>
            <sz val="9"/>
            <color indexed="81"/>
            <rFont val="Tahoma"/>
            <family val="2"/>
          </rPr>
          <t xml:space="preserve">
</t>
        </r>
        <r>
          <rPr>
            <sz val="10"/>
            <color indexed="81"/>
            <rFont val="Arial Narrow"/>
            <family val="2"/>
          </rPr>
          <t>Decisión que se toma frente a un determinado nivel de riesgo</t>
        </r>
      </text>
    </comment>
    <comment ref="M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4.1</t>
        </r>
        <r>
          <rPr>
            <sz val="10"/>
            <color indexed="81"/>
            <rFont val="Arial Narrow"/>
            <family val="2"/>
          </rPr>
          <t xml:space="preserve"> Defina la frecuencia de la actividad según la tabla de probabilidad </t>
        </r>
      </text>
    </comment>
    <comment ref="N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4.2 </t>
        </r>
        <r>
          <rPr>
            <sz val="10"/>
            <color indexed="81"/>
            <rFont val="Arial Narrow"/>
            <family val="2"/>
          </rPr>
          <t>dependiendo de la frecuencia de la actividad estas dos casillas se seleccionaran automaticamente.</t>
        </r>
      </text>
    </comment>
    <comment ref="P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4.3</t>
        </r>
        <r>
          <rPr>
            <sz val="10"/>
            <color indexed="81"/>
            <rFont val="Arial Narrow"/>
            <family val="2"/>
          </rPr>
          <t xml:space="preserve"> Se define por medio de impactos economicos o reputacionales. </t>
        </r>
      </text>
    </comment>
    <comment ref="R15" authorId="0" shapeId="0">
      <text>
        <r>
          <rPr>
            <b/>
            <sz val="9"/>
            <color indexed="81"/>
            <rFont val="Tahoma"/>
            <family val="2"/>
          </rPr>
          <t xml:space="preserve">Oscar Eduardo Enciso Guzmán:
</t>
        </r>
        <r>
          <rPr>
            <sz val="9"/>
            <color indexed="81"/>
            <rFont val="Tahoma"/>
            <family val="2"/>
          </rPr>
          <t xml:space="preserve">
</t>
        </r>
        <r>
          <rPr>
            <b/>
            <sz val="10"/>
            <color indexed="81"/>
            <rFont val="Tahoma"/>
            <family val="2"/>
          </rPr>
          <t>4.4</t>
        </r>
        <r>
          <rPr>
            <sz val="10"/>
            <color indexed="81"/>
            <rFont val="Tahoma"/>
            <family val="2"/>
          </rPr>
          <t xml:space="preserve"> </t>
        </r>
        <r>
          <rPr>
            <sz val="9"/>
            <color indexed="81"/>
            <rFont val="Tahoma"/>
            <family val="2"/>
          </rPr>
          <t xml:space="preserve">
</t>
        </r>
        <r>
          <rPr>
            <sz val="10"/>
            <color indexed="81"/>
            <rFont val="Arial Narrow"/>
            <family val="2"/>
          </rPr>
          <t xml:space="preserve">define la escala en la zona de riesgo establecida de la conjugacion de la probabilidad y el impacto. </t>
        </r>
      </text>
    </comment>
    <comment ref="T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 
</t>
        </r>
        <r>
          <rPr>
            <b/>
            <sz val="11"/>
            <color indexed="81"/>
            <rFont val="Arial Narrow"/>
            <family val="2"/>
          </rPr>
          <t>-</t>
        </r>
        <r>
          <rPr>
            <sz val="11"/>
            <color indexed="81"/>
            <rFont val="Arial Narrow"/>
            <family val="2"/>
          </rPr>
          <t xml:space="preserve">Responsable de ejecutar el control  </t>
        </r>
        <r>
          <rPr>
            <b/>
            <sz val="12"/>
            <color indexed="81"/>
            <rFont val="Arial Narrow"/>
            <family val="2"/>
          </rPr>
          <t xml:space="preserve"> +</t>
        </r>
        <r>
          <rPr>
            <sz val="11"/>
            <color indexed="81"/>
            <rFont val="Arial Narrow"/>
            <family val="2"/>
          </rPr>
          <t xml:space="preserve">
- Acción </t>
        </r>
        <r>
          <rPr>
            <b/>
            <sz val="14"/>
            <color indexed="81"/>
            <rFont val="Arial Narrow"/>
            <family val="2"/>
          </rPr>
          <t>+</t>
        </r>
        <r>
          <rPr>
            <sz val="11"/>
            <color indexed="81"/>
            <rFont val="Arial Narrow"/>
            <family val="2"/>
          </rPr>
          <t xml:space="preserve">
- Complemento </t>
        </r>
      </text>
    </comment>
    <comment ref="AH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5.10
</t>
        </r>
        <r>
          <rPr>
            <sz val="10"/>
            <color indexed="81"/>
            <rFont val="Arial Narrow"/>
            <family val="2"/>
          </rPr>
          <t xml:space="preserve">Se coloca el resultado de la ecuación  
</t>
        </r>
        <r>
          <rPr>
            <b/>
            <sz val="10"/>
            <color indexed="81"/>
            <rFont val="Arial Narrow"/>
            <family val="2"/>
          </rPr>
          <t xml:space="preserve">(probabilidad inicial)%  </t>
        </r>
        <r>
          <rPr>
            <b/>
            <sz val="11"/>
            <color indexed="81"/>
            <rFont val="Arial Narrow"/>
            <family val="2"/>
          </rPr>
          <t>x</t>
        </r>
        <r>
          <rPr>
            <b/>
            <sz val="10"/>
            <color indexed="81"/>
            <rFont val="Arial Narrow"/>
            <family val="2"/>
          </rPr>
          <t xml:space="preserve">  (resultado cuantitativo)% = (valor) %
(probabilidad inicial)%  </t>
        </r>
        <r>
          <rPr>
            <b/>
            <sz val="11"/>
            <color indexed="81"/>
            <rFont val="Arial Narrow"/>
            <family val="2"/>
          </rPr>
          <t xml:space="preserve">- </t>
        </r>
        <r>
          <rPr>
            <b/>
            <sz val="10"/>
            <color indexed="81"/>
            <rFont val="Arial Narrow"/>
            <family val="2"/>
          </rPr>
          <t xml:space="preserve"> (valor)% = resultado %
</t>
        </r>
      </text>
    </comment>
    <comment ref="AI15"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5.11</t>
        </r>
        <r>
          <rPr>
            <sz val="10"/>
            <color indexed="81"/>
            <rFont val="Arial Narrow"/>
            <family val="2"/>
          </rPr>
          <t xml:space="preserve">
Se coloca el resultado de la ecuación  
</t>
        </r>
        <r>
          <rPr>
            <b/>
            <sz val="10"/>
            <color indexed="81"/>
            <rFont val="Arial Narrow"/>
            <family val="2"/>
          </rPr>
          <t>(Impacto inicial)%  x  (resultado cuantitativo)% = (valor) %
(Impacto inicial)%  -  (valor)% = resultado %</t>
        </r>
      </text>
    </comment>
    <comment ref="W16" authorId="0" shapeId="0">
      <text>
        <r>
          <rPr>
            <b/>
            <sz val="9"/>
            <color indexed="81"/>
            <rFont val="Tahoma"/>
            <family val="2"/>
          </rPr>
          <t xml:space="preserve">Oscar Eduardo Enciso Guzmán:
</t>
        </r>
        <r>
          <rPr>
            <sz val="9"/>
            <color indexed="81"/>
            <rFont val="Tahoma"/>
            <family val="2"/>
          </rPr>
          <t xml:space="preserve">
</t>
        </r>
        <r>
          <rPr>
            <sz val="10"/>
            <color indexed="81"/>
            <rFont val="Arial Narrow"/>
            <family val="2"/>
          </rPr>
          <t>se define solo una opción de carácter TIPO</t>
        </r>
      </text>
    </comment>
    <comment ref="AC16" authorId="0" shapeId="0">
      <text>
        <r>
          <rPr>
            <b/>
            <sz val="9"/>
            <color indexed="81"/>
            <rFont val="Tahoma"/>
            <family val="2"/>
          </rPr>
          <t>Oscar Eduardo Enciso Guzmán:</t>
        </r>
        <r>
          <rPr>
            <sz val="9"/>
            <color indexed="81"/>
            <rFont val="Tahoma"/>
            <family val="2"/>
          </rPr>
          <t xml:space="preserve">
</t>
        </r>
        <r>
          <rPr>
            <sz val="10"/>
            <color indexed="81"/>
            <rFont val="Arial Narrow"/>
            <family val="2"/>
          </rPr>
          <t>Se define solo una opción de implementación</t>
        </r>
      </text>
    </comment>
    <comment ref="AG16" authorId="0" shapeId="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5.9</t>
        </r>
        <r>
          <rPr>
            <sz val="10"/>
            <color indexed="81"/>
            <rFont val="Arial Narrow"/>
            <family val="2"/>
          </rPr>
          <t xml:space="preserve">
Es el valor del control implementado para el riesgo identificado.</t>
        </r>
      </text>
    </comment>
    <comment ref="AJ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5.12 </t>
        </r>
        <r>
          <rPr>
            <sz val="10"/>
            <color indexed="81"/>
            <rFont val="Arial Narrow"/>
            <family val="2"/>
          </rPr>
          <t xml:space="preserve">
Seleccione según corresponda </t>
        </r>
      </text>
    </comment>
    <comment ref="AL16" authorId="0" shapeId="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 xml:space="preserve">5.13 </t>
        </r>
        <r>
          <rPr>
            <sz val="10"/>
            <color indexed="81"/>
            <rFont val="Arial Narrow"/>
            <family val="2"/>
          </rPr>
          <t xml:space="preserve">
Seleccione según corresponda </t>
        </r>
      </text>
    </comment>
    <comment ref="AN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5.14 </t>
        </r>
        <r>
          <rPr>
            <sz val="10"/>
            <color indexed="81"/>
            <rFont val="Arial Narrow"/>
            <family val="2"/>
          </rPr>
          <t xml:space="preserve">
Seleccione según corresponda </t>
        </r>
      </text>
    </comment>
    <comment ref="BK16" authorId="0" shapeId="0">
      <text>
        <r>
          <rPr>
            <b/>
            <sz val="9"/>
            <color indexed="81"/>
            <rFont val="Tahoma"/>
            <family val="2"/>
          </rPr>
          <t>Oscar Eduardo Enciso Guzmán:</t>
        </r>
        <r>
          <rPr>
            <sz val="9"/>
            <color indexed="81"/>
            <rFont val="Tahoma"/>
            <family val="2"/>
          </rPr>
          <t xml:space="preserve">
</t>
        </r>
        <r>
          <rPr>
            <b/>
            <sz val="10"/>
            <color indexed="81"/>
            <rFont val="Arial Narrow"/>
            <family val="2"/>
          </rPr>
          <t>7.1</t>
        </r>
        <r>
          <rPr>
            <sz val="10"/>
            <color indexed="81"/>
            <rFont val="Arial Narrow"/>
            <family val="2"/>
          </rPr>
          <t xml:space="preserve">
 Formula con su equipo de trabajo la actividad pertinente, el responsable, fecha, seguimiento y estado de su plan de accion frente al tratamiento de reduccion del mismo. </t>
        </r>
      </text>
    </comment>
    <comment ref="U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5.2</t>
        </r>
        <r>
          <rPr>
            <sz val="10"/>
            <color indexed="81"/>
            <rFont val="Arial Narrow"/>
            <family val="2"/>
          </rPr>
          <t xml:space="preserve">
definir si el control atacá a la probabilidad</t>
        </r>
      </text>
    </comment>
    <comment ref="V17" authorId="0" shapeId="0">
      <text>
        <r>
          <rPr>
            <b/>
            <sz val="9"/>
            <color indexed="81"/>
            <rFont val="Tahoma"/>
            <family val="2"/>
          </rPr>
          <t xml:space="preserve">Oscar Eduardo Enciso Guzmán:
</t>
        </r>
        <r>
          <rPr>
            <sz val="10"/>
            <color indexed="81"/>
            <rFont val="Arial Narrow"/>
            <family val="2"/>
          </rPr>
          <t xml:space="preserve">
</t>
        </r>
        <r>
          <rPr>
            <b/>
            <sz val="10"/>
            <color indexed="81"/>
            <rFont val="Arial Narrow"/>
            <family val="2"/>
          </rPr>
          <t>5.3</t>
        </r>
        <r>
          <rPr>
            <sz val="10"/>
            <color indexed="81"/>
            <rFont val="Arial Narrow"/>
            <family val="2"/>
          </rPr>
          <t xml:space="preserve">
definir si el control atacá al impacto.</t>
        </r>
      </text>
    </comment>
    <comment ref="W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5.4 </t>
        </r>
        <r>
          <rPr>
            <sz val="10"/>
            <color indexed="81"/>
            <rFont val="Arial Narrow"/>
            <family val="2"/>
          </rPr>
          <t xml:space="preserve">
Va a las causas del riesgo Atacan la probabilidad de ocurrencia del riesgo</t>
        </r>
      </text>
    </comment>
    <comment ref="Y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5.5 </t>
        </r>
        <r>
          <rPr>
            <sz val="10"/>
            <color indexed="81"/>
            <rFont val="Arial Narrow"/>
            <family val="2"/>
          </rPr>
          <t xml:space="preserve">
Detecta que algo ocurre y devuelve el proceso a los controles preventivos Atacan la probabilidad de ocurrencia del riesgo</t>
        </r>
      </text>
    </comment>
    <comment ref="AA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 xml:space="preserve">5.6 </t>
        </r>
        <r>
          <rPr>
            <sz val="10"/>
            <color indexed="81"/>
            <rFont val="Arial Narrow"/>
            <family val="2"/>
          </rPr>
          <t xml:space="preserve">
Atacan el impacto frente a la materialización del riesgo</t>
        </r>
      </text>
    </comment>
    <comment ref="AC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5.7</t>
        </r>
        <r>
          <rPr>
            <sz val="10"/>
            <color indexed="81"/>
            <rFont val="Arial Narrow"/>
            <family val="2"/>
          </rPr>
          <t xml:space="preserve">
controles que son ejecutados por un sistema.</t>
        </r>
      </text>
    </comment>
    <comment ref="AE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5.8</t>
        </r>
        <r>
          <rPr>
            <sz val="10"/>
            <color indexed="81"/>
            <rFont val="Arial Narrow"/>
            <family val="2"/>
          </rPr>
          <t xml:space="preserve">
controles que son ejecutados por personas</t>
        </r>
      </text>
    </comment>
    <comment ref="AP17" authorId="0" shapeId="0">
      <text>
        <r>
          <rPr>
            <b/>
            <sz val="9"/>
            <color indexed="81"/>
            <rFont val="Tahoma"/>
            <family val="2"/>
          </rPr>
          <t>Oscar Eduardo Enciso Guzmán:</t>
        </r>
        <r>
          <rPr>
            <sz val="9"/>
            <color indexed="81"/>
            <rFont val="Tahoma"/>
            <family val="2"/>
          </rPr>
          <t xml:space="preserve">
</t>
        </r>
        <r>
          <rPr>
            <sz val="10"/>
            <color indexed="81"/>
            <rFont val="Arial Narrow"/>
            <family val="2"/>
          </rPr>
          <t xml:space="preserve">
</t>
        </r>
        <r>
          <rPr>
            <b/>
            <sz val="10"/>
            <color indexed="81"/>
            <rFont val="Arial Narrow"/>
            <family val="2"/>
          </rPr>
          <t>5.15</t>
        </r>
        <r>
          <rPr>
            <sz val="10"/>
            <color indexed="81"/>
            <rFont val="Arial Narrow"/>
            <family val="2"/>
          </rPr>
          <t xml:space="preserve">
Acción </t>
        </r>
      </text>
    </comment>
    <comment ref="AQ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5.16</t>
        </r>
        <r>
          <rPr>
            <sz val="9"/>
            <color indexed="81"/>
            <rFont val="Tahoma"/>
            <family val="2"/>
          </rPr>
          <t xml:space="preserve">
</t>
        </r>
        <r>
          <rPr>
            <sz val="10"/>
            <color indexed="81"/>
            <rFont val="Arial Narrow"/>
            <family val="2"/>
          </rPr>
          <t xml:space="preserve">Es la frecuencia con que la se realiza la actividad 
seleciona la opción de la lista desplegable </t>
        </r>
      </text>
    </comment>
    <comment ref="AR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5.17</t>
        </r>
        <r>
          <rPr>
            <sz val="10"/>
            <color indexed="81"/>
            <rFont val="Arial Narrow"/>
            <family val="2"/>
          </rPr>
          <t xml:space="preserve">
Evidencias </t>
        </r>
      </text>
    </comment>
    <comment ref="AT17" authorId="0" shapeId="0">
      <text>
        <r>
          <rPr>
            <b/>
            <sz val="9"/>
            <color indexed="81"/>
            <rFont val="Tahoma"/>
            <family val="2"/>
          </rPr>
          <t>Oscar Eduardo Enciso Guzmán:</t>
        </r>
        <r>
          <rPr>
            <sz val="9"/>
            <color indexed="81"/>
            <rFont val="Tahoma"/>
            <family val="2"/>
          </rPr>
          <t xml:space="preserve">
</t>
        </r>
        <r>
          <rPr>
            <sz val="10"/>
            <color indexed="81"/>
            <rFont val="Arial Narrow"/>
            <family val="2"/>
          </rPr>
          <t>Profesional a cargo de subir las evidencias al aplicativo ALMERA en la perioricidad definida el cual sera matriculado como responsable del proceso o subproceso.</t>
        </r>
      </text>
    </comment>
    <comment ref="BE17" authorId="0" shapeId="0">
      <text>
        <r>
          <rPr>
            <b/>
            <sz val="9"/>
            <color indexed="81"/>
            <rFont val="Tahoma"/>
            <family val="2"/>
          </rPr>
          <t>Oscar Eduardo Enciso Guzmán:</t>
        </r>
        <r>
          <rPr>
            <sz val="9"/>
            <color indexed="81"/>
            <rFont val="Tahoma"/>
            <family val="2"/>
          </rPr>
          <t xml:space="preserve">
</t>
        </r>
        <r>
          <rPr>
            <b/>
            <sz val="10"/>
            <color indexed="81"/>
            <rFont val="Arial Narrow"/>
            <family val="2"/>
          </rPr>
          <t>Mapa de calor</t>
        </r>
        <r>
          <rPr>
            <sz val="10"/>
            <color indexed="81"/>
            <rFont val="Arial Narrow"/>
            <family val="2"/>
          </rPr>
          <t xml:space="preserve"> donde se visualiza la efectividad de los controles y la reduccion del riesgo (inherente y residual)</t>
        </r>
      </text>
    </comment>
    <comment ref="BR18" authorId="0" shapeId="0">
      <text>
        <r>
          <rPr>
            <b/>
            <sz val="9"/>
            <color indexed="81"/>
            <rFont val="Tahoma"/>
            <family val="2"/>
          </rPr>
          <t>Oscar Eduardo Enciso Guzmán:</t>
        </r>
        <r>
          <rPr>
            <sz val="9"/>
            <color indexed="81"/>
            <rFont val="Tahoma"/>
            <family val="2"/>
          </rPr>
          <t xml:space="preserve">
</t>
        </r>
        <r>
          <rPr>
            <b/>
            <sz val="9"/>
            <color indexed="81"/>
            <rFont val="Tahoma"/>
            <family val="2"/>
          </rPr>
          <t xml:space="preserve">
</t>
        </r>
        <r>
          <rPr>
            <b/>
            <sz val="10"/>
            <color indexed="81"/>
            <rFont val="Arial Narrow"/>
            <family val="2"/>
          </rPr>
          <t>7.2</t>
        </r>
        <r>
          <rPr>
            <sz val="10"/>
            <color indexed="81"/>
            <rFont val="Arial Narrow"/>
            <family val="2"/>
          </rPr>
          <t xml:space="preserve">
Actividad que se debe realizar de forma inmediata al momento de presenciar una materialización del riesgo identificado </t>
        </r>
      </text>
    </comment>
    <comment ref="BT18" authorId="0" shapeId="0">
      <text>
        <r>
          <rPr>
            <b/>
            <sz val="9"/>
            <color indexed="81"/>
            <rFont val="Tahoma"/>
            <family val="2"/>
          </rPr>
          <t>Oscar Eduardo Enciso Guzmán:</t>
        </r>
        <r>
          <rPr>
            <sz val="9"/>
            <color indexed="81"/>
            <rFont val="Tahoma"/>
            <family val="2"/>
          </rPr>
          <t xml:space="preserve">
</t>
        </r>
        <r>
          <rPr>
            <sz val="10"/>
            <color indexed="81"/>
            <rFont val="Arial Narrow"/>
            <family val="2"/>
          </rPr>
          <t>Nombre del profesional encargado de efectuar la actividad al momento de evidenciarse la materialización del riesgo.</t>
        </r>
      </text>
    </comment>
  </commentList>
</comments>
</file>

<file path=xl/sharedStrings.xml><?xml version="1.0" encoding="utf-8"?>
<sst xmlns="http://schemas.openxmlformats.org/spreadsheetml/2006/main" count="8540" uniqueCount="2479">
  <si>
    <t>IDENTIFICACIÓN</t>
  </si>
  <si>
    <t>No</t>
  </si>
  <si>
    <t>PROBABILIDAD</t>
  </si>
  <si>
    <t>IMPACTO</t>
  </si>
  <si>
    <t>RIESGO INHERENTE / ZONA DE RIESGO</t>
  </si>
  <si>
    <t>FECHA</t>
  </si>
  <si>
    <t xml:space="preserve">Tipologia </t>
  </si>
  <si>
    <t>Estratégicos</t>
  </si>
  <si>
    <t>Financieros</t>
  </si>
  <si>
    <t>NIVEL</t>
  </si>
  <si>
    <t>DESCRIPCIÓN</t>
  </si>
  <si>
    <t>FRECUENCIA</t>
  </si>
  <si>
    <t>Se espera que el evento ocurra en la mayoría de las circunstancias</t>
  </si>
  <si>
    <t>Más de 1 vez al año</t>
  </si>
  <si>
    <t>Es viable que el evento ocurra en la mayoría de las circunstancias</t>
  </si>
  <si>
    <t>Al menos 1 vez en el último año</t>
  </si>
  <si>
    <t>El evento podrá ocurrir en algún momento</t>
  </si>
  <si>
    <t>Al menos 1 vez en los últimos 2 años</t>
  </si>
  <si>
    <t>El evento puede ocurrir en algún momento</t>
  </si>
  <si>
    <t>Al menos 1 vez en los últimos 5 años</t>
  </si>
  <si>
    <t>El evento puede ocurrir solo en circunstancias excepcionales (poco comunes o anormales).</t>
  </si>
  <si>
    <t>No se ha presentado en los últimos 5 años</t>
  </si>
  <si>
    <r>
      <rPr>
        <b/>
        <sz val="11"/>
        <rFont val="Arial"/>
        <family val="2"/>
      </rPr>
      <t>Determinar Probabilidad:</t>
    </r>
    <r>
      <rPr>
        <sz val="11"/>
        <rFont val="Arial"/>
        <family val="2"/>
      </rPr>
      <t xml:space="preserve"> Estimar la posibilidad de ocurrencia del riesgo que puede ser medida con criterios de frecuencia (por ejemplo número de veces en un tiempo determinado) o de factibilidad, teniendo en cuenta la presencia de factores internos y externos que pueden propiciar el riesgo. Para colocar esta calificación se debe utilizar los criterios dados en la descripción de la siguiente tabla.</t>
    </r>
  </si>
  <si>
    <t>VALOR</t>
  </si>
  <si>
    <t>NIVEL DE IMPACTO</t>
  </si>
  <si>
    <t>Riesgo cuya materialización DAÑARÍA GRAVEMENTE  el desarrollo del proceso y el cumplimiento de sus objetivos, impidiendo que este se LOGRE.</t>
  </si>
  <si>
    <t>Riesgo cuya materialización DAÑARIA SIGNIFICATIVAMENTE el desarrollo del proceso y el cumplimiento de sus objetivos, impidiendo que éste se desarrolle en FORMA NORMAL.</t>
  </si>
  <si>
    <t>Riesgo cuya materialización CAUSARÍA UN DETERIORO en el desarrollo del proceso, y DIFICULTANDO O RETRASANDO el cumplimiento de sus objetivos.</t>
  </si>
  <si>
    <t>Riesgo que causa un DAÑO MENOR en el desarrollo del proceso y que no afecta mayormente el cumplimiento de sus objetivos.</t>
  </si>
  <si>
    <t>Riesgo cuya materialización PODRIA TENER UN PEQUEÑO O NULO EFECTO en el desarrollo del proceso/procedimiento, y NO AFECTA el cumplimiento de sus objetivos.</t>
  </si>
  <si>
    <t>Probabilidad</t>
  </si>
  <si>
    <t>Impacto</t>
  </si>
  <si>
    <r>
      <t xml:space="preserve">Determinar Consecuencias o Nivel de Impacto: </t>
    </r>
    <r>
      <rPr>
        <sz val="11"/>
        <rFont val="Arial"/>
        <family val="2"/>
      </rPr>
      <t>Estimar las consecuencias que puede ocasionar a la organización la materialización del riesgo. Se tienen en cuenta las consecuencias potenciales establecidas en la Identificación del riesgo. Su clasificación se hace con base en las categorías presentadas en la siguiente tabla.</t>
    </r>
  </si>
  <si>
    <t>DESCRIPCIÓN DEL CONTROL</t>
  </si>
  <si>
    <t>PARÁMETROS</t>
  </si>
  <si>
    <t>CRITERIOS</t>
  </si>
  <si>
    <t>EVALUACIÓN</t>
  </si>
  <si>
    <t>PUNTAJE</t>
  </si>
  <si>
    <t>SÍ</t>
  </si>
  <si>
    <t>NO</t>
  </si>
  <si>
    <t>Describa el control determinado para el riesgo identificado</t>
  </si>
  <si>
    <t>Criterio en el que incide</t>
  </si>
  <si>
    <r>
      <t xml:space="preserve">¿El control previene la materialización del riesgo (afecta </t>
    </r>
    <r>
      <rPr>
        <b/>
        <sz val="10"/>
        <color rgb="FF1F497D"/>
        <rFont val="Arial"/>
        <family val="2"/>
      </rPr>
      <t>probabilidad</t>
    </r>
    <r>
      <rPr>
        <sz val="10"/>
        <rFont val="Arial"/>
        <family val="2"/>
      </rPr>
      <t>)</t>
    </r>
  </si>
  <si>
    <t>N/A</t>
  </si>
  <si>
    <r>
      <t>¿El control permite enfrentar la situación en caso de materialización (afecta</t>
    </r>
    <r>
      <rPr>
        <b/>
        <sz val="10"/>
        <rFont val="Arial"/>
        <family val="2"/>
      </rPr>
      <t xml:space="preserve"> </t>
    </r>
    <r>
      <rPr>
        <b/>
        <sz val="10"/>
        <color rgb="FF1F497D"/>
        <rFont val="Arial"/>
        <family val="2"/>
      </rPr>
      <t>impacto</t>
    </r>
    <r>
      <rPr>
        <sz val="10"/>
        <rFont val="Arial"/>
        <family val="2"/>
      </rPr>
      <t>)?</t>
    </r>
  </si>
  <si>
    <t>Herramientas para ejercer el Control</t>
  </si>
  <si>
    <t>Posee una herramienta para ejercer el control.</t>
  </si>
  <si>
    <t>Existen manuales instructivos o procedimientos para el manejo de la herramienta</t>
  </si>
  <si>
    <t>En el tiempo que lleva la herramienta ha demostrado ser efectiva</t>
  </si>
  <si>
    <t>Seguimiento al Control</t>
  </si>
  <si>
    <t>Están definidos los responsables de la ejecución del control y seguimiento</t>
  </si>
  <si>
    <t>La frecuencia de la ejecución del control y seguimiento es adecuada</t>
  </si>
  <si>
    <t>TOTAL</t>
  </si>
  <si>
    <t xml:space="preserve">Riesgo </t>
  </si>
  <si>
    <t>No.</t>
  </si>
  <si>
    <r>
      <t xml:space="preserve">Calificación de los controles </t>
    </r>
    <r>
      <rPr>
        <sz val="11"/>
        <rFont val="Arial"/>
        <family val="2"/>
      </rPr>
      <t>El dueño del proceso identifica los controles que tiene implementados actualmente para minimizar o prevenir el riesgo, estos se valoran para determinar su efectividad, eficacia y eficiencia, de acuerdo con la siguiente tabla:</t>
    </r>
  </si>
  <si>
    <t>valoracion inicial</t>
  </si>
  <si>
    <t>RANGO DE CALIFICACIÓN DE CONTROLES</t>
  </si>
  <si>
    <t>DEPENDIENDO SI EL CONTROL AFECTA PROBABILIDAD O IMPACTO DESPLAZA EN LA MATRIZ DE EVALUACIÓN  DEL RIESGO</t>
  </si>
  <si>
    <r>
      <t xml:space="preserve">CUADRANTES A DISMINUIR EN LA </t>
    </r>
    <r>
      <rPr>
        <b/>
        <sz val="10"/>
        <color rgb="FF1F497D"/>
        <rFont val="Arial"/>
        <family val="2"/>
      </rPr>
      <t>PROBABILIDAD</t>
    </r>
  </si>
  <si>
    <t>(Hacia abajo)</t>
  </si>
  <si>
    <r>
      <t xml:space="preserve">CUADRANTES A DISMINUIR EN EL </t>
    </r>
    <r>
      <rPr>
        <b/>
        <sz val="10"/>
        <color rgb="FF1F497D"/>
        <rFont val="Arial"/>
        <family val="2"/>
      </rPr>
      <t>IMPACTO</t>
    </r>
  </si>
  <si>
    <t>(Hacia la Izquierda)</t>
  </si>
  <si>
    <t>Entre 0 - 50</t>
  </si>
  <si>
    <t>Entre 51 - 75</t>
  </si>
  <si>
    <t>Entre 76 - 100</t>
  </si>
  <si>
    <t>Cuadrantes a Disminuir</t>
  </si>
  <si>
    <t>Casi Seguro</t>
  </si>
  <si>
    <t>Probable</t>
  </si>
  <si>
    <t>Posible</t>
  </si>
  <si>
    <t>Improbable</t>
  </si>
  <si>
    <t>Rara vez</t>
  </si>
  <si>
    <t>CATASTRÓFICO</t>
  </si>
  <si>
    <t>MAYOR</t>
  </si>
  <si>
    <t>MODERADO</t>
  </si>
  <si>
    <t>MENOR</t>
  </si>
  <si>
    <t>INSIGNIFICANTE</t>
  </si>
  <si>
    <t>probabilidad</t>
  </si>
  <si>
    <t>impacto</t>
  </si>
  <si>
    <t>Disminución con Controles</t>
  </si>
  <si>
    <t>Residual</t>
  </si>
  <si>
    <t>Riesgo Inherente</t>
  </si>
  <si>
    <t>Riesgo Residual</t>
  </si>
  <si>
    <t>Disminución con controles</t>
  </si>
  <si>
    <t>25 Extrema</t>
  </si>
  <si>
    <t>20 Extrema</t>
  </si>
  <si>
    <t>15 Extrema</t>
  </si>
  <si>
    <t>10 Alta</t>
  </si>
  <si>
    <t>5 Alta</t>
  </si>
  <si>
    <t>16 Extrema</t>
  </si>
  <si>
    <t>12 Alta</t>
  </si>
  <si>
    <t>8 Alta</t>
  </si>
  <si>
    <t>4 Moderada</t>
  </si>
  <si>
    <t>12 Extrema</t>
  </si>
  <si>
    <t>9 Alta</t>
  </si>
  <si>
    <t>6 Moderada</t>
  </si>
  <si>
    <t>3 Baja</t>
  </si>
  <si>
    <t>10 Extrema</t>
  </si>
  <si>
    <t>4 Baja</t>
  </si>
  <si>
    <t>2 Baja</t>
  </si>
  <si>
    <t>4 Alta</t>
  </si>
  <si>
    <t>3 Moderada</t>
  </si>
  <si>
    <t>1 Baja</t>
  </si>
  <si>
    <t>IMPACTO LEGAL</t>
  </si>
  <si>
    <t>Catastrófico</t>
  </si>
  <si>
    <t>Intervención-Sanción</t>
  </si>
  <si>
    <t>Mayor</t>
  </si>
  <si>
    <t>Investigación Fiscal</t>
  </si>
  <si>
    <t>Moderado</t>
  </si>
  <si>
    <t>Investigación Disciplinaria</t>
  </si>
  <si>
    <t>Menor</t>
  </si>
  <si>
    <t>Demandas</t>
  </si>
  <si>
    <t>Insignificante</t>
  </si>
  <si>
    <t>Multas</t>
  </si>
  <si>
    <t>IMPACTO EN LOS RECURSOS FINANCIEROS</t>
  </si>
  <si>
    <t>Pérdida total de los recursos financieros afectando el flujo de caja y presupuesto de la entidad</t>
  </si>
  <si>
    <t>Pérdida parcial de los recursos financieros afectando el flujo de caja y presupuesto de la entidad</t>
  </si>
  <si>
    <t>Perdida de menor cuantía de los recursos financieros que afecta el flujo de caja y presupuesto de la entidad</t>
  </si>
  <si>
    <t>Perdida baja de cuantía de los recursos financiero que NO afecta el presupuesto en la entidad pero afecta flujo de caja.</t>
  </si>
  <si>
    <t>Perdida que No afecta el flujo de caja y presupuesto de la entidad</t>
  </si>
  <si>
    <t xml:space="preserve">NIVEL DE IMPACTO </t>
  </si>
  <si>
    <t>Estratégica</t>
  </si>
  <si>
    <t>Institucional</t>
  </si>
  <si>
    <t>relativa al proceso</t>
  </si>
  <si>
    <t>Grupo de trabajo</t>
  </si>
  <si>
    <t>Personal</t>
  </si>
  <si>
    <t>IMPACTO EN LA INFORMACIÓN
(CONFIDENCIALIDAD-DISPONIBILIDAD-INTEGRIDAD)</t>
  </si>
  <si>
    <t>IMPACTO EN LA CREDIBILIDAD DE LA ENTIDAD-IMAGEN</t>
  </si>
  <si>
    <t>Usuarios del País</t>
  </si>
  <si>
    <t xml:space="preserve">Usuario de la Región </t>
  </si>
  <si>
    <t>Usuarios de la Ciudad</t>
  </si>
  <si>
    <t>Todos los colaboradores</t>
  </si>
  <si>
    <t>Grupos de colaboradores</t>
  </si>
  <si>
    <t>IMPACTO EN LO OPERATIVO</t>
  </si>
  <si>
    <t>Parada total del proceso</t>
  </si>
  <si>
    <t>Intermitencia en el servicio</t>
  </si>
  <si>
    <t>Cambios en la interacción de procesos</t>
  </si>
  <si>
    <t>Cambios en los procedimientos</t>
  </si>
  <si>
    <t>Ajustes a una actividad concreta</t>
  </si>
  <si>
    <t>IMPACTO EN INFRAESTRUCTURA</t>
  </si>
  <si>
    <t>Pérdida Total</t>
  </si>
  <si>
    <t>Daños grandes y/o permanentes sin daño funcional</t>
  </si>
  <si>
    <t>Requiere Intervención externa</t>
  </si>
  <si>
    <t>Requiere Intervención interna</t>
  </si>
  <si>
    <t>Ningún daño.</t>
  </si>
  <si>
    <t>IMPACTO EN LA SALUD DEL USUARIO Y/O FUNCIONARIO - COLABORADOR</t>
  </si>
  <si>
    <t>Muerte</t>
  </si>
  <si>
    <t>Lesiones graves y/o permanentes.</t>
  </si>
  <si>
    <t>Requiere tratamiento médico.</t>
  </si>
  <si>
    <t>Tratamiento de primeros auxilios.</t>
  </si>
  <si>
    <t>IMPACTO EN EL AMBIENTE</t>
  </si>
  <si>
    <t>Muerte, liberación de tóxicos en lugares alejados con efecto nocivo, enormes costos financieros</t>
  </si>
  <si>
    <t>Lesiones extensas, perdida de la capacidad productiva, liberación en lugares alejados contenida con asistencia externa y poco impacto nocivo, pérdida financiera importante</t>
  </si>
  <si>
    <t>Exige tratamiento médico, liberación en el lugar contenida con asistencia externa, pérdida financiera alta</t>
  </si>
  <si>
    <t>Tratamiento de primeros auxilios, liberación en el sitio contenida inmediatamente, pérdida financiera media</t>
  </si>
  <si>
    <t>Sin lesiones, pérdida financiera baja, impacto ambiental insignificante</t>
  </si>
  <si>
    <t>Controles</t>
  </si>
  <si>
    <t>Preventivo</t>
  </si>
  <si>
    <t>Correctivo</t>
  </si>
  <si>
    <t>Detectivo</t>
  </si>
  <si>
    <t>Evaluación inicial</t>
  </si>
  <si>
    <t>Evaluación I semestre</t>
  </si>
  <si>
    <t>Evaluación II semestre</t>
  </si>
  <si>
    <t>Seguridad y Salud en el Trabajo</t>
  </si>
  <si>
    <t>EXTREMO</t>
  </si>
  <si>
    <t>BAJO</t>
  </si>
  <si>
    <t xml:space="preserve">IMPACTO EN LOS RIESGOS DE CORRUPCIÓN </t>
  </si>
  <si>
    <t>Intervención de los Organos de control</t>
  </si>
  <si>
    <t xml:space="preserve">Procesos sancionatorios, disciplinarios y fiscales en contra de la Entidad. </t>
  </si>
  <si>
    <t>Detrimento de calidad de vida de la comunidad por la perdida de bien o servicios o los recursos públicos</t>
  </si>
  <si>
    <t xml:space="preserve">NO APLICA PARA RIESGOS DE CORRUPCIÓN </t>
  </si>
  <si>
    <t>Genera medianas consecuencias sobre la entidad</t>
  </si>
  <si>
    <t>Genera Altas consecuencias sobre la entidad</t>
  </si>
  <si>
    <t>100 Extrema</t>
  </si>
  <si>
    <t>40 Alta</t>
  </si>
  <si>
    <t>25 Moderado</t>
  </si>
  <si>
    <t>50  Alto</t>
  </si>
  <si>
    <t>20 Moderado</t>
  </si>
  <si>
    <t>80 Extrema</t>
  </si>
  <si>
    <t>15 Moderado</t>
  </si>
  <si>
    <t>30 Alto</t>
  </si>
  <si>
    <t>60 Extremo</t>
  </si>
  <si>
    <t>10 Moderado</t>
  </si>
  <si>
    <t>40 Alto</t>
  </si>
  <si>
    <t>Descripción del Control</t>
  </si>
  <si>
    <t>Criterio de Evaluación</t>
  </si>
  <si>
    <t>Aspecto a evaluar en el diseño del control</t>
  </si>
  <si>
    <t xml:space="preserve">Opción de respuesta al criterio de evaluación </t>
  </si>
  <si>
    <t>Evaluación</t>
  </si>
  <si>
    <t>SI</t>
  </si>
  <si>
    <t>1.1 Asignación del Responsable</t>
  </si>
  <si>
    <t>Existe un responsable asignado a la ejecución del control?</t>
  </si>
  <si>
    <t>Asignado</t>
  </si>
  <si>
    <t>No Asignado</t>
  </si>
  <si>
    <t>1.2 Segregación y autoriad del responsable</t>
  </si>
  <si>
    <t>El responsable tiene la oportunidad y adecuada segregación de funciones en la ejecución del control?</t>
  </si>
  <si>
    <t>Adecuado</t>
  </si>
  <si>
    <t>Inadecuado</t>
  </si>
  <si>
    <t>2. Periodicidad</t>
  </si>
  <si>
    <t>¿La oportunidad en que se ejecuta el control ayuda a prevenir la mitigación del riesgo o a detectar la materialización del riesgo de manera oportuna?</t>
  </si>
  <si>
    <t>Oportuna</t>
  </si>
  <si>
    <t>Inoportuna</t>
  </si>
  <si>
    <t>3 Próposito</t>
  </si>
  <si>
    <t>¿Las actividades que se desarrollan en el control realmente buscan por sí sola prevenir o detectar las causas que pueden dar origen al riesgo, ejemplo: verificar, validar, cotejar, comparar, revisar, etc.?</t>
  </si>
  <si>
    <t>Prevenir</t>
  </si>
  <si>
    <t>Detectar</t>
  </si>
  <si>
    <t>No es un control</t>
  </si>
  <si>
    <t>4. Cómo se realiza la actividad de control</t>
  </si>
  <si>
    <t>¿La fuente de información que utiliza en el desarrollo del control es información confiable que permita mitigar el riesgo?.</t>
  </si>
  <si>
    <t>Confiable</t>
  </si>
  <si>
    <t>No confiable</t>
  </si>
  <si>
    <t>5. Qué pasa con las observaciones o desviaciones</t>
  </si>
  <si>
    <t xml:space="preserve">¿Las observaciones, desviaciones o diferencias identificadas como resultados de la ejecución del cntrol son investigadas y resuleltas de manera oportuna?. </t>
  </si>
  <si>
    <t>Se investigan y resuelven oportunamente</t>
  </si>
  <si>
    <t>No se investigan y resuelven oportunamente</t>
  </si>
  <si>
    <t xml:space="preserve">6. Evidencia de la ejecución del control </t>
  </si>
  <si>
    <t>¿Se deja evidencia o rastro de la ejecución del control, que permita a cualquier tercero con la evidencia, llegar a la misma conclusión?.</t>
  </si>
  <si>
    <t>Completa</t>
  </si>
  <si>
    <t>Incompleta</t>
  </si>
  <si>
    <t>No existe</t>
  </si>
  <si>
    <t xml:space="preserve">TOTAL </t>
  </si>
  <si>
    <t xml:space="preserve">
Peso en la evaluación del diseño del control </t>
  </si>
  <si>
    <t xml:space="preserve">RANGO DE CALIFICACIÓN DEL DISEÑO </t>
  </si>
  <si>
    <t xml:space="preserve">RESULTADO- PESO EN LA EVALUACIÓN DEL DISEÑO DEL CONTROL </t>
  </si>
  <si>
    <t>Sí el resultado de las calificaciones del control o el promedio en el diseño de los controles, está por debajo del 96%, se debe establecer un Plan de Acción que permita tener un control o controles bien diseñados.</t>
  </si>
  <si>
    <t>DEBIL</t>
  </si>
  <si>
    <t>Calificación entre 0 y 85</t>
  </si>
  <si>
    <t>Calificación entre  86 - 95</t>
  </si>
  <si>
    <t>FUERTE</t>
  </si>
  <si>
    <t>Calificación entre 96 - 100</t>
  </si>
  <si>
    <t>RANGO DE CALIFICACIÓN DE LA EJECUCIÓN</t>
  </si>
  <si>
    <t xml:space="preserve">RESULTADO- PESO DE LA EJECUCIÓN DEL CONTROL </t>
  </si>
  <si>
    <t>La primera línea de defensa debe asegurarse que el control se ejecute, posteriromente se confirma con las actividades de evaluación realizadas por auditoria interna o control interno.</t>
  </si>
  <si>
    <t>El control se ejecuta de manera consistente por parte del responsable.</t>
  </si>
  <si>
    <t xml:space="preserve">El control se ejecuta algunas veces por parte del responsable </t>
  </si>
  <si>
    <t xml:space="preserve">El control no se ejecuta por parte del responsable </t>
  </si>
  <si>
    <t>Peso del diseño individual o promedio de los controles.(DISEÑO).</t>
  </si>
  <si>
    <t>El control se ejecuta de manera consistente por los responsables
(EJECUCIÓN).</t>
  </si>
  <si>
    <t>Solidez individual de cada control 
Fuerte:100
Moderado: 50
Débil: 0</t>
  </si>
  <si>
    <t>Aplica Plan de Acción para fortalecer el control 
SI/NO</t>
  </si>
  <si>
    <t># de columnas en la matriz de riesgo que se desplaza en el eje de la probabilidad</t>
  </si>
  <si>
    <t># de columnas en la matriz de riesgo que se desplaza en el eje de Impacto</t>
  </si>
  <si>
    <t>Fuerte
Calificación entre 96 y 100</t>
  </si>
  <si>
    <t>Fuerte: siempre se ejecuta</t>
  </si>
  <si>
    <t xml:space="preserve">Fuerte + Fuerte = Fuerte </t>
  </si>
  <si>
    <t xml:space="preserve">No </t>
  </si>
  <si>
    <t>Moderado: algunas veces</t>
  </si>
  <si>
    <t>Fuerte + Moderado= Moderado</t>
  </si>
  <si>
    <t xml:space="preserve">Si </t>
  </si>
  <si>
    <t>Débil: No se ejecuta</t>
  </si>
  <si>
    <t>Fuerte + Débil= Débil</t>
  </si>
  <si>
    <t>Moderado
Calificación entre 86 y 95</t>
  </si>
  <si>
    <t>Moderado+ Fuerte = Moderado</t>
  </si>
  <si>
    <t>Moderado+ Moderado = Moderado</t>
  </si>
  <si>
    <t>Moderado+Débil = Débil</t>
  </si>
  <si>
    <t>Débil
Calificación entre 0 y 85</t>
  </si>
  <si>
    <t>Débil+ Fuerte = Débil</t>
  </si>
  <si>
    <t>Débil+ Moderado =Débil</t>
  </si>
  <si>
    <t>Débil+ Débil =Débil</t>
  </si>
  <si>
    <t>Riesgo</t>
  </si>
  <si>
    <t>X</t>
  </si>
  <si>
    <t>PREVENTIVO</t>
  </si>
  <si>
    <t xml:space="preserve">EVITAR </t>
  </si>
  <si>
    <t>DETECTIVO</t>
  </si>
  <si>
    <t>REDUCIR</t>
  </si>
  <si>
    <t>COMPARTIR</t>
  </si>
  <si>
    <t>Seguridad Digital</t>
  </si>
  <si>
    <t>ANUAL</t>
  </si>
  <si>
    <t>Procesos</t>
  </si>
  <si>
    <t xml:space="preserve">Cuadrantes a Disminuir </t>
  </si>
  <si>
    <t>RANGO DE LA CALIFICACIÓN DEL DISEÑO DEL CONTROL  (FUERTE, MODERADA Y DEBIL)</t>
  </si>
  <si>
    <t>EFICACIA</t>
  </si>
  <si>
    <t xml:space="preserve">PROCESO </t>
  </si>
  <si>
    <t>DIRECCIONAMIENTO ESTRATÉGICO Y DSARROLLO INSTITUCIONAL</t>
  </si>
  <si>
    <t>GESTIÓN JURÍDICA</t>
  </si>
  <si>
    <t>PARTICIPACIÓN COMUNITARIA Y SERVICIO AL CIUDADANO</t>
  </si>
  <si>
    <t>GESTIÓN DE COMUNICACIONES</t>
  </si>
  <si>
    <t>GESTIÓN DEL CONOCIMIENTO</t>
  </si>
  <si>
    <t>GESTIÓN DE LA CALIDAD Y MEJORAMIENTO CONTINUO</t>
  </si>
  <si>
    <t>GESTIÓN DEL RIESGO EN SALUD</t>
  </si>
  <si>
    <t>GESTIÓN CLÍNICA HOSPITALARIA</t>
  </si>
  <si>
    <t>GESTIÓN D SERVICIOS COMPLEMENTARIOS</t>
  </si>
  <si>
    <t>GESTIÓN FINANCIERA</t>
  </si>
  <si>
    <t>GESTIÓN DEL AMBIENTE FÍSICO</t>
  </si>
  <si>
    <t>GESTIÓN DE CONTRATACIÓN</t>
  </si>
  <si>
    <t>GESTIÓN DE TALENTO HUMANO</t>
  </si>
  <si>
    <t>GESTIÓN DE TICS</t>
  </si>
  <si>
    <t>CONTROL INTERNO</t>
  </si>
  <si>
    <t>CONTROL INTERNO DISCIPLINARIO</t>
  </si>
  <si>
    <t>GESTIÓN CLÍNICA AMBULATORIA</t>
  </si>
  <si>
    <t>GESTIÓN CLÍNICA DE URGENCIAS</t>
  </si>
  <si>
    <t>Cumplimiento</t>
  </si>
  <si>
    <t>Corrupción</t>
  </si>
  <si>
    <t>Tecnologícos</t>
  </si>
  <si>
    <t>Imagen o Reputacionales</t>
  </si>
  <si>
    <t>Gerenciales</t>
  </si>
  <si>
    <t>EVALUACIÓN  DEL CONTROL</t>
  </si>
  <si>
    <t>FUERTE: 100</t>
  </si>
  <si>
    <t>MODERADO:50-99</t>
  </si>
  <si>
    <t>DEBIL: &lt;50</t>
  </si>
  <si>
    <t>ACEPTAR</t>
  </si>
  <si>
    <t>CLASIFICACION DE ACTIVIDAD DE CONTROL</t>
  </si>
  <si>
    <t>ERFECTIVIDAD</t>
  </si>
  <si>
    <t>TIPO DE INDICADOR</t>
  </si>
  <si>
    <t>CAUSA</t>
  </si>
  <si>
    <t xml:space="preserve">OBJETIVO </t>
  </si>
  <si>
    <t xml:space="preserve">FRECUENCIA </t>
  </si>
  <si>
    <t>MES</t>
  </si>
  <si>
    <t>TRIMESTRE</t>
  </si>
  <si>
    <t>CUATRIMESTRE</t>
  </si>
  <si>
    <t>SEMESTRE</t>
  </si>
  <si>
    <t>BIMESTRE</t>
  </si>
  <si>
    <t xml:space="preserve">MENSUAL </t>
  </si>
  <si>
    <t>dd/mm/aa</t>
  </si>
  <si>
    <t>Fuente:  Guía para la Administración de Riesgo y el Diseño de Controles en Entidades Públicas, Versión 4 DAFP 2018.  Adaptación Subproceso Planeación Estratégica Mayo/19 V1.</t>
  </si>
  <si>
    <t>CASI SEGURO</t>
  </si>
  <si>
    <t>PROBABLE</t>
  </si>
  <si>
    <t>POSIBLE</t>
  </si>
  <si>
    <t>IMPROBABLE</t>
  </si>
  <si>
    <t>RARA VEZ</t>
  </si>
  <si>
    <t>MAPA DE RIESGOS RESIDUAL</t>
  </si>
  <si>
    <t>MAPA DE RIESGOS INHERENTE</t>
  </si>
  <si>
    <t>Fuente.  Guia para la Administración del Riesgo y Diseño de Controles en Entidades Públicas, V4. DAFP 2018.  Adaptación Subproceso de Planeación Estratégica mayo/19</t>
  </si>
  <si>
    <t>PJE</t>
  </si>
  <si>
    <r>
      <t xml:space="preserve">Calificación de los controles </t>
    </r>
    <r>
      <rPr>
        <sz val="14"/>
        <rFont val="Arial"/>
        <family val="2"/>
      </rPr>
      <t>El dueño del proceso identifica los controles que tiene implementados actualmente para minimizar o prevenir el riesgo, estos se valoran para determinar su efectividad, eficacia y eficiencia, de acuerdo con la siguiente tabla:</t>
    </r>
  </si>
  <si>
    <r>
      <t xml:space="preserve">Calificación deL Diseño  los controles </t>
    </r>
    <r>
      <rPr>
        <sz val="12"/>
        <rFont val="Arial"/>
        <family val="2"/>
      </rPr>
      <t>El dueño del proceso identifica los controles que tiene implementados actualmente para minimizar o prevenir el riesgo, estos se valoran para determinar su efectividad, eficacia y eficiencia, de acuerdo con la siguiente tabla:</t>
    </r>
  </si>
  <si>
    <t>5Casi Seguro5(Corrupción)MODERADO</t>
  </si>
  <si>
    <t>5Casi Seguro10(Corrupción)MAYOR</t>
  </si>
  <si>
    <t>5Casi Seguro20(Corrupción)CATASTRÓFICO</t>
  </si>
  <si>
    <t>4Probable5(Corrupción)MODERADO</t>
  </si>
  <si>
    <t>4Probable10(Corrupción)MAYOR</t>
  </si>
  <si>
    <t>4Probable20(Corrupción)CATASTRÓFICO</t>
  </si>
  <si>
    <t>3Posible5(Corrupción)MODERADO</t>
  </si>
  <si>
    <t>3Posible10(Corrupción)MAYOR</t>
  </si>
  <si>
    <t>3Posible20(Corrupción)CATASTRÓFICO</t>
  </si>
  <si>
    <t>2Improbable5(Corrupción)MODERADO</t>
  </si>
  <si>
    <t>2Improbable10(Corrupción)MAYOR</t>
  </si>
  <si>
    <t>2Improbable20(Corrupción)CATASTRÓFICO</t>
  </si>
  <si>
    <t>1Rara vez5(Corrupción)MODERADO</t>
  </si>
  <si>
    <t>1Rara vez10(Corrupción)MAYOR</t>
  </si>
  <si>
    <t>1Rara vez20(Corrupción)CATASTRÓFICO</t>
  </si>
  <si>
    <t>5 Moderado</t>
  </si>
  <si>
    <t>5(Corrupción)</t>
  </si>
  <si>
    <t>10(Corrupción)</t>
  </si>
  <si>
    <t>20(Corrupción)</t>
  </si>
  <si>
    <t>INTERNA P</t>
  </si>
  <si>
    <t>EXTERNA P</t>
  </si>
  <si>
    <t>INTERNA S</t>
  </si>
  <si>
    <t>EXTERNA S</t>
  </si>
  <si>
    <t>96 -100</t>
  </si>
  <si>
    <t>86 -95</t>
  </si>
  <si>
    <t>0 -85</t>
  </si>
  <si>
    <t>FUERTE
100</t>
  </si>
  <si>
    <t>MODERADO
50</t>
  </si>
  <si>
    <t xml:space="preserve">DEBIL
0 </t>
  </si>
  <si>
    <t>OBJETIVO DEL PROCESO</t>
  </si>
  <si>
    <t>RIESGO ANTES DE CONTROLES / RIESGO INHERENTE</t>
  </si>
  <si>
    <t>INTERNA</t>
  </si>
  <si>
    <t>DEBILIDADES</t>
  </si>
  <si>
    <t>FORTALEZAS</t>
  </si>
  <si>
    <t>D1</t>
  </si>
  <si>
    <t>F1</t>
  </si>
  <si>
    <t>D2</t>
  </si>
  <si>
    <t>F2</t>
  </si>
  <si>
    <t>D3</t>
  </si>
  <si>
    <t>F3</t>
  </si>
  <si>
    <t>D4</t>
  </si>
  <si>
    <t>F4</t>
  </si>
  <si>
    <t>D5</t>
  </si>
  <si>
    <t>F5</t>
  </si>
  <si>
    <t>D6</t>
  </si>
  <si>
    <t>F6</t>
  </si>
  <si>
    <t>D7</t>
  </si>
  <si>
    <t>F7</t>
  </si>
  <si>
    <t>D8</t>
  </si>
  <si>
    <t>F8</t>
  </si>
  <si>
    <t>D9</t>
  </si>
  <si>
    <t>F9</t>
  </si>
  <si>
    <t>D10</t>
  </si>
  <si>
    <t>F10</t>
  </si>
  <si>
    <t>EXTERNA</t>
  </si>
  <si>
    <t>OPORTUNIDADES</t>
  </si>
  <si>
    <t>AMENAZAS</t>
  </si>
  <si>
    <t>O1</t>
  </si>
  <si>
    <t>A1</t>
  </si>
  <si>
    <t>O2</t>
  </si>
  <si>
    <t>A2</t>
  </si>
  <si>
    <t>O3</t>
  </si>
  <si>
    <t>A3</t>
  </si>
  <si>
    <t>O4</t>
  </si>
  <si>
    <t>A4</t>
  </si>
  <si>
    <t>O5</t>
  </si>
  <si>
    <t>A5</t>
  </si>
  <si>
    <t>O6</t>
  </si>
  <si>
    <t>A6</t>
  </si>
  <si>
    <t>O7</t>
  </si>
  <si>
    <t>A7</t>
  </si>
  <si>
    <t>O8</t>
  </si>
  <si>
    <t>A8</t>
  </si>
  <si>
    <t>O9</t>
  </si>
  <si>
    <t>A9</t>
  </si>
  <si>
    <t>O10</t>
  </si>
  <si>
    <t>A10</t>
  </si>
  <si>
    <t>|</t>
  </si>
  <si>
    <t xml:space="preserve">RIESGO DE CORRUPCIÓN: </t>
  </si>
  <si>
    <t>CUESTIONARIO PARA DETERMINAR EL IMPACTO EN LOS POSIBLES RIESGOS DE CORRUPCIÓN</t>
  </si>
  <si>
    <t xml:space="preserve">N.° </t>
  </si>
  <si>
    <t xml:space="preserve">PREGUNTA: </t>
  </si>
  <si>
    <t>RESPUESTA</t>
  </si>
  <si>
    <t xml:space="preserve">SI EL RIESGO DE CORRUPCIÓN SE MATERIALIZA PODRÍA... </t>
  </si>
  <si>
    <t xml:space="preserve">SÍ </t>
  </si>
  <si>
    <t xml:space="preserve">NO </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</si>
  <si>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</si>
  <si>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</si>
  <si>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</si>
  <si>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</si>
  <si>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</si>
  <si>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</si>
  <si>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</si>
  <si>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</si>
  <si>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</si>
  <si>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</si>
  <si>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</si>
  <si>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</si>
  <si>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</si>
  <si>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</si>
  <si>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</si>
  <si>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</si>
  <si>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</si>
  <si>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 xml:space="preserve">¿Afectar la imagen nacional? </t>
  </si>
  <si>
    <t xml:space="preserve">¿Generar daño ambiental? </t>
  </si>
  <si>
    <t xml:space="preserve">1 a 5 
respuestas </t>
  </si>
  <si>
    <t>Genera altas consecuencias sobre la entidad.</t>
  </si>
  <si>
    <t xml:space="preserve">CATASTRÓFICO </t>
  </si>
  <si>
    <t>Genera consecuencias desastrosas para la entidad</t>
  </si>
  <si>
    <t>12 a 19 respuestas</t>
  </si>
  <si>
    <t>OBSERVACIONES</t>
  </si>
  <si>
    <t>RECOMENDACIONES</t>
  </si>
  <si>
    <t>5.16 Fecha del seguimiento</t>
  </si>
  <si>
    <t>5.17 Evaluación integral: Evalua el cumplimiento de las acciones</t>
  </si>
  <si>
    <t xml:space="preserve">FRECUENCIA: ANUAL O DE ACUERDO A LO ESTABLECIDO EN EL PROGRAMA ANUAL DE AUDITORIAS </t>
  </si>
  <si>
    <t>Operacionales</t>
  </si>
  <si>
    <t>EVALUACIÓN INTEGRAL  - CUMPLIMIENTO</t>
  </si>
  <si>
    <t>5.18 Observaciones: Precisiones o acotaciones con respecto al seguimiento realizado por la Oficina de Control Interno</t>
  </si>
  <si>
    <t xml:space="preserve">5.19 Recomendaciones: La Oficina de Control Interno las realizara si así considera pertinente con relación a la gestión del riesgo sin incurrir en una coadministración ni llegar a  ser juez o parte al mismo tiempo. </t>
  </si>
  <si>
    <t>Antes de dar inicio a la identificación de los Riesgos de su proceso tenga en cuenta que en la hoja 3. Matriz de Riesgos va aencontrar unas celdas en color Verde (En estas debera documentar lo solicitado)
 y en las celdas de color azul en algunos casos va a tener que seleccionar de una lista desplegable y en otros casos aparecera un resultado ya que puede estar formulada.</t>
  </si>
  <si>
    <t xml:space="preserve">Versión </t>
  </si>
  <si>
    <t xml:space="preserve">Fecha de aprobación </t>
  </si>
  <si>
    <t>Código</t>
  </si>
  <si>
    <t>01-01-FO-0005</t>
  </si>
  <si>
    <t>Muy Alta
100%</t>
  </si>
  <si>
    <t>Muy Baja
20%</t>
  </si>
  <si>
    <t>Baja
40%</t>
  </si>
  <si>
    <t>Media
60%</t>
  </si>
  <si>
    <t>Alta
80%</t>
  </si>
  <si>
    <t xml:space="preserve">PROBABILDIDAD </t>
  </si>
  <si>
    <t xml:space="preserve">IMPACTO </t>
  </si>
  <si>
    <t>Leve
20%</t>
  </si>
  <si>
    <t>Moderado
60%</t>
  </si>
  <si>
    <t>Menor
40%</t>
  </si>
  <si>
    <t>Mayor
80%</t>
  </si>
  <si>
    <t>Catastrófico
100%</t>
  </si>
  <si>
    <t>MAPA DE RIESGOS DE CORRUPCIÓN</t>
  </si>
  <si>
    <t>ALTO</t>
  </si>
  <si>
    <t xml:space="preserve">Metodología para la administración de Riesgos </t>
  </si>
  <si>
    <t>MATRIZ DOFA PARA IDENTIFICACIÓN DEL CONTEXTO DEL PROCESO.</t>
  </si>
  <si>
    <t xml:space="preserve">Identificación de Riesgos </t>
  </si>
  <si>
    <t>Análisis del Contexto</t>
  </si>
  <si>
    <t xml:space="preserve">Contexto del Proceso </t>
  </si>
  <si>
    <t xml:space="preserve">Los riesgos son inherentes a las diferentes acciones que emprenden las organizaciones en el cumplimiento de su misión, por ende, es de suma importancia generar un adecuado tratamiento que favorezca el desarrollo y el crecimiento de las entidades, garantizando el cumplimiento de los objetivos trazados. </t>
  </si>
  <si>
    <t>Con el fin de dar un adecuado tratamiento a los riesgos, es necesario determinar el entorno y ambiente organizacional que los genera para identificarlos, analizarlos y evaluarlos, de modo que al momento de una posible materialización en los procesos, la entidad cuente tanto de métodos de contingencia como de los planes de mejoramiento</t>
  </si>
  <si>
    <t>S</t>
  </si>
  <si>
    <t>M</t>
  </si>
  <si>
    <t>A</t>
  </si>
  <si>
    <t>R</t>
  </si>
  <si>
    <t>T</t>
  </si>
  <si>
    <r>
      <t xml:space="preserve">Lo importante es resolver cuestiones como: </t>
    </r>
    <r>
      <rPr>
        <b/>
        <sz val="12"/>
        <rFont val="Arial Narrow"/>
        <family val="2"/>
      </rPr>
      <t>“que”, “cuando”, “como”, “donde”, “con que”, “quien”.</t>
    </r>
    <r>
      <rPr>
        <sz val="12"/>
        <rFont val="Arial Narrow"/>
        <family val="2"/>
      </rPr>
      <t xml:space="preserve"> Considerar el orden y los necesarios para el cumplimiento de la misión</t>
    </r>
  </si>
  <si>
    <t>La entidad debe analizar los objetivos estratégicos e identificar los posibles riesgos que afecten el cumplimiento y que puedan ocasionar su éxito o en su defecto el fracaso.</t>
  </si>
  <si>
    <t>Para ello es necesario involucrar algunos numero en su definición, por ejemplo, porcentajes o cantidades exactas. (cuando aplique).</t>
  </si>
  <si>
    <t>Para hacer alcanzable un objetivo se necesita un previo análisis de los que se ha hecho y logrado hasta el momento</t>
  </si>
  <si>
    <t>Considerar recursos, factores externos e información de actividades previas, a fin de contar con elementos de juicio para si determinación</t>
  </si>
  <si>
    <t>Establecer un tiempo al objetivo ayudara a saber si lo que está haciendo es lo óptimo para llegar a la meta, así mismo permite determinar el cumplimiento y mediciones finales</t>
  </si>
  <si>
    <t xml:space="preserve">Especifico </t>
  </si>
  <si>
    <t>Medible</t>
  </si>
  <si>
    <t>Alcanzable</t>
  </si>
  <si>
    <t xml:space="preserve">Relevante </t>
  </si>
  <si>
    <t xml:space="preserve">Temporal </t>
  </si>
  <si>
    <t>Se determinan las características o aspectos esenciales del ambiente en el cual la organización busca alcanzar sus objetivos a nivel de proceso, considerando factores como:</t>
  </si>
  <si>
    <r>
      <t>Es necesario revisar que los objetivos estratégicos se encuentran alineados con la misión y visión de la entidad, así como, analizar su adecuada formulación, es decir, que contengan las siguientes características mínimas: específico, medible, alcanzable, relevante y proyectado en el tiempo (</t>
    </r>
    <r>
      <rPr>
        <b/>
        <sz val="12"/>
        <color theme="1"/>
        <rFont val="Arial Narrow"/>
        <family val="2"/>
      </rPr>
      <t>SMART por sus siglas en inglés ver tabla 2</t>
    </r>
    <r>
      <rPr>
        <sz val="12"/>
        <color theme="1"/>
        <rFont val="Arial Narrow"/>
        <family val="2"/>
      </rPr>
      <t>)</t>
    </r>
  </si>
  <si>
    <t xml:space="preserve">Impacto </t>
  </si>
  <si>
    <t xml:space="preserve"> RIESGO</t>
  </si>
  <si>
    <t>MUY BAJA</t>
  </si>
  <si>
    <t>BAJA</t>
  </si>
  <si>
    <t>MEDIA</t>
  </si>
  <si>
    <t>ALTA</t>
  </si>
  <si>
    <t xml:space="preserve">MUY ALTA </t>
  </si>
  <si>
    <t>5Muy alta4MAYOR</t>
  </si>
  <si>
    <t>5Muy alta5CATASTRÓFICO</t>
  </si>
  <si>
    <t>5Muy alta3MODERADO</t>
  </si>
  <si>
    <t>5Muy alta2MENOR</t>
  </si>
  <si>
    <t>5Muy alta1INSIGNIFICANTE</t>
  </si>
  <si>
    <t>4Alta5CATASTRÓFICO</t>
  </si>
  <si>
    <t>4Alta4MAYOR</t>
  </si>
  <si>
    <t>4Alta3MODERADO</t>
  </si>
  <si>
    <t>4Alta2MENOR</t>
  </si>
  <si>
    <t>4Alta1INSIGNIFICANTE</t>
  </si>
  <si>
    <t>3Media5CATASTRÓFICO</t>
  </si>
  <si>
    <t>3Media4MAYOR</t>
  </si>
  <si>
    <t>3Media3MODERADO</t>
  </si>
  <si>
    <t>3Media2MENOR</t>
  </si>
  <si>
    <t>3Media1INSIGNIFICANTE</t>
  </si>
  <si>
    <t>2Baja5CATASTRÓFICO</t>
  </si>
  <si>
    <t>2Baja4MAYOR</t>
  </si>
  <si>
    <t>2Baja3MODERADO</t>
  </si>
  <si>
    <t>2Baja2MENOR</t>
  </si>
  <si>
    <t>2Baja1INSIGNIFICANTE</t>
  </si>
  <si>
    <t>1Muy baja5CATASTRÓFICO</t>
  </si>
  <si>
    <t>1Muy baja4MAYOR</t>
  </si>
  <si>
    <t>1Muy baja3MODERADO</t>
  </si>
  <si>
    <t>1Muy baja2MENOR</t>
  </si>
  <si>
    <t>1Muy baja1INSIGNIFICANTE</t>
  </si>
  <si>
    <t xml:space="preserve">Muy Alta </t>
  </si>
  <si>
    <t>Alta</t>
  </si>
  <si>
    <t>Media</t>
  </si>
  <si>
    <t>Baja</t>
  </si>
  <si>
    <t xml:space="preserve">Muy Baja </t>
  </si>
  <si>
    <t xml:space="preserve">PROBABILIDAD </t>
  </si>
  <si>
    <t xml:space="preserve">La actividad que conlleva el riesgo se ejecuta de 3 a 24 veces por año </t>
  </si>
  <si>
    <t xml:space="preserve">La actividad que conlleva el riesgo se ejecuta como maximos 2 veces por año </t>
  </si>
  <si>
    <t xml:space="preserve">La actividad que conlleva el riesgo se ejecuta de 24 a 500 veces por año </t>
  </si>
  <si>
    <t>La actividad que conlleva el riesgo se ejecuta minimo 500 veces al año y maximo 5000 veces por año</t>
  </si>
  <si>
    <t>La actividad que conlleva el riesgo se ejecuta masde 5000 veces por año</t>
  </si>
  <si>
    <t>x</t>
  </si>
  <si>
    <r>
      <t xml:space="preserve">Responder afirmativamente de </t>
    </r>
    <r>
      <rPr>
        <b/>
        <sz val="10"/>
        <rFont val="Arial"/>
        <family val="2"/>
      </rPr>
      <t>UNA a CINCO</t>
    </r>
    <r>
      <rPr>
        <sz val="10"/>
        <rFont val="Arial"/>
        <family val="2"/>
      </rPr>
      <t xml:space="preserve"> preguntas(s) genera un impacto </t>
    </r>
    <r>
      <rPr>
        <b/>
        <sz val="10"/>
        <rFont val="Arial"/>
        <family val="2"/>
      </rPr>
      <t>MODERADO</t>
    </r>
  </si>
  <si>
    <r>
      <t xml:space="preserve">Responder afirmativamente de </t>
    </r>
    <r>
      <rPr>
        <b/>
        <sz val="10"/>
        <rFont val="Arial"/>
        <family val="2"/>
      </rPr>
      <t>SEIS a ONCE</t>
    </r>
    <r>
      <rPr>
        <sz val="10"/>
        <rFont val="Arial"/>
        <family val="2"/>
      </rPr>
      <t xml:space="preserve"> preguntas(s) genera un impacto </t>
    </r>
    <r>
      <rPr>
        <b/>
        <sz val="10"/>
        <rFont val="Arial"/>
        <family val="2"/>
      </rPr>
      <t>MAYOR</t>
    </r>
  </si>
  <si>
    <r>
      <t>Responder afirmativamente de</t>
    </r>
    <r>
      <rPr>
        <b/>
        <sz val="10"/>
        <rFont val="Arial"/>
        <family val="2"/>
      </rPr>
      <t xml:space="preserve"> DOCE a DIECINUEVE</t>
    </r>
    <r>
      <rPr>
        <sz val="10"/>
        <rFont val="Arial"/>
        <family val="2"/>
      </rPr>
      <t xml:space="preserve"> preguntas(s) genera un impacto </t>
    </r>
    <r>
      <rPr>
        <b/>
        <sz val="10"/>
        <rFont val="Arial"/>
        <family val="2"/>
      </rPr>
      <t>CATRASTRÓFICO</t>
    </r>
  </si>
  <si>
    <t>6 a 11 
respuestas</t>
  </si>
  <si>
    <t xml:space="preserve">DEFINICION DEL RIESGO DE CORRUPCIÓN </t>
  </si>
  <si>
    <t>Descripción del Riesgo</t>
  </si>
  <si>
    <t xml:space="preserve">Acción u 
omisión </t>
  </si>
  <si>
    <t>Uso del 
poder</t>
  </si>
  <si>
    <t>Desviar la Gestión 
de lo Público</t>
  </si>
  <si>
    <t xml:space="preserve">Beneficio privado </t>
  </si>
  <si>
    <t xml:space="preserve">Posibilidad de recibir o solicitar cualquier dádiva o beneficio a nombre propio o de terceros con el fin de celebrar un contrato. </t>
  </si>
  <si>
    <t>Frecuencia a la Actividad</t>
  </si>
  <si>
    <t xml:space="preserve">Nivel </t>
  </si>
  <si>
    <t>Reputacional</t>
  </si>
  <si>
    <t>Leve 20%</t>
  </si>
  <si>
    <t>Menor 40%</t>
  </si>
  <si>
    <t>Moderado 60%</t>
  </si>
  <si>
    <t>Mayor 80%</t>
  </si>
  <si>
    <t>Catastrofico 100%</t>
  </si>
  <si>
    <t>Afectación menor a 10 SMLMV</t>
  </si>
  <si>
    <t>Entre 10 y 50 SMLMV</t>
  </si>
  <si>
    <t>Entre 50 y 100 SMLMV</t>
  </si>
  <si>
    <t>Entre 100 y 500 SMLMV</t>
  </si>
  <si>
    <t>Mayor 500 SMLMV</t>
  </si>
  <si>
    <t>El riesgo afecta la imagen de la entidad con efecto publicitario sostenido a nivel de sector administrativo, nivel departamental o minicipal.</t>
  </si>
  <si>
    <t>El Riesgo afecta la imagen de la entidad con algunos usuarios de relevancia frente al logro de los objetivos.</t>
  </si>
  <si>
    <t>El riesgo afecta la imagen de la entidad internamente, de conocimiento general nivel interno, junta directiva y accionistasy/o de proveedores.</t>
  </si>
  <si>
    <t>El riesgo afecta la imagen de algún área de la organización.</t>
  </si>
  <si>
    <t xml:space="preserve">El riesgo afecta la imagen de la entidad a nivel nacional con efecto publicitario sostenido a nivel pais. </t>
  </si>
  <si>
    <r>
      <t xml:space="preserve">PROBABILIDAD:  </t>
    </r>
    <r>
      <rPr>
        <sz val="11"/>
        <color theme="0"/>
        <rFont val="Arial"/>
        <family val="2"/>
      </rPr>
      <t>se entiende la posibilidad de ocurrencia del riesgo. Estará asociada a la exposición al riesgo del proceso o actividad que se esté analizando. La probabilidad inherente será el número de veces que se pasa por el punto de riesgo en el periodo de 1 año. Para colocar esta calificación se debe utilizar los criterios dados en la descripción de la siguiente tabla.</t>
    </r>
  </si>
  <si>
    <r>
      <t xml:space="preserve">PROBABILIDAD: </t>
    </r>
    <r>
      <rPr>
        <b/>
        <sz val="18"/>
        <color rgb="FF92D050"/>
        <rFont val="Arial Narrow"/>
        <family val="2"/>
      </rPr>
      <t>Operacional</t>
    </r>
  </si>
  <si>
    <r>
      <t xml:space="preserve">IMPACTO: </t>
    </r>
    <r>
      <rPr>
        <b/>
        <sz val="18"/>
        <color rgb="FF92D050"/>
        <rFont val="Arial Narrow"/>
        <family val="2"/>
      </rPr>
      <t>Operacional</t>
    </r>
  </si>
  <si>
    <t>IMPACTO:  las consecuencias que puede ocasionar a la organización la materialización del riesgo.</t>
  </si>
  <si>
    <t xml:space="preserve">Afectación Económica  </t>
  </si>
  <si>
    <t>Metodología establecida en la Guía de Administración del Riesgo de la Subred SurOccidente 01-01-GI-002</t>
  </si>
  <si>
    <r>
      <t xml:space="preserve">Probabilidad inherente: </t>
    </r>
    <r>
      <rPr>
        <sz val="18"/>
        <color rgb="FFFFFF00"/>
        <rFont val="Arial Narrow"/>
        <family val="2"/>
      </rPr>
      <t>media 60%</t>
    </r>
    <r>
      <rPr>
        <b/>
        <sz val="18"/>
        <color rgb="FFFFFF00"/>
        <rFont val="Arial Narrow"/>
        <family val="2"/>
      </rPr>
      <t xml:space="preserve">, Impacto inherente: </t>
    </r>
    <r>
      <rPr>
        <sz val="18"/>
        <color rgb="FFFFFF00"/>
        <rFont val="Arial Narrow"/>
        <family val="2"/>
      </rPr>
      <t>mayor 80%</t>
    </r>
  </si>
  <si>
    <t xml:space="preserve">ESTRUCTURA DEL CONTROL </t>
  </si>
  <si>
    <t>Descripcion 
del control</t>
  </si>
  <si>
    <t xml:space="preserve">ATRIBUTOS DE EFICIENCIA </t>
  </si>
  <si>
    <t>TIPO</t>
  </si>
  <si>
    <t xml:space="preserve">Preventivo </t>
  </si>
  <si>
    <t xml:space="preserve">IMPLEMENTACIÓN </t>
  </si>
  <si>
    <t>Automático</t>
  </si>
  <si>
    <t xml:space="preserve">Manual </t>
  </si>
  <si>
    <t xml:space="preserve">DOCUMENTACIÓN </t>
  </si>
  <si>
    <t xml:space="preserve">EVIDENCIA </t>
  </si>
  <si>
    <t xml:space="preserve">Documentado </t>
  </si>
  <si>
    <t xml:space="preserve">Sin documentar </t>
  </si>
  <si>
    <t xml:space="preserve">Cualitativo </t>
  </si>
  <si>
    <t xml:space="preserve">Continua </t>
  </si>
  <si>
    <t>Aleatoria</t>
  </si>
  <si>
    <t>Con registro</t>
  </si>
  <si>
    <t xml:space="preserve">Sin registro </t>
  </si>
  <si>
    <t xml:space="preserve">CON </t>
  </si>
  <si>
    <t xml:space="preserve">ALE </t>
  </si>
  <si>
    <t>CON</t>
  </si>
  <si>
    <t>ALE</t>
  </si>
  <si>
    <t xml:space="preserve">AFECTACIÓN </t>
  </si>
  <si>
    <t>Resultado</t>
  </si>
  <si>
    <t>LEVE</t>
  </si>
  <si>
    <t>CASTROFICO 
100%</t>
  </si>
  <si>
    <t>MODERADO 
60%</t>
  </si>
  <si>
    <t>LEVE 
20%</t>
  </si>
  <si>
    <t>MENOR 
40%</t>
  </si>
  <si>
    <t>MAYOR 
80%</t>
  </si>
  <si>
    <t xml:space="preserve">Reputacional </t>
  </si>
  <si>
    <t xml:space="preserve">Económica </t>
  </si>
  <si>
    <t xml:space="preserve">Económica y Reputacional </t>
  </si>
  <si>
    <t>Operativo</t>
  </si>
  <si>
    <t xml:space="preserve">Corrupción </t>
  </si>
  <si>
    <t xml:space="preserve">Seguridad Digital </t>
  </si>
  <si>
    <t xml:space="preserve">RIESGOS RESIDUAL </t>
  </si>
  <si>
    <t xml:space="preserve">%
Probabilidad </t>
  </si>
  <si>
    <t xml:space="preserve">Probabilidad Residual 
Final </t>
  </si>
  <si>
    <t>%
Impacto</t>
  </si>
  <si>
    <t xml:space="preserve">Impacto 
Residual 
Final </t>
  </si>
  <si>
    <t>RIESGO RESIDUAL
/ ZONA DE RIESGO</t>
  </si>
  <si>
    <t>Aceptar</t>
  </si>
  <si>
    <t>Evitar</t>
  </si>
  <si>
    <t xml:space="preserve">TRATAMIENTO </t>
  </si>
  <si>
    <t xml:space="preserve">DESPLAZAMIENTO MAPA DE CALOR </t>
  </si>
  <si>
    <t xml:space="preserve">Soportes </t>
  </si>
  <si>
    <t>Frecuencia</t>
  </si>
  <si>
    <t>Mensual</t>
  </si>
  <si>
    <t xml:space="preserve">Trimestral </t>
  </si>
  <si>
    <t xml:space="preserve">Semestral </t>
  </si>
  <si>
    <t xml:space="preserve">Anual </t>
  </si>
  <si>
    <t>01. Proveer directrices y lineamientos de carácter estratégico y operativo para la formulación, desarrollo, implementación, seguimiento y evaluación de plataforma estratégica, políticas, planes, programas y proyectos bajo un enfoque de eficiencia y eficacia en la gestión de los procesos institucionales.</t>
  </si>
  <si>
    <t>12. Implementar estrategias de comunicación que permitan la socialización efectiva y transparente de los logros y avances institucionales a los diferentes clientes (internos y externos) en el marco de una atención en salud centrada en el usuario.</t>
  </si>
  <si>
    <t>03. Brindar atención con calidad y oportunidad a la ciudadanía, implementando políticas de participación social y atención al ciudadano mediante el fortalecimiento de la ciudadanía activa en salud y la respuesta a los trámites, peticiones, quejas, reclamos y sugerencias, verificando la percepción de la satisfacción ciudadana frente a la prestación de los servicios ofrecidos</t>
  </si>
  <si>
    <t>15. Asesorar, representar y defender en asuntos jurídicos -administrativos y judiciales internos y externos relacionados con las actividades desarrolladas en la Subred Integrada de Servcios de Salud Sur Occidente ESE, con el propósito de prevenir el daño antijurídico.</t>
  </si>
  <si>
    <t>05. Garantizar la protección de los derechos, seguridad y bienestar de los seres humanos involucrados en un estudio, por medio de revisión, aprobación y seguimento de proyectos de investigación junto con el consentimiento informado de los sujetos de estudio.
Contribuir a la formación de los estudiantes del sector salud y a la generación de conocimiento, a través de escenarios clínicos adecuados y la gestión de los convenios docencia servicio con el propósito de mejorar la calidad de la atención en salud y las competencias requeridas del talento humano en salud.</t>
  </si>
  <si>
    <t>02. Asesorar y coordinar la planificación, ejecución , desarrollo , mantenimiento, seguimiento y mejora del Sistema Integrado de Gestión y sus diferentes componentes a través del acompañamiento y operativización de estrategias que fortalezcan el mejoramiento continuo de los procesos de la Subred Integrada de Servicios de Salud Sur Occidente E.S.E que contribuyan a la satisfacción de las partes interesadas.</t>
  </si>
  <si>
    <t>06. Realizar intervenciones individuales y/o colectivas de Salud Publica para contribuir al cumplimiento de las metas priorizadas y definidas en el Plan Nacional de Salud Pública asi como las propias del Plan de Desarrollo del Distrito, mediante la promoción de la autonomia, prevención - control de riesgos, daños en salud y restitución de derechos, propiciando la participación social para la afectación positiva de los determinantes sociales encaminados al mejoramiento de las condiciones de calidad de vida y Salud</t>
  </si>
  <si>
    <t>09. Prestar una atención integral en el contexto de las atenciones de urgencia, a los usuarios que acuden al servicio de urgencias de la Subred Suroccidente, mediante la priorización de la atención según la gravedad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de salud identificadas.</t>
  </si>
  <si>
    <t>07. Prestar una atención integral a los usuarios que acuden a los servicios de hospitalización de la Subred Suroccidente, mediante la atención integral con criterios de oportunidad, accesibilidad, pertinencia y seguridad, en el marco de una atención humanizada con información clara, educación sobre su estado de salud y una optima utilización de recursos, que contribuya al restablecimiento de su salud o definición de conducta de acuerdo a las necesidades y expectativas de salud identificadas, minimizando al máximo los riesgos en la prestación del servicio</t>
  </si>
  <si>
    <t>08. Prestar servicios de salud de apoyo diagnostico y terapéutico a los servicios misionales de manera oportuna, eficiente y confiable para complementar y evaluar el tratamiento de una situación en salud.</t>
  </si>
  <si>
    <t>11. Administrar y gestionar de manera eficiente los recursos financieros que contribuya a la sostenibilidad y perdurabilidad de la Subred Sur Occidente a través del tiempo</t>
  </si>
  <si>
    <t>14. Identiﬁcar y gestionar las necesidades relacionadas con ambiente físico (infraestructura), activos ﬁjos, adquisiciones, seguridad industrial, emergencias y gestión ambiental de los grupos de interés, para implementar acciones de respuesta adecuadas en conformidad con los lineamientos internos y externos, que contribuyan al fortalecimiento del desempeño institucional y mejoramiento continuo.</t>
  </si>
  <si>
    <t>18. Adelantar los procesos precontractual, contractual y poscontractual</t>
  </si>
  <si>
    <t>13. Establecer políticas, manuales, guías y procedimientos para los recursos tecnológicos de la Subred Integrada de Servicios de Salud Sur Occidente ESE que genere eficiencia, eficacia en la administración, uso y operación de la plataforma tecnológica con la cual cuenta la entidad , estableciendo planes de reposición, mantenimiento y operación de la misma, atendiendo de esta manera las necesidades de los clientes internos y externos en los procesos transversales que impliquen el uso de tecnología biomédicas, recursos y servicios tecnológicos y sistemas de información.</t>
  </si>
  <si>
    <t>17. Realizar evaluación independiente y asesoría a la gestión institucional, a través de auditorias internas de gestión y seguimientos con un enfoque basado en riesgos, que permitan agregar valor y determinar si se han definido, puesto en marcha y aplicado los controles establecidos por la entidad de manera efectiva, contribuyendo al fortalecimiento del desempeño institucional y el mantenimiento y mejora continua del sistema de control interno.</t>
  </si>
  <si>
    <t>16. Promover hábitos de autocontrol y determinar la responsabilidad de los funcionariosde la entidad por medio de acciones disciplinarias con ocasión del presunto incumplimiento de deberes, omisión de funciones y violación de prohibiciones a fin de generar dentro de la institución la transparencia, excelencia, y respeto por la dignidad humana.</t>
  </si>
  <si>
    <t>10. Prestar una atención integral a los usuarios que acuden a los servicios ambulatorios de la Subred suroccidente con el fin de identificar y satisfacer las necesidades en salud del usuario y su familia con criterios de oportunidad, accesibilidad, pertinencia y seguridad, en el marco de una atención humanizada con información clara, educación sobre su estado de salud y una optima utilización de recursos</t>
  </si>
  <si>
    <t>04. Identificar y gestionar las necesidades de talento humano, a partir de un proceso estructurado que incluya las fases de planeación, administración y fase de desvinculación o retiro, en conformidad con las regulaciones normativas vigentes y lineamientos internos, para contribuir con el fortalecimiento del desempeño institucional y la satisfacción del cliente interno, mediante el desarrollo de los planes, programas y lineamientos internos de operación que mejoren las competencias del talento humano, el clima organizacional y la seguridad y salud en el trabajo, en el marco de una filosofía de humanización y mejoramiento continuo</t>
  </si>
  <si>
    <t>01. DIRECCIONAMIENTO ESTRATÉGICO Y DESARROLLO INSTITUCIONAL</t>
  </si>
  <si>
    <t>02. GESTIÓN DE LA CALIDAD Y MEJORAMIENTO CONTINUO</t>
  </si>
  <si>
    <t>03. PARTICIPACIÓN COMUNITARIA Y SERVICIO AL CIUDADANO</t>
  </si>
  <si>
    <t>04. GESTIÓN DE TALENTO HUMANO</t>
  </si>
  <si>
    <t>05. GESTIÓN DEL CONOCIMIENTO</t>
  </si>
  <si>
    <t>06. GESTIÓN DEL RIESGO EN SALUD</t>
  </si>
  <si>
    <t>07. GESTIÓN CLÍNICA HOSPITALARIA</t>
  </si>
  <si>
    <t>08. GESTIÓN D SERVICIOS COMPLEMENTARIOS</t>
  </si>
  <si>
    <t>09. GESTIÓN CLÍNICA DE URGENCIAS</t>
  </si>
  <si>
    <t>10. GESTIÓN CLÍNICA AMBULATORIA</t>
  </si>
  <si>
    <t>11. GESTIÓN FINANCIERA</t>
  </si>
  <si>
    <t>12. GESTIÓN DE COMUNICACIONES</t>
  </si>
  <si>
    <t>13. GESTIÓN DE TICS</t>
  </si>
  <si>
    <t>14. GESTIÓN DEL AMBIENTE FÍSICO</t>
  </si>
  <si>
    <t>15. GESTIÓN JURÍDICA</t>
  </si>
  <si>
    <t>16. CONTROL INTERNO DISCIPLINARIO</t>
  </si>
  <si>
    <t>17. CONTROL INTERNO</t>
  </si>
  <si>
    <t>18. GESTIÓN DE CONTRATACIÓN</t>
  </si>
  <si>
    <t>80%
La actividad que conlleva el riesgo se ejecuta mínimo 500 veces al año y máximo 5000 veces por año</t>
  </si>
  <si>
    <t>60%
La actividad que conlleva el riesgo se ejecuta de 24 a 500 veces por año</t>
  </si>
  <si>
    <t>40%
La actividad que conlleva el riesgo se ejecuta de 3 a 24 veces por año</t>
  </si>
  <si>
    <t xml:space="preserve">20 %
La actividad que conlleva el riesgo se ejecuta como máximos 2 veces por año </t>
  </si>
  <si>
    <t xml:space="preserve">100%
La actividad que conlleva el riesgo se ejecuta más de 5000 veces por año </t>
  </si>
  <si>
    <t>Responsable
Lider/gestor/
colaborador</t>
  </si>
  <si>
    <t xml:space="preserve">ANÁLISIS Y EVALUACIÓN DE CONTROLES PARA MITIGAR EL RIESGO </t>
  </si>
  <si>
    <t xml:space="preserve">UBICACIÓN MAPA DE CALOR </t>
  </si>
  <si>
    <t xml:space="preserve">Estructura del control </t>
  </si>
  <si>
    <t xml:space="preserve">Actividad 
de Control </t>
  </si>
  <si>
    <t xml:space="preserve">MAPA DE CALOR </t>
  </si>
  <si>
    <t>Eficiencia del Control</t>
  </si>
  <si>
    <t>AUTOCONTROL</t>
  </si>
  <si>
    <t>Fecha</t>
  </si>
  <si>
    <t>Materialización</t>
  </si>
  <si>
    <t xml:space="preserve">1ra Linea de defensa </t>
  </si>
  <si>
    <t>Observaciones</t>
  </si>
  <si>
    <t xml:space="preserve">Lider / Gestor del proceso </t>
  </si>
  <si>
    <t xml:space="preserve">Lider del Eje de Gestión del Riesgo </t>
  </si>
  <si>
    <t>I</t>
  </si>
  <si>
    <t>II</t>
  </si>
  <si>
    <t>III</t>
  </si>
  <si>
    <t>IV</t>
  </si>
  <si>
    <t>Trimestre</t>
  </si>
  <si>
    <t xml:space="preserve">Verificación de Indicadores </t>
  </si>
  <si>
    <t xml:space="preserve">2ra Linea de defensa </t>
  </si>
  <si>
    <t xml:space="preserve">Actividad a realizar </t>
  </si>
  <si>
    <t>Responsable</t>
  </si>
  <si>
    <t xml:space="preserve">Fecha de implementación </t>
  </si>
  <si>
    <t>Fecha de seguimiento</t>
  </si>
  <si>
    <t xml:space="preserve">Seguimiento </t>
  </si>
  <si>
    <t xml:space="preserve">Estado </t>
  </si>
  <si>
    <t>Plan de accion referido a la opcion: "REDUCIR"</t>
  </si>
  <si>
    <t xml:space="preserve">Estratégias para reducir el riesgo </t>
  </si>
  <si>
    <t xml:space="preserve">Plan de contingencia </t>
  </si>
  <si>
    <t xml:space="preserve">Contingencia en caso
 de materialización </t>
  </si>
  <si>
    <t>Terminado</t>
  </si>
  <si>
    <t xml:space="preserve">Planeación </t>
  </si>
  <si>
    <t xml:space="preserve">En ejecución </t>
  </si>
  <si>
    <t>Tipo 
de Riesgo 
(Tipología)</t>
  </si>
  <si>
    <t>R.RESIDUAL
1</t>
  </si>
  <si>
    <t>R.RESIDUAL
2</t>
  </si>
  <si>
    <t>R.RESIDUAL
3</t>
  </si>
  <si>
    <t>R.RESIDUAL
4</t>
  </si>
  <si>
    <t>R.RESIDUAL
5</t>
  </si>
  <si>
    <t>R.RESIDUAL
6</t>
  </si>
  <si>
    <t>R.RESIDUAL
7</t>
  </si>
  <si>
    <t>R.RESIDUAL
8</t>
  </si>
  <si>
    <t>R.RESIDUAL
9</t>
  </si>
  <si>
    <t>R.RESIDUAL
10</t>
  </si>
  <si>
    <t>R.RESIDUAL
11</t>
  </si>
  <si>
    <t>R.RESIDUAL
12</t>
  </si>
  <si>
    <t>R.RESIDUAL
13</t>
  </si>
  <si>
    <t>R.RESIDUAL
14</t>
  </si>
  <si>
    <t>R.RESIDUAL
15</t>
  </si>
  <si>
    <t>R.RESIDUAL
16</t>
  </si>
  <si>
    <t>R.RESIDUAL
17</t>
  </si>
  <si>
    <t>R.RESIDUAL
18</t>
  </si>
  <si>
    <t>R.RESIDUAL
19</t>
  </si>
  <si>
    <t>R.RESIDUAL
20</t>
  </si>
  <si>
    <t>R.RESIDUAL
21</t>
  </si>
  <si>
    <t>R.RESIDUAL
22</t>
  </si>
  <si>
    <t>R.RESIDUAL
23</t>
  </si>
  <si>
    <t>R.RESIDUAL
24</t>
  </si>
  <si>
    <t>R.RESIDUAL
25</t>
  </si>
  <si>
    <t>R.INHERENTE
25</t>
  </si>
  <si>
    <t>R.INHERENTE
24</t>
  </si>
  <si>
    <t>R.INHERENTE
23</t>
  </si>
  <si>
    <t>R.INHERENTE
22</t>
  </si>
  <si>
    <t>R.INHERENTE
21</t>
  </si>
  <si>
    <t>R.INHERENTE
20</t>
  </si>
  <si>
    <t>R.INHERENTE
19</t>
  </si>
  <si>
    <t>R.INHERENTE
18</t>
  </si>
  <si>
    <t>R.INHERENTE
17</t>
  </si>
  <si>
    <t>R.INHERENTE
16</t>
  </si>
  <si>
    <t>R.INHERENTE
15</t>
  </si>
  <si>
    <t>R.INHERENTE
14</t>
  </si>
  <si>
    <t>R.INHERENTE
13</t>
  </si>
  <si>
    <t>R.INHERENTE
12</t>
  </si>
  <si>
    <t>R.INHERENTE
11</t>
  </si>
  <si>
    <t>R.INHERENTE
10</t>
  </si>
  <si>
    <t>R.INHERENTE
9</t>
  </si>
  <si>
    <t>R.INHERENTE
8</t>
  </si>
  <si>
    <t>R.INHERENTE
7</t>
  </si>
  <si>
    <t>R.INHERENTE
6</t>
  </si>
  <si>
    <t>R.INHERENTE
5</t>
  </si>
  <si>
    <t>R.INHERENTE
4</t>
  </si>
  <si>
    <t>R.INHERENTE
3</t>
  </si>
  <si>
    <t>R.INHERENTE
2</t>
  </si>
  <si>
    <t>R.INHERENTE
1</t>
  </si>
  <si>
    <t>TERCER ORDEN:  A CARGO DE CONTROL INTERNO 
Como evaluador independiente de la administración del riesgo, realizará el seguimiento anual  y/ o conforme al Programa Anual de Auditorias</t>
  </si>
  <si>
    <r>
      <t xml:space="preserve">Vigencia:     </t>
    </r>
    <r>
      <rPr>
        <b/>
        <sz val="14"/>
        <color rgb="FF92D050"/>
        <rFont val="Arial Narrow"/>
        <family val="2"/>
      </rPr>
      <t>2022</t>
    </r>
  </si>
  <si>
    <t>Y</t>
  </si>
  <si>
    <t>Reducir</t>
  </si>
  <si>
    <t>3.3 Seleccione de las listas desplegables el Objetivo del mismo según corresponda.</t>
  </si>
  <si>
    <t>3.2 Seleccione de las listas desplegables el Proceso al cual corresponda.</t>
  </si>
  <si>
    <t>1 FASE</t>
  </si>
  <si>
    <r>
      <t xml:space="preserve">3.1 </t>
    </r>
    <r>
      <rPr>
        <b/>
        <sz val="11"/>
        <color theme="0"/>
        <rFont val="Arial Narrow"/>
        <family val="2"/>
      </rPr>
      <t xml:space="preserve">N° </t>
    </r>
    <r>
      <rPr>
        <sz val="11"/>
        <color theme="0"/>
        <rFont val="Arial Narrow"/>
        <family val="2"/>
      </rPr>
      <t>Número de riesgo identificado.</t>
    </r>
  </si>
  <si>
    <t>3.1 IDENTIFICACIÓN DE RIESGOS</t>
  </si>
  <si>
    <t>4.  EVALUACIÓN DE RIESGOS</t>
  </si>
  <si>
    <t xml:space="preserve">3.  IDENTIFICACIÓN DE RIESGOS </t>
  </si>
  <si>
    <t xml:space="preserve">5.  ANALISIS DE CONTROLES </t>
  </si>
  <si>
    <t xml:space="preserve">6.  VALORACIÓN DEL RIESGO </t>
  </si>
  <si>
    <t xml:space="preserve">7.  PLAN DE ACCIÓN </t>
  </si>
  <si>
    <t>4. EVALUACIÓN DE RIESGOS</t>
  </si>
  <si>
    <t>2 FASE</t>
  </si>
  <si>
    <t xml:space="preserve">3 FASE </t>
  </si>
  <si>
    <t xml:space="preserve">5. ANALÍSIS DE CONTROLES </t>
  </si>
  <si>
    <r>
      <t xml:space="preserve">5.2 </t>
    </r>
    <r>
      <rPr>
        <b/>
        <sz val="11"/>
        <color theme="0"/>
        <rFont val="Arial Narrow"/>
        <family val="2"/>
      </rPr>
      <t>Probabilidad:</t>
    </r>
    <r>
      <rPr>
        <sz val="11"/>
        <color theme="0"/>
        <rFont val="Arial Narrow"/>
        <family val="2"/>
      </rPr>
      <t xml:space="preserve"> Según la descripción del control aplicar si ataca directamente la probabilidad seleccionada en el numeral 4.2</t>
    </r>
  </si>
  <si>
    <r>
      <t xml:space="preserve">5.3 </t>
    </r>
    <r>
      <rPr>
        <b/>
        <sz val="11"/>
        <color theme="0"/>
        <rFont val="Arial Narrow"/>
        <family val="2"/>
      </rPr>
      <t>Impacto: S</t>
    </r>
    <r>
      <rPr>
        <sz val="11"/>
        <color theme="0"/>
        <rFont val="Arial Narrow"/>
        <family val="2"/>
      </rPr>
      <t>egún la descripción del control aplicar si ataca directamente la probabilidad seleccionada en el numeral 4.2</t>
    </r>
  </si>
  <si>
    <r>
      <t xml:space="preserve">5.4 </t>
    </r>
    <r>
      <rPr>
        <b/>
        <sz val="11"/>
        <color theme="0"/>
        <rFont val="Arial Narrow"/>
        <family val="2"/>
      </rPr>
      <t>Control preventivo:</t>
    </r>
    <r>
      <rPr>
        <sz val="11"/>
        <color theme="0"/>
        <rFont val="Arial Narrow"/>
        <family val="2"/>
      </rPr>
      <t xml:space="preserve"> Control accionado en la entrada del proceso y antes de que se realice la actividad originadora del riesgo, se busca establecer las condiciones que aseguren el resultado final esperado. </t>
    </r>
  </si>
  <si>
    <r>
      <t>5.5</t>
    </r>
    <r>
      <rPr>
        <b/>
        <sz val="11"/>
        <color theme="0"/>
        <rFont val="Arial Narrow"/>
        <family val="2"/>
      </rPr>
      <t xml:space="preserve"> Control detectivo: </t>
    </r>
    <r>
      <rPr>
        <sz val="11"/>
        <color theme="0"/>
        <rFont val="Arial Narrow"/>
        <family val="2"/>
      </rPr>
      <t>control accionado durante la ejecución del proceso. Estos controles detectan el riesgo, pero generan reprocesos.</t>
    </r>
  </si>
  <si>
    <r>
      <t xml:space="preserve">5.6 </t>
    </r>
    <r>
      <rPr>
        <b/>
        <sz val="11"/>
        <color theme="0"/>
        <rFont val="Arial Narrow"/>
        <family val="2"/>
      </rPr>
      <t xml:space="preserve">Control correctivo: </t>
    </r>
    <r>
      <rPr>
        <sz val="11"/>
        <color theme="0"/>
        <rFont val="Arial Narrow"/>
        <family val="2"/>
      </rPr>
      <t>control accionado en la salida del proceso y después de que se materializa el riesgo. Estos controles tienen costos implícitos.</t>
    </r>
  </si>
  <si>
    <r>
      <t>5.8</t>
    </r>
    <r>
      <rPr>
        <b/>
        <sz val="11"/>
        <color theme="0"/>
        <rFont val="Arial Narrow"/>
        <family val="2"/>
      </rPr>
      <t xml:space="preserve"> Manual: </t>
    </r>
    <r>
      <rPr>
        <sz val="11"/>
        <color theme="0"/>
        <rFont val="Arial Narrow"/>
        <family val="2"/>
      </rPr>
      <t>Controles que son ejecutados por una persona, tiene implícito el error humano.</t>
    </r>
  </si>
  <si>
    <r>
      <t xml:space="preserve">5.7 </t>
    </r>
    <r>
      <rPr>
        <b/>
        <sz val="11"/>
        <color theme="0"/>
        <rFont val="Arial Narrow"/>
        <family val="2"/>
      </rPr>
      <t>Automático:</t>
    </r>
    <r>
      <rPr>
        <sz val="11"/>
        <color theme="0"/>
        <rFont val="Arial Narrow"/>
        <family val="2"/>
      </rPr>
      <t xml:space="preserve"> Son actividades de procesamiento o validación de información que se ejecutan por un sistema y/o aplicativo de manera automática sin la intervención de personas para su realización.</t>
    </r>
  </si>
  <si>
    <t>(Probabilidad inicial)%  x  (Resultado cuantitativo)% = (Valor) %
(Probabilidad inicial)%  -  (Valor)% = Resultado %</t>
  </si>
  <si>
    <t>(Impacto inicial)%  x  (Resultado cuantitativo)% = (Valor) %
(Impacto inicial)%  -  (Valor)% = Resultado %</t>
  </si>
  <si>
    <r>
      <t xml:space="preserve">Porcentaje de efectividad 
</t>
    </r>
    <r>
      <rPr>
        <b/>
        <sz val="14"/>
        <color rgb="FF70FC81"/>
        <rFont val="Arial Narrow"/>
        <family val="2"/>
      </rPr>
      <t>(Y)</t>
    </r>
  </si>
  <si>
    <r>
      <t xml:space="preserve">Porcentaje de efectividad 
</t>
    </r>
    <r>
      <rPr>
        <b/>
        <sz val="14"/>
        <color rgb="FF3CFE5C"/>
        <rFont val="Arial Narrow"/>
        <family val="2"/>
      </rPr>
      <t>(X)</t>
    </r>
  </si>
  <si>
    <t xml:space="preserve">Cuantitativo </t>
  </si>
  <si>
    <r>
      <t>5.9</t>
    </r>
    <r>
      <rPr>
        <b/>
        <sz val="11"/>
        <color theme="0"/>
        <rFont val="Arial Narrow"/>
        <family val="2"/>
      </rPr>
      <t xml:space="preserve"> Resultado: </t>
    </r>
    <r>
      <rPr>
        <sz val="11"/>
        <color theme="0"/>
        <rFont val="Arial Narrow"/>
        <family val="2"/>
      </rPr>
      <t>es el valor del control implementado para el riesgo identificado</t>
    </r>
    <r>
      <rPr>
        <sz val="14"/>
        <color rgb="FF70FC81"/>
        <rFont val="Arial Narrow"/>
        <family val="2"/>
      </rPr>
      <t xml:space="preserve"> (</t>
    </r>
    <r>
      <rPr>
        <sz val="11"/>
        <color theme="0"/>
        <rFont val="Arial Narrow"/>
        <family val="2"/>
      </rPr>
      <t>cuantitativo (Tipo) + Cualitativo (Implementación)</t>
    </r>
    <r>
      <rPr>
        <sz val="14"/>
        <color rgb="FF70FC81"/>
        <rFont val="Arial Narrow"/>
        <family val="2"/>
      </rPr>
      <t>)</t>
    </r>
  </si>
  <si>
    <r>
      <t xml:space="preserve">5.12 </t>
    </r>
    <r>
      <rPr>
        <b/>
        <sz val="11"/>
        <color theme="0"/>
        <rFont val="Arial Narrow"/>
        <family val="2"/>
      </rPr>
      <t>Documentación:</t>
    </r>
    <r>
      <rPr>
        <sz val="11"/>
        <color theme="0"/>
        <rFont val="Arial Narrow"/>
        <family val="2"/>
      </rPr>
      <t xml:space="preserve"> </t>
    </r>
  </si>
  <si>
    <r>
      <rPr>
        <b/>
        <sz val="11"/>
        <color theme="0"/>
        <rFont val="Arial Narrow"/>
        <family val="2"/>
      </rPr>
      <t xml:space="preserve">Documentado: </t>
    </r>
    <r>
      <rPr>
        <sz val="11"/>
        <color theme="0"/>
        <rFont val="Arial Narrow"/>
        <family val="2"/>
      </rPr>
      <t>Controles que están documentados en el proceso, ya sea en manuales, procedimientos, flujogramas o cualquier otro documento propio del proceso.</t>
    </r>
  </si>
  <si>
    <r>
      <t xml:space="preserve">5.13 </t>
    </r>
    <r>
      <rPr>
        <b/>
        <sz val="11"/>
        <color theme="0"/>
        <rFont val="Arial Narrow"/>
        <family val="2"/>
      </rPr>
      <t>Frecuencia:</t>
    </r>
    <r>
      <rPr>
        <sz val="11"/>
        <color theme="0"/>
        <rFont val="Arial Narrow"/>
        <family val="2"/>
      </rPr>
      <t xml:space="preserve"> </t>
    </r>
  </si>
  <si>
    <r>
      <rPr>
        <b/>
        <sz val="11"/>
        <color theme="0"/>
        <rFont val="Arial Narrow"/>
        <family val="2"/>
      </rPr>
      <t>Sin Documentar:</t>
    </r>
    <r>
      <rPr>
        <sz val="11"/>
        <color theme="0"/>
        <rFont val="Arial Narrow"/>
        <family val="2"/>
      </rPr>
      <t xml:space="preserve"> Identifica a los controles que pese a que se ejecutan en el proceso no se encuentran documentados en ningún documento propio del proceso .</t>
    </r>
  </si>
  <si>
    <r>
      <rPr>
        <b/>
        <sz val="11"/>
        <color theme="0"/>
        <rFont val="Arial Narrow"/>
        <family val="2"/>
      </rPr>
      <t xml:space="preserve">Continua: </t>
    </r>
    <r>
      <rPr>
        <sz val="11"/>
        <color theme="0"/>
        <rFont val="Arial Narrow"/>
        <family val="2"/>
      </rPr>
      <t>El control se aplica siempre que se realiza la actividad que conlleva el riesgo.</t>
    </r>
  </si>
  <si>
    <r>
      <rPr>
        <b/>
        <sz val="11"/>
        <color theme="0"/>
        <rFont val="Arial Narrow"/>
        <family val="2"/>
      </rPr>
      <t xml:space="preserve">Sin Registro: </t>
    </r>
    <r>
      <rPr>
        <sz val="11"/>
        <color theme="0"/>
        <rFont val="Arial Narrow"/>
        <family val="2"/>
      </rPr>
      <t xml:space="preserve">El control no deja registro de la ejecución del control. </t>
    </r>
  </si>
  <si>
    <r>
      <rPr>
        <b/>
        <sz val="11"/>
        <color theme="0"/>
        <rFont val="Arial Narrow"/>
        <family val="2"/>
      </rPr>
      <t>Con Registro:</t>
    </r>
    <r>
      <rPr>
        <sz val="11"/>
        <color theme="0"/>
        <rFont val="Arial Narrow"/>
        <family val="2"/>
      </rPr>
      <t xml:space="preserve"> El control deja un registro permite evidencia la ejecución del control.</t>
    </r>
  </si>
  <si>
    <r>
      <t xml:space="preserve">5.14 </t>
    </r>
    <r>
      <rPr>
        <b/>
        <sz val="11"/>
        <color theme="0"/>
        <rFont val="Arial Narrow"/>
        <family val="2"/>
      </rPr>
      <t>Evidencia:</t>
    </r>
  </si>
  <si>
    <r>
      <t xml:space="preserve">5.16 </t>
    </r>
    <r>
      <rPr>
        <b/>
        <sz val="11"/>
        <color theme="0"/>
        <rFont val="Arial Narrow"/>
        <family val="2"/>
      </rPr>
      <t>Frecuencia:</t>
    </r>
    <r>
      <rPr>
        <sz val="11"/>
        <color theme="0"/>
        <rFont val="Arial Narrow"/>
        <family val="2"/>
      </rPr>
      <t xml:space="preserve"> es la perioricidad con que se realiza la actividad para mitigar, o evitar la materializacion del riesgo identificado.</t>
    </r>
  </si>
  <si>
    <r>
      <t>5.15</t>
    </r>
    <r>
      <rPr>
        <b/>
        <sz val="11"/>
        <color theme="0"/>
        <rFont val="Arial Narrow"/>
        <family val="2"/>
      </rPr>
      <t xml:space="preserve"> Actividad de control:</t>
    </r>
    <r>
      <rPr>
        <sz val="11"/>
        <color theme="0"/>
        <rFont val="Arial Narrow"/>
        <family val="2"/>
      </rPr>
      <t xml:space="preserve"> es la accion que se realizará frente al control determinado para atacar el riesgo identificado .</t>
    </r>
  </si>
  <si>
    <r>
      <rPr>
        <b/>
        <sz val="11"/>
        <color theme="0"/>
        <rFont val="Arial Narrow"/>
        <family val="2"/>
      </rPr>
      <t xml:space="preserve">Aleatoria: </t>
    </r>
    <r>
      <rPr>
        <sz val="11"/>
        <color theme="0"/>
        <rFont val="Arial Narrow"/>
        <family val="2"/>
      </rPr>
      <t>El control se aplica aleatoriamente a la actividad que conlleva el riesgo.</t>
    </r>
  </si>
  <si>
    <r>
      <t>5.11</t>
    </r>
    <r>
      <rPr>
        <b/>
        <sz val="11"/>
        <color theme="0"/>
        <rFont val="Arial Narrow"/>
        <family val="2"/>
      </rPr>
      <t xml:space="preserve"> Porcentaje de efectividad </t>
    </r>
    <r>
      <rPr>
        <b/>
        <sz val="11"/>
        <color rgb="FF3CFE5C"/>
        <rFont val="Arial Narrow"/>
        <family val="2"/>
      </rPr>
      <t>(X)</t>
    </r>
    <r>
      <rPr>
        <b/>
        <sz val="11"/>
        <color theme="0"/>
        <rFont val="Arial Narrow"/>
        <family val="2"/>
      </rPr>
      <t xml:space="preserve">: </t>
    </r>
    <r>
      <rPr>
        <sz val="11"/>
        <color theme="0"/>
        <rFont val="Arial Narrow"/>
        <family val="2"/>
      </rPr>
      <t>Realice la siguiente ecuación .</t>
    </r>
  </si>
  <si>
    <r>
      <t xml:space="preserve">5.17 </t>
    </r>
    <r>
      <rPr>
        <b/>
        <sz val="11"/>
        <color theme="0"/>
        <rFont val="Arial Narrow"/>
        <family val="2"/>
      </rPr>
      <t>Soportes:</t>
    </r>
    <r>
      <rPr>
        <sz val="11"/>
        <color theme="0"/>
        <rFont val="Arial Narrow"/>
        <family val="2"/>
      </rPr>
      <t xml:space="preserve"> es la evidencia que soporta la acción en la actividad de control.</t>
    </r>
  </si>
  <si>
    <r>
      <t>5.10</t>
    </r>
    <r>
      <rPr>
        <b/>
        <sz val="11"/>
        <color theme="0"/>
        <rFont val="Arial Narrow"/>
        <family val="2"/>
      </rPr>
      <t xml:space="preserve"> Porcentaje de efectividad </t>
    </r>
    <r>
      <rPr>
        <b/>
        <sz val="11"/>
        <color rgb="FF3CFE5C"/>
        <rFont val="Arial Narrow"/>
        <family val="2"/>
      </rPr>
      <t>(Y)</t>
    </r>
    <r>
      <rPr>
        <b/>
        <sz val="11"/>
        <color theme="0"/>
        <rFont val="Arial Narrow"/>
        <family val="2"/>
      </rPr>
      <t xml:space="preserve">: </t>
    </r>
    <r>
      <rPr>
        <sz val="11"/>
        <color theme="0"/>
        <rFont val="Arial Narrow"/>
        <family val="2"/>
      </rPr>
      <t>Realice la siguiente ecuación.</t>
    </r>
  </si>
  <si>
    <r>
      <t>4.3</t>
    </r>
    <r>
      <rPr>
        <b/>
        <sz val="11"/>
        <color theme="0"/>
        <rFont val="Arial Narrow"/>
        <family val="2"/>
      </rPr>
      <t xml:space="preserve"> Impacto:</t>
    </r>
    <r>
      <rPr>
        <sz val="11"/>
        <color theme="0"/>
        <rFont val="Arial Narrow"/>
        <family val="2"/>
      </rPr>
      <t xml:space="preserve"> Son las consecuencias que puede ocasionar a la entidad la materalización del riesgo</t>
    </r>
    <r>
      <rPr>
        <b/>
        <sz val="11"/>
        <color theme="0"/>
        <rFont val="Arial Narrow"/>
        <family val="2"/>
      </rPr>
      <t xml:space="preserve">, </t>
    </r>
    <r>
      <rPr>
        <sz val="11"/>
        <color theme="0"/>
        <rFont val="Arial Narrow"/>
        <family val="2"/>
      </rPr>
      <t>y estan asociadas frente a la afectacion economica y reputacional de la entidad. Dependiendo el analisis en la tabla de probabilidad de la Hoja #4.</t>
    </r>
  </si>
  <si>
    <r>
      <t xml:space="preserve">4.2 </t>
    </r>
    <r>
      <rPr>
        <b/>
        <sz val="11"/>
        <color theme="0"/>
        <rFont val="Arial Narrow"/>
        <family val="2"/>
      </rPr>
      <t>Probabilidad:</t>
    </r>
    <r>
      <rPr>
        <sz val="11"/>
        <color theme="0"/>
        <rFont val="Arial Narrow"/>
        <family val="2"/>
      </rPr>
      <t xml:space="preserve"> se seleccionara automaticamente dependiendo de su actividad. Dependiendo el analisis en la tabla de probabilidad de la Hoja #4.</t>
    </r>
  </si>
  <si>
    <r>
      <t xml:space="preserve">4.1 </t>
    </r>
    <r>
      <rPr>
        <b/>
        <sz val="11"/>
        <color theme="0"/>
        <rFont val="Arial Narrow"/>
        <family val="2"/>
      </rPr>
      <t>Frecuencia:</t>
    </r>
    <r>
      <rPr>
        <sz val="11"/>
        <color theme="0"/>
        <rFont val="Arial Narrow"/>
        <family val="2"/>
      </rPr>
      <t xml:space="preserve"> La exposición al riesgo estará asociada al proceso o actividad que se esté analizando, es decir, al número de veces que se pasa por el punto de riesgo en el periodo de 1 año.</t>
    </r>
  </si>
  <si>
    <r>
      <t xml:space="preserve">2. </t>
    </r>
    <r>
      <rPr>
        <b/>
        <sz val="11"/>
        <color theme="0"/>
        <rFont val="Arial Narrow"/>
        <family val="2"/>
      </rPr>
      <t>Hoja Contexto Estratégico por Proceso</t>
    </r>
    <r>
      <rPr>
        <sz val="11"/>
        <color theme="0"/>
        <rFont val="Arial Narrow"/>
        <family val="2"/>
      </rPr>
      <t>: Diligenciar el DOFA del Proceso.</t>
    </r>
  </si>
  <si>
    <r>
      <t>1.</t>
    </r>
    <r>
      <rPr>
        <b/>
        <sz val="11"/>
        <color theme="0"/>
        <rFont val="Arial Narrow"/>
        <family val="2"/>
      </rPr>
      <t xml:space="preserve"> Hoja Contexto Estratégico: </t>
    </r>
    <r>
      <rPr>
        <sz val="11"/>
        <color theme="0"/>
        <rFont val="Arial Narrow"/>
        <family val="2"/>
      </rPr>
      <t>Se encuentar el informe DOFA correspondiente a la Subred.</t>
    </r>
  </si>
  <si>
    <t xml:space="preserve">Procesos y/o  Subprocesos responsables </t>
  </si>
  <si>
    <t>5.18 Seleccione el proceso o subproceso al cual pertenece el riesgo identificado.</t>
  </si>
  <si>
    <t>5.19 Profesional a cargo de subir las evidencias al aplicativo ALMERA en la perioricidad definida el cual sera matriculado como responsable del proceso o subproceso.</t>
  </si>
  <si>
    <t xml:space="preserve">6. RIESGO RESIDUAL </t>
  </si>
  <si>
    <r>
      <t xml:space="preserve">6.1 </t>
    </r>
    <r>
      <rPr>
        <b/>
        <sz val="11"/>
        <color theme="0"/>
        <rFont val="Arial Narrow"/>
        <family val="2"/>
      </rPr>
      <t>Probabilidad:</t>
    </r>
    <r>
      <rPr>
        <sz val="11"/>
        <color theme="0"/>
        <rFont val="Arial Narrow"/>
        <family val="2"/>
      </rPr>
      <t xml:space="preserve"> es el porcentaje en el que el riesgo disminuye al tener diversos controles que minimizan la oportunidad de ocurriencia. (se define automaticamente al momento de realizarse la operación matematica efactuada en la casilla </t>
    </r>
    <r>
      <rPr>
        <sz val="11"/>
        <color rgb="FF3CFE5C"/>
        <rFont val="Arial Narrow"/>
        <family val="2"/>
      </rPr>
      <t>5.10</t>
    </r>
    <r>
      <rPr>
        <sz val="11"/>
        <color theme="0"/>
        <rFont val="Arial Narrow"/>
        <family val="2"/>
      </rPr>
      <t>)</t>
    </r>
  </si>
  <si>
    <r>
      <t>6.2</t>
    </r>
    <r>
      <rPr>
        <b/>
        <sz val="11"/>
        <color theme="0"/>
        <rFont val="Arial Narrow"/>
        <family val="2"/>
      </rPr>
      <t xml:space="preserve"> Impacto:</t>
    </r>
    <r>
      <rPr>
        <sz val="11"/>
        <color theme="0"/>
        <rFont val="Arial Narrow"/>
        <family val="2"/>
      </rPr>
      <t xml:space="preserve"> es el porcentaje en el que el riesgo disminuye al tener diversos controles que minimizan la oportunidad de ocurriencia. (se define automaticamente al momento de realizarse la operación matematica efactuada en la casilla </t>
    </r>
    <r>
      <rPr>
        <sz val="11"/>
        <color rgb="FF3CFE5C"/>
        <rFont val="Arial Narrow"/>
        <family val="2"/>
      </rPr>
      <t>5.11</t>
    </r>
    <r>
      <rPr>
        <sz val="11"/>
        <color theme="0"/>
        <rFont val="Arial Narrow"/>
        <family val="2"/>
      </rPr>
      <t>)</t>
    </r>
  </si>
  <si>
    <r>
      <t xml:space="preserve">4.4 </t>
    </r>
    <r>
      <rPr>
        <b/>
        <sz val="11"/>
        <color theme="0"/>
        <rFont val="Arial Narrow"/>
        <family val="2"/>
      </rPr>
      <t xml:space="preserve">Riesgos Inherente / Zona de riesgo: </t>
    </r>
    <r>
      <rPr>
        <sz val="11"/>
        <color theme="0"/>
        <rFont val="Arial Narrow"/>
        <family val="2"/>
      </rPr>
      <t>Es la combinación de la probabilidad e impacto y se refeljará en el cuadrante y/o zona del cuadro de calor antes de aplicarsen los controles (vease # 6.7 de la Mapa de calor).</t>
    </r>
  </si>
  <si>
    <r>
      <t xml:space="preserve">6.3 </t>
    </r>
    <r>
      <rPr>
        <b/>
        <sz val="11"/>
        <color theme="0"/>
        <rFont val="Arial Narrow"/>
        <family val="2"/>
      </rPr>
      <t>Riesgos Residual / Zona de Riesgo:</t>
    </r>
    <r>
      <rPr>
        <sz val="11"/>
        <color theme="0"/>
        <rFont val="Arial Narrow"/>
        <family val="2"/>
      </rPr>
      <t xml:space="preserve"> Es la combinación de la probabilidad e impacto y se refeljará en el cuadrante y/o zona del cuadro de calor despues de aplicarsen los debidos controles (vease </t>
    </r>
    <r>
      <rPr>
        <sz val="11"/>
        <color rgb="FF3CFE5C"/>
        <rFont val="Arial Narrow"/>
        <family val="2"/>
      </rPr>
      <t xml:space="preserve"># 6.7 </t>
    </r>
    <r>
      <rPr>
        <sz val="11"/>
        <color theme="0"/>
        <rFont val="Arial Narrow"/>
        <family val="2"/>
      </rPr>
      <t>de la Mapa de calor).</t>
    </r>
  </si>
  <si>
    <t>4 FASE</t>
  </si>
  <si>
    <r>
      <t xml:space="preserve">6.4 </t>
    </r>
    <r>
      <rPr>
        <b/>
        <sz val="11"/>
        <color theme="0"/>
        <rFont val="Arial Narrow"/>
        <family val="2"/>
      </rPr>
      <t>Tratamiento:</t>
    </r>
    <r>
      <rPr>
        <sz val="11"/>
        <color theme="0"/>
        <rFont val="Arial Narrow"/>
        <family val="2"/>
      </rPr>
      <t xml:space="preserve"> Decisión que se toma frente a un determinado nivel de riesgo, dicha decisión puede ser aceptar, reducir o evitar. Se analiza frente al riesgo residual, esto para procesos en funcionamiento, cuando se trate de procesos nuevos , se procede a partir del riesgo inherente.</t>
    </r>
  </si>
  <si>
    <t xml:space="preserve">Reducir: </t>
  </si>
  <si>
    <t>Después de realizar un análisis y considerar que el nivel de riesgo es alto, se determina tratarlo mediante transferencia o mitigación del mismo.</t>
  </si>
  <si>
    <r>
      <rPr>
        <b/>
        <sz val="11"/>
        <color theme="0"/>
        <rFont val="Arial Narrow"/>
        <family val="2"/>
      </rPr>
      <t>Tranferir:</t>
    </r>
    <r>
      <rPr>
        <sz val="11"/>
        <color theme="0"/>
        <rFont val="Arial Narrow"/>
        <family val="2"/>
      </rPr>
      <t xml:space="preserve"> Después de realizar un análisis, se considera que la mejor estratégia es tercerizar el proceso o trasladar el riesgo a travez de seguros o pólizas, la responsabilidad econónomica recae sobre el tercero, pero la reputacional no.</t>
    </r>
  </si>
  <si>
    <r>
      <rPr>
        <b/>
        <sz val="11"/>
        <color theme="0"/>
        <rFont val="Arial Narrow"/>
        <family val="2"/>
      </rPr>
      <t xml:space="preserve">Mitigar: </t>
    </r>
    <r>
      <rPr>
        <sz val="11"/>
        <color theme="0"/>
        <rFont val="Arial Narrow"/>
        <family val="2"/>
      </rPr>
      <t>Después de realizar el análisis y considerar los niveles de riesgo se implementan acciones que mitiguen el nivel de riesgo, NO necesariamente es un control adiccional.</t>
    </r>
  </si>
  <si>
    <r>
      <rPr>
        <b/>
        <sz val="11"/>
        <color theme="0"/>
        <rFont val="Arial Narrow"/>
        <family val="2"/>
      </rPr>
      <t xml:space="preserve">Aceptar: </t>
    </r>
    <r>
      <rPr>
        <sz val="11"/>
        <color theme="0"/>
        <rFont val="Arial Narrow"/>
        <family val="2"/>
      </rPr>
      <t xml:space="preserve">Después de realizar el análisis y considerar los niveles de riesgo se determina asumir el mismo conociendo los efectos de su posible materialización </t>
    </r>
  </si>
  <si>
    <r>
      <rPr>
        <b/>
        <sz val="11"/>
        <color theme="0"/>
        <rFont val="Arial Narrow"/>
        <family val="2"/>
      </rPr>
      <t>Evitar:</t>
    </r>
    <r>
      <rPr>
        <sz val="11"/>
        <color theme="0"/>
        <rFont val="Arial Narrow"/>
        <family val="2"/>
      </rPr>
      <t xml:space="preserve"> Después de realizar un análisis y considerar que el nivel de riesgo es demasiado alto, se determina NO asumir la actividad que genera este riesgo </t>
    </r>
  </si>
  <si>
    <t>6.4 Tratamiento:</t>
  </si>
  <si>
    <t>Si la opción del tratamiento es REDUCIR es de obligatorio cumplimiento realizar el PLAN DE ACCIÖN</t>
  </si>
  <si>
    <t xml:space="preserve">7. PLAN DE ACCION Y CONTINGENCIA </t>
  </si>
  <si>
    <r>
      <t>7.1</t>
    </r>
    <r>
      <rPr>
        <b/>
        <sz val="11"/>
        <color theme="0"/>
        <rFont val="Arial Narrow"/>
        <family val="2"/>
      </rPr>
      <t xml:space="preserve">  Plan de accion:</t>
    </r>
    <r>
      <rPr>
        <sz val="11"/>
        <color theme="0"/>
        <rFont val="Arial Narrow"/>
        <family val="2"/>
      </rPr>
      <t xml:space="preserve"> La actividad pertinente, el responsable, fecha, seguimiento y estado (estableciendo inicio y finalización). </t>
    </r>
  </si>
  <si>
    <r>
      <t xml:space="preserve">7.2 </t>
    </r>
    <r>
      <rPr>
        <b/>
        <sz val="11"/>
        <color theme="0"/>
        <rFont val="Arial Narrow"/>
        <family val="2"/>
      </rPr>
      <t xml:space="preserve">Plan de contingencia:  </t>
    </r>
    <r>
      <rPr>
        <sz val="11"/>
        <color theme="0"/>
        <rFont val="Arial Narrow"/>
        <family val="2"/>
      </rPr>
      <t xml:space="preserve">actividad que se debe realizar de forma inmediata al momento de presenciar una materialización del riesgo identificado </t>
    </r>
  </si>
  <si>
    <t xml:space="preserve">Proceso o subproceso responsable de la ejecucion del plan </t>
  </si>
  <si>
    <t xml:space="preserve">Profesional responsable de la ejecución </t>
  </si>
  <si>
    <t xml:space="preserve">7.3 Proceso o subproceso de la entidad que debe emplear el plan y/o la actividad de contingencia </t>
  </si>
  <si>
    <r>
      <t>7.4</t>
    </r>
    <r>
      <rPr>
        <b/>
        <sz val="11"/>
        <color theme="0"/>
        <rFont val="Arial Narrow"/>
        <family val="2"/>
      </rPr>
      <t xml:space="preserve"> Profesional responsable de la ejecución:</t>
    </r>
    <r>
      <rPr>
        <sz val="11"/>
        <color theme="0"/>
        <rFont val="Arial Narrow"/>
        <family val="2"/>
      </rPr>
      <t xml:space="preserve"> Es el nombre o cargo de la persona que debe reaccionar de forma inmediata al momento de evidenciar una materialización del riesgo identificado</t>
    </r>
  </si>
  <si>
    <t xml:space="preserve">5 FASE  </t>
  </si>
  <si>
    <t xml:space="preserve">8. SEGUIMIENTO </t>
  </si>
  <si>
    <t>Verificación de Controles</t>
  </si>
  <si>
    <t>Verificacion de plan de Acción</t>
  </si>
  <si>
    <t xml:space="preserve">Trimestre </t>
  </si>
  <si>
    <t xml:space="preserve">Seguimiento: </t>
  </si>
  <si>
    <t xml:space="preserve">Fecha del seguimiento en la que el líder o gestor realizar la actividad </t>
  </si>
  <si>
    <t>8.2 Verificacion de controles:</t>
  </si>
  <si>
    <t xml:space="preserve">8.1 Fecha: </t>
  </si>
  <si>
    <t xml:space="preserve">El líder o gestor realiza un análisis pertinente frente a la efectividad de sus controles segun el avance de sus objetivos y metas trazadas dentro de su proceso </t>
  </si>
  <si>
    <t>Resultado de los indicadores (Eficacia y Eficiencia establecidos) De acuerdo a lo formulado para cada uno y basado en la meta establecida. Y se reportara en el modulo de indicadores semestralmente</t>
  </si>
  <si>
    <t>8.4 Materialización</t>
  </si>
  <si>
    <t xml:space="preserve">Verificar con su equipo de trabajo si algun riesgo identificado para su proceso se materializo y que accion de contingencia se realizó (subir soportes al modulo de materialización del aplicativo ALMERA) </t>
  </si>
  <si>
    <t xml:space="preserve">8.3 Verificacion del Plan de acción: </t>
  </si>
  <si>
    <t xml:space="preserve">El Líder o gestor debera hacer un previo análisis de la informacion que sus colaboradores le estan reportando por cada actividad de control </t>
  </si>
  <si>
    <t>Si el responsable de gestionar el riesgo desea hacer alguna precisión o acotación adicional con respecto al autocontrol realizado</t>
  </si>
  <si>
    <t>8.5 Valoración de indicadores:</t>
  </si>
  <si>
    <t xml:space="preserve">8.6 Observaciones: </t>
  </si>
  <si>
    <t>8. SEGUIMIENTO:  1ra LINEA DE DEFENSA</t>
  </si>
  <si>
    <r>
      <rPr>
        <b/>
        <sz val="12"/>
        <rFont val="Arial Narrow"/>
        <family val="2"/>
      </rPr>
      <t xml:space="preserve">Primer orden: Autocontrol </t>
    </r>
    <r>
      <rPr>
        <sz val="12"/>
        <rFont val="Arial Narrow"/>
        <family val="2"/>
      </rPr>
      <t xml:space="preserve"> los lideres y/o sus gestores designados para el proceso son los encargados de analizar y evaluar periodicamente la gestión de sus riesgos en funcion de autocontrolar cualquier posible modo de materialización </t>
    </r>
  </si>
  <si>
    <t>Afectación</t>
  </si>
  <si>
    <t>Probabilidad: Calificar la probabilidad según resultados del desempeño</t>
  </si>
  <si>
    <t>Impacto: Calificar impacto según resultados del desempeño</t>
  </si>
  <si>
    <t>9. SEGUNDO ORDEN: Oficina de Desarrollo Institucional</t>
  </si>
  <si>
    <r>
      <t xml:space="preserve">9.1 </t>
    </r>
    <r>
      <rPr>
        <b/>
        <sz val="12"/>
        <rFont val="Arial Narrow"/>
        <family val="2"/>
      </rPr>
      <t>Fecha</t>
    </r>
    <r>
      <rPr>
        <sz val="12"/>
        <rFont val="Arial Narrow"/>
        <family val="2"/>
      </rPr>
      <t xml:space="preserve"> del seguimiento</t>
    </r>
  </si>
  <si>
    <r>
      <rPr>
        <sz val="12"/>
        <rFont val="Arial Narrow"/>
        <family val="2"/>
      </rPr>
      <t>9.2</t>
    </r>
    <r>
      <rPr>
        <b/>
        <sz val="12"/>
        <rFont val="Arial Narrow"/>
        <family val="2"/>
      </rPr>
      <t xml:space="preserve"> Afectación </t>
    </r>
  </si>
  <si>
    <r>
      <t xml:space="preserve">9.3 </t>
    </r>
    <r>
      <rPr>
        <b/>
        <sz val="12"/>
        <rFont val="Arial Narrow"/>
        <family val="2"/>
      </rPr>
      <t>Calificación de los controles:</t>
    </r>
    <r>
      <rPr>
        <sz val="12"/>
        <rFont val="Arial Narrow"/>
        <family val="2"/>
      </rPr>
      <t xml:space="preserve"> según resultados del desempeño. (Resultado de la Solidez del Conjunto de Controles)</t>
    </r>
  </si>
  <si>
    <r>
      <t xml:space="preserve">9.4 </t>
    </r>
    <r>
      <rPr>
        <b/>
        <sz val="12"/>
        <rFont val="Arial Narrow"/>
        <family val="2"/>
      </rPr>
      <t>Verificación de plan de acción:</t>
    </r>
    <r>
      <rPr>
        <sz val="12"/>
        <rFont val="Arial Narrow"/>
        <family val="2"/>
      </rPr>
      <t xml:space="preserve"> se entrara a realizar el debido análisis de las evidencias y soportes que realiza el líder o gestor del proceso (primera linea) </t>
    </r>
  </si>
  <si>
    <r>
      <t xml:space="preserve">9.5 </t>
    </r>
    <r>
      <rPr>
        <b/>
        <sz val="12"/>
        <rFont val="Arial Narrow"/>
        <family val="2"/>
      </rPr>
      <t>Porcentaje de cumplimiento del indicador:</t>
    </r>
    <r>
      <rPr>
        <sz val="12"/>
        <rFont val="Arial Narrow"/>
        <family val="2"/>
      </rPr>
      <t xml:space="preserve"> Resultado del indicador para el semestre evaluado  y basado en la meta establecida.</t>
    </r>
  </si>
  <si>
    <r>
      <t xml:space="preserve">9.5 </t>
    </r>
    <r>
      <rPr>
        <b/>
        <sz val="12"/>
        <color rgb="FFFF0000"/>
        <rFont val="Arial Narrow"/>
        <family val="2"/>
      </rPr>
      <t>Materialización:</t>
    </r>
    <r>
      <rPr>
        <sz val="12"/>
        <color rgb="FFFF0000"/>
        <rFont val="Arial Narrow"/>
        <family val="2"/>
      </rPr>
      <t xml:space="preserve"> Se verifica en el aplicativo ALMERA la materializacion de los riesgos institucionales con un perioricidad pertinente.</t>
    </r>
  </si>
  <si>
    <r>
      <rPr>
        <sz val="12"/>
        <color theme="1"/>
        <rFont val="Arial Narrow"/>
        <family val="2"/>
      </rPr>
      <t xml:space="preserve">9.6 </t>
    </r>
    <r>
      <rPr>
        <b/>
        <sz val="12"/>
        <color theme="1"/>
        <rFont val="Arial Narrow"/>
        <family val="2"/>
      </rPr>
      <t>Observaciones:</t>
    </r>
    <r>
      <rPr>
        <sz val="12"/>
        <color theme="1"/>
        <rFont val="Arial Narrow"/>
        <family val="2"/>
      </rPr>
      <t xml:space="preserve"> Si la Oficina de Desarrollo Institucional tiene observaciones, precisiones o acotaciones con respecto al seguimiento realizado</t>
    </r>
  </si>
  <si>
    <t>10. TERCER ORDEN: Oficina de Control Interno</t>
  </si>
  <si>
    <t>ESTRATÉGICO</t>
  </si>
  <si>
    <t>MISIONAL</t>
  </si>
  <si>
    <t>APOYO</t>
  </si>
  <si>
    <t xml:space="preserve">SUBPROCESO RESPONSABLE: </t>
  </si>
  <si>
    <t>5.1 Descripción de control:</t>
  </si>
  <si>
    <t>Documente el control que empleará para el riesgo identificado, para esta adecuada redacción del control se debe tener 3 parametros importantes: Responsable + acción + complemento.</t>
  </si>
  <si>
    <r>
      <rPr>
        <b/>
        <sz val="11"/>
        <color rgb="FFFFC000"/>
        <rFont val="Arial Narrow"/>
        <family val="2"/>
      </rPr>
      <t>Responsable:</t>
    </r>
    <r>
      <rPr>
        <sz val="11"/>
        <color theme="0"/>
        <rFont val="Arial Narrow"/>
        <family val="2"/>
      </rPr>
      <t xml:space="preserve"> Identifica el cargo del servidor que ejecuta el control, en caso de que sean controles automáticos se identificará el sistema que realiza la actividad.</t>
    </r>
  </si>
  <si>
    <r>
      <rPr>
        <b/>
        <sz val="11"/>
        <color rgb="FFFFC000"/>
        <rFont val="Arial Narrow"/>
        <family val="2"/>
      </rPr>
      <t xml:space="preserve">Acción: </t>
    </r>
    <r>
      <rPr>
        <sz val="11"/>
        <color theme="0"/>
        <rFont val="Arial Narrow"/>
        <family val="2"/>
      </rPr>
      <t>Se determina mediante verbos que indican la acción que deben realizar como parte del control.</t>
    </r>
  </si>
  <si>
    <r>
      <rPr>
        <b/>
        <sz val="11"/>
        <color rgb="FFFFC000"/>
        <rFont val="Arial Narrow"/>
        <family val="2"/>
      </rPr>
      <t>Complemento:</t>
    </r>
    <r>
      <rPr>
        <b/>
        <sz val="11"/>
        <color theme="0"/>
        <rFont val="Arial Narrow"/>
        <family val="2"/>
      </rPr>
      <t xml:space="preserve"> C</t>
    </r>
    <r>
      <rPr>
        <sz val="11"/>
        <color theme="0"/>
        <rFont val="Arial Narrow"/>
        <family val="2"/>
      </rPr>
      <t>orresponde a los detalles que permiten identificar claramente el objeto del control.</t>
    </r>
  </si>
  <si>
    <t>TIPO DE PROCESO:</t>
  </si>
  <si>
    <t xml:space="preserve">PROCESO : </t>
  </si>
  <si>
    <t>LÍDER RESPONSABLE:</t>
  </si>
  <si>
    <t xml:space="preserve">MATRIZ INSTITUCIONAL DE RIESGOS </t>
  </si>
  <si>
    <r>
      <t xml:space="preserve">3. </t>
    </r>
    <r>
      <rPr>
        <b/>
        <sz val="11"/>
        <color theme="0"/>
        <rFont val="Arial Narrow"/>
        <family val="2"/>
      </rPr>
      <t>Hoja Matriz Institucional de Riesgos:</t>
    </r>
    <r>
      <rPr>
        <sz val="11"/>
        <color theme="0"/>
        <rFont val="Arial Narrow"/>
        <family val="2"/>
      </rPr>
      <t xml:space="preserve"> Identificación,  evaluación, analísis, valoración, plan de acción y autocontrol de riesgos institucionales.</t>
    </r>
  </si>
  <si>
    <t xml:space="preserve">INSTRUCTIVO MATRIZ INSTITUCIONAL DE RIESGOS </t>
  </si>
  <si>
    <t>Ejecución y administración de procesos</t>
  </si>
  <si>
    <t xml:space="preserve">Fraude Externo </t>
  </si>
  <si>
    <t xml:space="preserve">Fraude Interno </t>
  </si>
  <si>
    <t xml:space="preserve">Fallas Tecnológicas </t>
  </si>
  <si>
    <t xml:space="preserve">Relaciones Laborales </t>
  </si>
  <si>
    <t xml:space="preserve">Usuarios, productos y prácticas </t>
  </si>
  <si>
    <t xml:space="preserve">Daños a activos fijos </t>
  </si>
  <si>
    <t>1 - 5 (CORRUPCIÓN)</t>
  </si>
  <si>
    <t>6 - 11 (CORRUPCIÓN)</t>
  </si>
  <si>
    <t>12 - 19 (CORRUPCIÓN)</t>
  </si>
  <si>
    <t>Reputacional y Económica</t>
  </si>
  <si>
    <r>
      <t>Causa
Inmediata
(</t>
    </r>
    <r>
      <rPr>
        <sz val="14"/>
        <rFont val="Arial Narrow"/>
        <family val="2"/>
      </rPr>
      <t>iniciar con la palabra</t>
    </r>
    <r>
      <rPr>
        <b/>
        <sz val="14"/>
        <rFont val="Arial Narrow"/>
        <family val="2"/>
      </rPr>
      <t xml:space="preserve"> 
por)</t>
    </r>
  </si>
  <si>
    <r>
      <t xml:space="preserve">PROBABILIDAD: </t>
    </r>
    <r>
      <rPr>
        <b/>
        <sz val="18"/>
        <color rgb="FF92D050"/>
        <rFont val="Arial Narrow"/>
        <family val="2"/>
      </rPr>
      <t>Corrupción</t>
    </r>
  </si>
  <si>
    <t>Descriptor</t>
  </si>
  <si>
    <t>Nivel</t>
  </si>
  <si>
    <t>Casi seguro</t>
  </si>
  <si>
    <t xml:space="preserve">Improbable </t>
  </si>
  <si>
    <t xml:space="preserve">Descripción </t>
  </si>
  <si>
    <t xml:space="preserve">Frecuencia </t>
  </si>
  <si>
    <t xml:space="preserve">Se espera que el evento ocurra en la mayoría de las circunstancias. </t>
  </si>
  <si>
    <t>El evento podrá ocurrir en algún momento.</t>
  </si>
  <si>
    <t xml:space="preserve">Es viable que el evento ocurra en la mayoria de las circunstancias. </t>
  </si>
  <si>
    <t xml:space="preserve">El evento puede ocurrir solo en circuntancias excepcionales (poco comunes o anormales) </t>
  </si>
  <si>
    <t>Al menos 1 vez en el último año.</t>
  </si>
  <si>
    <t>No se a presentado en los últimos 5 años.</t>
  </si>
  <si>
    <t>Al menos 1 vez en el últimos 5 año.</t>
  </si>
  <si>
    <t>Al menos 1 vez en los últimos 2 año.</t>
  </si>
  <si>
    <t>Mas de 1 vez al año.</t>
  </si>
  <si>
    <t>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que suceda.</t>
  </si>
  <si>
    <r>
      <t>Causa
Raíz
(</t>
    </r>
    <r>
      <rPr>
        <sz val="14"/>
        <rFont val="Arial Narrow"/>
        <family val="2"/>
      </rPr>
      <t xml:space="preserve">iniciar con la palabra </t>
    </r>
    <r>
      <rPr>
        <b/>
        <sz val="14"/>
        <rFont val="Arial Narrow"/>
        <family val="2"/>
      </rPr>
      <t xml:space="preserve">
"debido a" "y")</t>
    </r>
  </si>
  <si>
    <t>La matriz Institucional de riesgo inherente y residual presenta en el estado del proceso antes y después de aplicar los debidos controles</t>
  </si>
  <si>
    <r>
      <t xml:space="preserve">3.5 </t>
    </r>
    <r>
      <rPr>
        <b/>
        <sz val="11"/>
        <color theme="0"/>
        <rFont val="Arial Narrow"/>
        <family val="2"/>
      </rPr>
      <t>Impacto</t>
    </r>
    <r>
      <rPr>
        <sz val="11"/>
        <color theme="0"/>
        <rFont val="Arial Narrow"/>
        <family val="2"/>
      </rPr>
      <t>: El área de impacto es la consecuencia económica o reputacional a la cual se ve expuesta la organización en caso de materializarse un riesgo. Los impactos que aplican son afectación económica (o presupuestal) y reputacional.</t>
    </r>
  </si>
  <si>
    <r>
      <t xml:space="preserve">3.6 </t>
    </r>
    <r>
      <rPr>
        <b/>
        <sz val="11"/>
        <color theme="0"/>
        <rFont val="Arial Narrow"/>
        <family val="2"/>
      </rPr>
      <t>Causa inmediata:</t>
    </r>
    <r>
      <rPr>
        <sz val="11"/>
        <color theme="0"/>
        <rFont val="Arial Narrow"/>
        <family val="2"/>
      </rPr>
      <t xml:space="preserve"> Circunstancias o situaciones más evidentes sobre las cuales se presenta el riesgo, las mismas no constituyen la causa principal o base para que se presente el riesgo.</t>
    </r>
  </si>
  <si>
    <r>
      <t xml:space="preserve">3.7 </t>
    </r>
    <r>
      <rPr>
        <b/>
        <sz val="11"/>
        <color theme="0"/>
        <rFont val="Arial Narrow"/>
        <family val="2"/>
      </rPr>
      <t>Causa Raiz:</t>
    </r>
    <r>
      <rPr>
        <sz val="11"/>
        <color theme="0"/>
        <rFont val="Arial Narrow"/>
        <family val="2"/>
      </rPr>
      <t xml:space="preserve"> Es la causa principal o básica, corresponden a las razones por la cuales se puede presentar el riesgo.</t>
    </r>
  </si>
  <si>
    <r>
      <t xml:space="preserve">3.8 </t>
    </r>
    <r>
      <rPr>
        <b/>
        <sz val="11"/>
        <color theme="0"/>
        <rFont val="Arial Narrow"/>
        <family val="2"/>
      </rPr>
      <t xml:space="preserve">Riesgo: </t>
    </r>
    <r>
      <rPr>
        <sz val="11"/>
        <color theme="0"/>
        <rFont val="Arial Narrow"/>
        <family val="2"/>
      </rPr>
      <t>posibilidad del Impacto + causa imediata + causa raiz  (siempre debe empezar el riesgo con "posibilidad de").</t>
    </r>
  </si>
  <si>
    <t xml:space="preserve">Clasificación
de Riesgo </t>
  </si>
  <si>
    <r>
      <t xml:space="preserve">3.4 </t>
    </r>
    <r>
      <rPr>
        <b/>
        <sz val="11"/>
        <color theme="0"/>
        <rFont val="Arial Narrow"/>
        <family val="2"/>
      </rPr>
      <t xml:space="preserve">Tipologia: </t>
    </r>
    <r>
      <rPr>
        <sz val="11"/>
        <color theme="0"/>
        <rFont val="Arial Narrow"/>
        <family val="2"/>
      </rPr>
      <t>Se refiere aquellos riesgos que estén presentes en un sistema económico y reputacional. Y esta se deriva dentro de los Operacionales, de corrupción y seguridad digital.</t>
    </r>
  </si>
  <si>
    <t xml:space="preserve">Factor 
de Riesgo </t>
  </si>
  <si>
    <t>Talento Humano</t>
  </si>
  <si>
    <t xml:space="preserve">Infraestructura </t>
  </si>
  <si>
    <t xml:space="preserve">Tecnología </t>
  </si>
  <si>
    <t>Evento Externo</t>
  </si>
  <si>
    <r>
      <t xml:space="preserve">3.9 </t>
    </r>
    <r>
      <rPr>
        <b/>
        <sz val="11"/>
        <color theme="0"/>
        <rFont val="Arial Narrow"/>
        <family val="2"/>
      </rPr>
      <t>Factor de riesgo:</t>
    </r>
    <r>
      <rPr>
        <sz val="11"/>
        <color theme="0"/>
        <rFont val="Arial Narrow"/>
        <family val="2"/>
      </rPr>
      <t xml:space="preserve"> permite agrupar los riesgos identificados, ve su clasificacion y manejo en la guia de administracion del riesgos (vease # numeral 9.3)</t>
    </r>
  </si>
  <si>
    <r>
      <t xml:space="preserve">3.10 </t>
    </r>
    <r>
      <rPr>
        <b/>
        <sz val="11"/>
        <color theme="0"/>
        <rFont val="Arial Narrow"/>
        <family val="2"/>
      </rPr>
      <t xml:space="preserve">Clasificación del riesgo: </t>
    </r>
    <r>
      <rPr>
        <sz val="11"/>
        <color theme="0"/>
        <rFont val="Arial Narrow"/>
        <family val="2"/>
      </rPr>
      <t>Seleccione de las listas desplegables según corresponda el factor del riesgo.</t>
    </r>
  </si>
  <si>
    <t>MATRIZ INSTITUCIONAL DE RIESGOS</t>
  </si>
  <si>
    <t xml:space="preserve">Semanal </t>
  </si>
  <si>
    <t>Diaria</t>
  </si>
  <si>
    <t xml:space="preserve">Los profesionales de apoyo al segumiento realizaran capacitaciones dependiendo del tema frente al cual se identifique debilidad en el seguimiento, sea este juridico financiero o tecnico </t>
  </si>
  <si>
    <t>Actas 
Lista Asistencia 
Presentaciones</t>
  </si>
  <si>
    <t xml:space="preserve">Proyectos </t>
  </si>
  <si>
    <t>David Celi</t>
  </si>
  <si>
    <t>Se diligenciara una base de datos que contenga cada uno de los aspectos relevantes del  contratos y/o convenios con el fin de contar con la evidencias del seguimiento</t>
  </si>
  <si>
    <t xml:space="preserve">Base Datos o Matriz de Segumiento actualizada </t>
  </si>
  <si>
    <t>Paola Roa</t>
  </si>
  <si>
    <t xml:space="preserve">Dependiendio del tipo de obligacion se implementaran las medidas para dar cumplimiento a la obligacion </t>
  </si>
  <si>
    <t xml:space="preserve">Paola Roa </t>
  </si>
  <si>
    <t>si</t>
  </si>
  <si>
    <t>no</t>
  </si>
  <si>
    <t>Ninguna</t>
  </si>
  <si>
    <t>por realizar contratación con diferentes EAPB que lleve a una sobre-oferta de servicios,</t>
  </si>
  <si>
    <t>El área de mercadeo realiza análisis de Informe de capacidad instalada y de Informe de producción y porcentaje de ocupación actualizada, con el fin de determinar la posibilidad de ampliar la oferta de servicios sin afectar la prestación de la misma.</t>
  </si>
  <si>
    <t>Se debe actualizar la matriz de contratos de manera mensual reportando continuidad de lo descrito en esta, novedades u observaciones a las que diere lugar</t>
  </si>
  <si>
    <t>Archivo excel de matriz de contratos</t>
  </si>
  <si>
    <t>Mercadeo</t>
  </si>
  <si>
    <t>Diana Marcela Ramirez Sanchez</t>
  </si>
  <si>
    <t>Realizar diligenciamiento activo de la matriz detallada de seguimiento para evidenciar comportamiento de los contratos</t>
  </si>
  <si>
    <t>Archivo excel de matriz de seguimiento de contratos</t>
  </si>
  <si>
    <t xml:space="preserve">Seguimiento a la parametrización en el sistema de información, que se encuentre acorde al contrato para la vigencia de este </t>
  </si>
  <si>
    <t>Archivo word de pantallazos de parametrización del sistema de información para los contratos</t>
  </si>
  <si>
    <t>por no darse la legalización oportuna a los contratos a suscribir con las diferentes EAPB,</t>
  </si>
  <si>
    <t>El Subproceso realiza seguimiento de todos los contratos suscritos con las diferentes EAPB por medio de la matriz de contratos</t>
  </si>
  <si>
    <t>Asi mismo, el proceso cuenta con una matriz mas detallada de seguimiento a los contratos, en temas como facturación, cartera, producción y otros</t>
  </si>
  <si>
    <t>El subproceso de mercadeo realiza la correspondiente parametrización en el sistema de información dinamica gerencial, (tarifas pactadas, procedimientos y más) según establecido en el contrato.</t>
  </si>
  <si>
    <t>debido al desconocimiento de los costos asociados en el sector público</t>
  </si>
  <si>
    <t xml:space="preserve">Desde el area de mercadeo se solicita apoyo al area de costos para realizar ofertas de servicio, teniendo en cuenta los costos vigentes de diferentes servicios para la institución. </t>
  </si>
  <si>
    <t>El subproceso de mercadeo, realiza una referenciación de aquellas entidades en la zona de influencia, de manera que permita tener un panorama de la competencia directa el cual se establece en el plan de mercadeo</t>
  </si>
  <si>
    <t>Se cuenta con cada informe o analisis de costo realizado a los servicios solicitados para la oferta de los servicios</t>
  </si>
  <si>
    <t>Archivo excel con diferentes ejercicios de costos (paquetes, servicios o actividades)</t>
  </si>
  <si>
    <t>Se realiza actualización de plan de mercadeo para la vigencia en el cual se realiza un analisis de la competencia en la zona Sur Occidente</t>
  </si>
  <si>
    <t>Documento plan de mercadeo</t>
  </si>
  <si>
    <t xml:space="preserve">Plan de accion documentado e implementado para la vigencia el cual incluye el desarrollo y difusión de las estrategias con periodicidad establecida. </t>
  </si>
  <si>
    <t xml:space="preserve">Programa de humanizacion el cual define las estrategias a desplegar del clinte interno y externo </t>
  </si>
  <si>
    <t>Documentar el plan de accion para la vigencia 2022</t>
  </si>
  <si>
    <t>Documento plan de accion</t>
  </si>
  <si>
    <t>Referente Humanizacion</t>
  </si>
  <si>
    <t>Jefe Calidad</t>
  </si>
  <si>
    <t>Implementar y realizar seguimiento a  las acciones de difusion  del plan de acción del programa de humanización que incluya estrategias para el trato humanizado durante la prestación del servicio  y fortalecimiento de competencias en linea con atención humanizada.</t>
  </si>
  <si>
    <t>Actas, listado de asistencias, registro fotograficos</t>
  </si>
  <si>
    <t>Realizar monitoreo a las quejas interpuestas por usuarios en linea con criterios con una atencion. deshumanizada.</t>
  </si>
  <si>
    <t>Indicador Disminución de manifestaciones negativas por trato deshumanizado de la vigencia Subred Sur Occidente ESE</t>
  </si>
  <si>
    <t>Fortalecer las estrategias y el despliegue del programa de humanizacion</t>
  </si>
  <si>
    <t>Subrproceso Humanizacion</t>
  </si>
  <si>
    <t>Andrea aguilar</t>
  </si>
  <si>
    <t>el profesional encargado del calidad realizara capacitacion en los estandares dotacion, medicamento e insumos y dispositivos medicos.</t>
  </si>
  <si>
    <t>El profesional del area de calidad realizara seguimiento a la gestion realizada con talento humano del equipo de habilitacion que permita la conformacion de un equipo interdisciplinario ( Listado necesidades vs Cumplimientos necesidades)</t>
  </si>
  <si>
    <t>Solicitar la completitud del talento humano al lider de proceso que conlleve la gestion de la contratacion  para lograr de manera sistematica la verificacion de los estandares de habilitacion en las unidades de servicios de salud.</t>
  </si>
  <si>
    <t>Inscripcion y asistencia en los cursos de la Secretaria de Salud del Distrito Capital.</t>
  </si>
  <si>
    <t>Socializacion al equipo de habilitacion de los criterios aprendidos de cada uno de los estandares</t>
  </si>
  <si>
    <t>Solicitud de necesidades del talento humanos</t>
  </si>
  <si>
    <t>Referente Habilitacion</t>
  </si>
  <si>
    <t>Registro de asistencia</t>
  </si>
  <si>
    <t>Actas de socializacion-registros de capacitacion.</t>
  </si>
  <si>
    <t>Establecer plan de acciones correctivas y seguimiento a la ejecuccion.</t>
  </si>
  <si>
    <t>Dolores Bolaños</t>
  </si>
  <si>
    <t>Subrproceso Habilitacion</t>
  </si>
  <si>
    <t xml:space="preserve">Plan de acción documentado e implementado del Comité Seguridad para la vigencia 2020 el cual incluye el desarrollo de las estrategias con periodicidad establecida. </t>
  </si>
  <si>
    <t>Monitoreo a la implementacion y seguimiento a la ruta de gestion del Evento Adverso. (Incluye el reporte, analisis, clasificacion e implementación de planes de mejora)</t>
  </si>
  <si>
    <t xml:space="preserve">Realizar la aplicación de las listas de chequeo de las buenas practicas priorizadas implementando item de conocimiento y revision documentotal en caso de limitacion con la observacion durante emergencia sanitaria </t>
  </si>
  <si>
    <t xml:space="preserve"> Realizar Informe de auditoria de las Buenas practicas priorizadas ( informe semestral)</t>
  </si>
  <si>
    <t xml:space="preserve">Implementar y desplegar las estrategias de sensibilizacion y capacitacion aprobadas en el comité de seguridad del paciente. </t>
  </si>
  <si>
    <t xml:space="preserve">Realizar monitoreo a las estrategias de sensibilizacion y capacitacion </t>
  </si>
  <si>
    <t>Registro de aplicación listas de chequeo</t>
  </si>
  <si>
    <t>Referente seguridad del paciente</t>
  </si>
  <si>
    <t>Documento informe e auditoria de las Buenas practicas priorizadas ( informe semestral)</t>
  </si>
  <si>
    <t>Documento informe de la implementacion de las estrategias</t>
  </si>
  <si>
    <t>Indicadore de medicion y analisis de resultados.</t>
  </si>
  <si>
    <t>Revisar las estrategias y el despliegue del programa de humanizacion</t>
  </si>
  <si>
    <t>Lenny Erazo</t>
  </si>
  <si>
    <t>Subrproceso Gestion Clinica excelente y segura</t>
  </si>
  <si>
    <t>debido a falta de capacitación y adherencia al correcto uso del aplicativo en el rol de administrador</t>
  </si>
  <si>
    <t>El profesional encargado realizará Backup interno mensual de toda la información del aplicativo.</t>
  </si>
  <si>
    <t xml:space="preserve">Participar en los espacios de seguimiento contractual para el cumplimiento de los compromisos por parte del proveedor relacionados con la seguridad de la informacion </t>
  </si>
  <si>
    <t xml:space="preserve">Realizar backup trimestral de la información del sistema </t>
  </si>
  <si>
    <t xml:space="preserve">Elaborar cronograma de visita a sedes </t>
  </si>
  <si>
    <t>Ejecutar cronograma de visita a sedes</t>
  </si>
  <si>
    <t>Medir adherencia al uso y funcionalidades básicas del aplicativo Almera</t>
  </si>
  <si>
    <t>Registro  Respaldo de la informacion</t>
  </si>
  <si>
    <t>Referente de SIG</t>
  </si>
  <si>
    <t>Documento Cronograma</t>
  </si>
  <si>
    <t>Registro de Visitas sedes</t>
  </si>
  <si>
    <t>Documento Informe de medicion adherencia.</t>
  </si>
  <si>
    <t>Jaime Charary</t>
  </si>
  <si>
    <t>Profesional 
Especializado</t>
  </si>
  <si>
    <t xml:space="preserve">Establecer sistemas espejos de back up </t>
  </si>
  <si>
    <t>por no identificación y gestión oportuna de aspectos transversales para la mejora institucional,</t>
  </si>
  <si>
    <t>incumplimiento del cronograma   PAMEC</t>
  </si>
  <si>
    <t xml:space="preserve">El profesional del area de calidad realizará autoevaluación anualmente </t>
  </si>
  <si>
    <t xml:space="preserve">El grupo de calidad realizará seguimiento a los planes de mejoramiento de todas las fuentes </t>
  </si>
  <si>
    <t>Ejecucción y seguimiento trimestral del cronograma PAMEC</t>
  </si>
  <si>
    <t>Realizar autoevaluacion anual de cada ciclo de los estandares del sistema unico de acreditacion.</t>
  </si>
  <si>
    <t>Seguimiento de las oportunidades de mejoramientos.</t>
  </si>
  <si>
    <t xml:space="preserve">Presentacion de rusultados de auditorias PAMEC </t>
  </si>
  <si>
    <t>Documentos de autoevaluacion estandares</t>
  </si>
  <si>
    <t>Referente acreditacion.</t>
  </si>
  <si>
    <t>Documento informe de los avanes de los planes de mejoramiento.</t>
  </si>
  <si>
    <t xml:space="preserve">Actas de socializacion resultados </t>
  </si>
  <si>
    <t>Referente PAMEC</t>
  </si>
  <si>
    <t>Establecer planes de mejoramiento y verificar su cumplimiento.</t>
  </si>
  <si>
    <t>Julio buitrago</t>
  </si>
  <si>
    <t>por inoportunidad de respuestas por parte de los procesos involucrados,</t>
  </si>
  <si>
    <t xml:space="preserve">falta de control al interior de los procesos </t>
  </si>
  <si>
    <t>Procedimiento 03-01-PR-0001  de Recepcion Trámite y Respuestaequipo de PQRS</t>
  </si>
  <si>
    <t xml:space="preserve">Seguimiento semanal por parte del equipo de PQRS a los tiempos de respuesta mediante alertas via correo electronico  con la semaforización de base de datos interna con la que cuenta la oficina como herramienta de sistematización y control. </t>
  </si>
  <si>
    <t xml:space="preserve">Diligenciamiento de la Master de PQRS para el control de tiempos y revisón diaria. </t>
  </si>
  <si>
    <t xml:space="preserve">Seguimiento a  los tiempos de respuesta establecidos por el procedimiento (Alertas semanales via Email a los técnicos de cada Unidad ) </t>
  </si>
  <si>
    <t xml:space="preserve">Master PQRS </t>
  </si>
  <si>
    <t xml:space="preserve">Servicio al Ciudadano </t>
  </si>
  <si>
    <t>Claudia Velásquez Riaño</t>
  </si>
  <si>
    <t xml:space="preserve">Muestreo de los correo emitidos para el seguimiento </t>
  </si>
  <si>
    <t xml:space="preserve">Notificar al proceso responsable del incumplimiento de tiempos respuesta - Notificar a control intermo para el respectivo seguimiento </t>
  </si>
  <si>
    <t>Fernando Lizcano Lizano
Claudia Velásquez  
Profesionales del Subproceso de Servicio al Ciudadano</t>
  </si>
  <si>
    <t>Diseño, ejecución  y seguimiento al Plan de Acción del Subproceso de Participación Comunitaria</t>
  </si>
  <si>
    <t>Diseño e implementación de estrategia  de socialización e incremento de base social</t>
  </si>
  <si>
    <t>Monitoreo mensual del incremento de la Base Social</t>
  </si>
  <si>
    <t>Diseñar, ejecutar y evaluar  el Plan de Acción del Subproceso de Participación Comunitaria - Política Pública de Participación Social en Salud</t>
  </si>
  <si>
    <t>Realizar divulgación de los espacios e instancias de participación social en salud.</t>
  </si>
  <si>
    <t>Realizar seguimiento al indicador de incremento de base social periodicamente.</t>
  </si>
  <si>
    <t>Plan de acción del subproceso de Participación comunitaria e informe de gestión con su respectiva evaluación.</t>
  </si>
  <si>
    <t>Participación Comunitaria y</t>
  </si>
  <si>
    <t xml:space="preserve">Juan Pablo Mahecha Hernández </t>
  </si>
  <si>
    <t>Informe de gestión de charlas en salas con las estadisticas de socialización.</t>
  </si>
  <si>
    <t>Indicador de incremento de base social</t>
  </si>
  <si>
    <t>Realizar reuniones con las Formas de Participación Social involucradas, para definir y desoplegar estrategias adicionales de incremento de base social.
Incentivar las charlas en salas de espera por parte de los auxiliares de Servicio al Ciudadano, incentivando la vinculación a las Formas de Participación Social.</t>
  </si>
  <si>
    <t>Participación Comunitaria</t>
  </si>
  <si>
    <t>Juan Pablo Mahecha Hernández
Referente Subproceso de Participación Comunitaria</t>
  </si>
  <si>
    <t>por liquidación errónea de la nomina,</t>
  </si>
  <si>
    <t>debido a que el software no cuenta con puntos de control ó alertas,</t>
  </si>
  <si>
    <t>y errores involuntarios en la digitación de la nomina.</t>
  </si>
  <si>
    <t xml:space="preserve">El  equipo del subrroceso de administracion de la remuneracion  realiza la verificacion con revision cruzada  de las  novedades de   nomina  </t>
  </si>
  <si>
    <t xml:space="preserve">El Lider del Subproceso  de Administración  de la Remuneracion realiza  la Notificacion de inconsistencias a Directores y lideres de proceso    via correo electrónico </t>
  </si>
  <si>
    <t xml:space="preserve">El  equipo del subrroceso de administracion de la remuneracion  realiza la verificacion con revisión  cruzada  de las  novedades de   nomina  </t>
  </si>
  <si>
    <t xml:space="preserve"> Base en excell   de prenomina,  y actas de cierre que se encuentran en la  oficina de remuneracion </t>
  </si>
  <si>
    <t>Talento Humano
subproceso de administración de la remuneración</t>
  </si>
  <si>
    <t xml:space="preserve">Ingeniero Victor Venegas </t>
  </si>
  <si>
    <t xml:space="preserve">Notas internas y correos direccionados a  Directores y   Lideres </t>
  </si>
  <si>
    <t>Junto con el area de tecnologia se realizan los ajuste en el sofware, si el riesgo se materializa por mayor valor pagado, se notificara al funcionario y se haran los ajustes correspondientes en la siguiente nomina, si el riesgo se materializa por menos valor pagado de igual forma se notificara al funcionario para realizar el ajuste  positivo</t>
  </si>
  <si>
    <t xml:space="preserve">Subproceso Administracion de la  Remuneracion </t>
  </si>
  <si>
    <t xml:space="preserve">Ingeniero Victor Raul   Venegas   Anzola </t>
  </si>
  <si>
    <t>por no dar continuidad a la ejecución de los programas y planes que operativizan el proceso de gestión del talento humano,</t>
  </si>
  <si>
    <t xml:space="preserve">Diligenciamiento de Tickets en mesa de ayuda dirigido a comunicaciones con las actividades programadas y posterior seguimiento a estas solicitudes. </t>
  </si>
  <si>
    <t xml:space="preserve">Remision de informacion  para ser socializada en los espacios de comunicación  institucional  de las unidades </t>
  </si>
  <si>
    <t xml:space="preserve">Segumiento  realizado  por el lider  al   plan de accion formulado  y ejecutado por cada  plan  y programa </t>
  </si>
  <si>
    <t xml:space="preserve">Ticekts generados y gestionados por la mesa de ayuda. </t>
  </si>
  <si>
    <t>Equipo de  talento humano - sub procesos</t>
  </si>
  <si>
    <t>Shirley Cruz, Carmiña Quiroga, Lizeth Mahecha y Jeny Patarroyo</t>
  </si>
  <si>
    <t xml:space="preserve">Presentaciones mensuales  que se envian  a  lideres  y  Directores para la socialización  de las actividades programadas  de los planes  y programas </t>
  </si>
  <si>
    <t xml:space="preserve">Shirley Cruz, Carmiña Quiroga, Lizeth Mahecha y Jeny Patarroyo. </t>
  </si>
  <si>
    <t xml:space="preserve">Matriz  en Drive  con los  Segumientos  de  las actividades  de  planes  y programas de trabajo  </t>
  </si>
  <si>
    <t xml:space="preserve">Reportar a las instancias intitucionales los resultados en el cumplimiento  y participacion de los colabores en los planes y programas establecidos, esto con el objetivo que se generen planes de mejora que permitan aumentar la cobertura. </t>
  </si>
  <si>
    <t xml:space="preserve">Sub procesos de gestion del talento humano. </t>
  </si>
  <si>
    <t>debido a falta de conocimiento de los lineamientos exigidos por el Ministerio,</t>
  </si>
  <si>
    <t>y/o a la supervisión de convenios docencia del servicio.</t>
  </si>
  <si>
    <t xml:space="preserve"> se realiza verificacion en la pagina del Ministerio de Educacion de manera mensual para verificacion de cambios en la evaluacion o requisitos de la misma, </t>
  </si>
  <si>
    <t xml:space="preserve">se realiza seguimiento aleatorio de los escenarios de practica con verificacion de evidencias y socializacion con el lider de la unidad. </t>
  </si>
  <si>
    <t xml:space="preserve">De acuerdo a las necesidades de los escenario de practica y cumplimiento de los requisitoS y teniendo en cuenta la priorizacion  de necesidades se realiza los ajustes requeridos </t>
  </si>
  <si>
    <t xml:space="preserve">De manera trimestral con cada Institucion de Educacion Superior que  tiene personal en formacion rotando y con la que se tiene convenio vigente se realiza comité docencia servicio para verificacion de cumplimiento de tal convenio. </t>
  </si>
  <si>
    <t>pantallazo</t>
  </si>
  <si>
    <t xml:space="preserve">acta </t>
  </si>
  <si>
    <t>registro fotografico</t>
  </si>
  <si>
    <t xml:space="preserve">Docencia </t>
  </si>
  <si>
    <t xml:space="preserve">Diana zamora </t>
  </si>
  <si>
    <t xml:space="preserve">En el subproceso de investigacion se tiene contemplado a los diferentes autores de proyectos los cuales son generadores de  informacion que parte desde varios controles como induccion de estudiantes, reinduccion de estudiantes, atencion personalizada con codigo QR de necsidades con una persona permanente en el proceso. </t>
  </si>
  <si>
    <t xml:space="preserve">Diana Reina </t>
  </si>
  <si>
    <t>Investigación</t>
  </si>
  <si>
    <t xml:space="preserve">Base de datos de Estudiantes </t>
  </si>
  <si>
    <t>Codigo QR</t>
  </si>
  <si>
    <t xml:space="preserve">Formato del grupo de factibilidad </t>
  </si>
  <si>
    <t>y/o  falta de seguimiento periodico del sistema de información para determinar dicha capacidad.</t>
  </si>
  <si>
    <t xml:space="preserve">Previa concertacion de cupos con las Intituciones Educativas de manera semestral se verifica la capacidad instalada teniendo en cuenta el instrumento (manual) </t>
  </si>
  <si>
    <t xml:space="preserve">Asignacion  de cupos de manera semestral de acuerdo al calculo de capacidad academica instalada  </t>
  </si>
  <si>
    <t xml:space="preserve">Base de datos </t>
  </si>
  <si>
    <t>Anexos tecnicos</t>
  </si>
  <si>
    <t>Sindy Melo</t>
  </si>
  <si>
    <t xml:space="preserve">Se realizara cada apoyo docente por servicio conoce y da alcance a los anexos tecnicos por rotacion de cada intitucion educativa al inicio de cada practica. </t>
  </si>
  <si>
    <t>Actas de comites</t>
  </si>
  <si>
    <t>Actas de Reunión</t>
  </si>
  <si>
    <t>Diana zamora</t>
  </si>
  <si>
    <t>por inadecuada gestión del riesgo clinico en la implementación de la ruta de promoción y mantenimiento de la salud,</t>
  </si>
  <si>
    <t xml:space="preserve">debido a la debilidad en la identificacion de necesidades educativas, </t>
  </si>
  <si>
    <t xml:space="preserve">Fortalecimieto del proceso de asistencias tecnicas </t>
  </si>
  <si>
    <t>El equipo dinamizadore de la ruta de promocion y mantenimiento realizara la socializacion de la ruta con el fin de fortaleder las competencias tecnicas</t>
  </si>
  <si>
    <t xml:space="preserve">Desde el perfil de medicina familiar se realizara auditoria al registro en hitoria clinica de los profesionales de salud de la ruta de promocion y mantenimiento de la salud. </t>
  </si>
  <si>
    <t xml:space="preserve">El equipo dinamizador realizara el fortalecimieto del proceso de asistencias tecnicas en cada una de las unidades </t>
  </si>
  <si>
    <t xml:space="preserve">Informes </t>
  </si>
  <si>
    <t>actas de Asistencia</t>
  </si>
  <si>
    <t xml:space="preserve">Tablero de Indicadores </t>
  </si>
  <si>
    <t>Gestion del riesgo individual</t>
  </si>
  <si>
    <t>Lider 
Daisy Villareal</t>
  </si>
  <si>
    <t>por consecuencias negativas en la salud del binomio Madre - Hijo en la implementación de la ruta materno perinatal,</t>
  </si>
  <si>
    <t>debido a determinantes sociales,</t>
  </si>
  <si>
    <t xml:space="preserve">Fortalecer la implementación de las estrategias materno infantiles y captacion temprana </t>
  </si>
  <si>
    <t xml:space="preserve">Fortalecer las competencias en idengiricacion del riesgo en  del talento humano que atiende poblacion materno perinatal e infantil </t>
  </si>
  <si>
    <t xml:space="preserve">Continuar con Seguimiento a indicadores propios de la ruta materno perinatal </t>
  </si>
  <si>
    <t>Acta, Listados de asistencia e informes</t>
  </si>
  <si>
    <t>Informes de auditoria</t>
  </si>
  <si>
    <t xml:space="preserve">actas de asistencias tecnicas </t>
  </si>
  <si>
    <t>Lider 
Ana Mercedes Bolivar</t>
  </si>
  <si>
    <t xml:space="preserve">Mantener la evaluación de Guías de manejo de Diabetes e Hipertensión </t>
  </si>
  <si>
    <t xml:space="preserve">Seguimiento y control a la  activación de la RIAS de Atención al paciente crónico </t>
  </si>
  <si>
    <t>Continuar con Seguimiento a indicadores propios de la ruta cerebrocardiovascular</t>
  </si>
  <si>
    <t xml:space="preserve">Informe de auditoria de adherencia. </t>
  </si>
  <si>
    <t>Continuar con Seguimiento a indicadores propios de la ruta cardio cerebro vascular</t>
  </si>
  <si>
    <t>Lider 
Mayerly Hernandez</t>
  </si>
  <si>
    <t>por evento adverso atribuido posterios de vacunacion,</t>
  </si>
  <si>
    <t xml:space="preserve"> Fortalecer las competencias del TH del PIC frente a los correctos de vacunacion</t>
  </si>
  <si>
    <t xml:space="preserve">Realizar seguimiento a las acciones de mejora implementadas como resultado de los análisis de los EAPV </t>
  </si>
  <si>
    <t>seguimiento a la adeherencia del lavado de manos en el equipo de PAI</t>
  </si>
  <si>
    <t>Seguimiento a distribución de los insumos de elementos de proteccion personal para la operación</t>
  </si>
  <si>
    <t>Las lideres de localidad del PAI, realziaran conversatorios asegurate - evidencias almera insitucional</t>
  </si>
  <si>
    <t>La lider de Pai llevara planillas de entrega de insumos</t>
  </si>
  <si>
    <t>Actas</t>
  </si>
  <si>
    <t>Planillas</t>
  </si>
  <si>
    <t>Gestion del riesgo Colectivo</t>
  </si>
  <si>
    <t>Profesional de Apoyo - PSPIC / Yamile Cano Herrera</t>
  </si>
  <si>
    <t>Revisión y verificación de la gestión documental de cada uno de los componentes</t>
  </si>
  <si>
    <t>Fortalecer las compentencias del personal frente a las normas de gestión documental y los procedimientos institucionales</t>
  </si>
  <si>
    <t>Informes mensuales del proceso de gestion documental para el PSPIC</t>
  </si>
  <si>
    <t>Realizar cronograma de capacitaciones al talento humano para el fortalecimento de habilidades tecnicas</t>
  </si>
  <si>
    <t xml:space="preserve">Gestion del riesgo individual </t>
  </si>
  <si>
    <t>Lider Ruta Promocion y Mantenimiento de la Salud.</t>
  </si>
  <si>
    <t xml:space="preserve">Realizar cronogrma de resocializaicon de protocolos, fortalecer la estrategia de leccion aprendidad y plan de contigencia a los colaboradores que realizan intervencion en la ruta materno perinatal </t>
  </si>
  <si>
    <t xml:space="preserve">Gestion del Riesgo Individual </t>
  </si>
  <si>
    <t xml:space="preserve">Lider de Ruta Materno Perinatal </t>
  </si>
  <si>
    <t xml:space="preserve">Incrementar las actividades de IEC masivas. Aumentar la frecueancia de atencion del perfil medico y quimico farmaceutico. Articulacion con medicina familiar e internista. </t>
  </si>
  <si>
    <t>Lider Ruta Cardio Cerebro Vascular y Metabolica</t>
  </si>
  <si>
    <t>Gestion del riesgo colectivo</t>
  </si>
  <si>
    <t>Informes</t>
  </si>
  <si>
    <t>Los lideres de entornos y componente del PSPIC realizaran la revisión y verificación de la gestión documental de cada uno de los componentes</t>
  </si>
  <si>
    <t>Los lideres de entornos y componente del PSPIC fortaleceran las compentencias del personal frente a las normas de gestión documental y los procedimientos institucionales</t>
  </si>
  <si>
    <t>La profesional del apoyo del PSPIC realizara informes mensuales del proceso de gestion documental para el PSPIC</t>
  </si>
  <si>
    <t>El equipo de Infecciones Asociadas a la Atención en Salud realiza la medición de Adherencia al Manual de Bioseguridad (02-MA-0001) al personal asistencial</t>
  </si>
  <si>
    <t xml:space="preserve">Terapia Respiratoria realiza la medición de Adherencia a la  Guía de Manejo para la Prevención de Neumonías Asociadas a la Ventilación Mecánica (07-01-GI-0013) en las Unidades de Cuidado Intensivo de la Subred </t>
  </si>
  <si>
    <t xml:space="preserve">Medición de Adhrencia al Manual de Bioseguridad </t>
  </si>
  <si>
    <t xml:space="preserve">Medición de Adherencia  Guía de Manejo para la Prevención de Neumonías Asociadas a la Ventilación Mecánica </t>
  </si>
  <si>
    <t xml:space="preserve">Informe de Auditoria Adherencia al Manual de Bioseguridad </t>
  </si>
  <si>
    <t>Claudia Quintero</t>
  </si>
  <si>
    <t>Informe de Auditoria Adherencia a la Guia de Neumonia Asociada a la Ventilación Mecánica</t>
  </si>
  <si>
    <t>Gestión Clinica Hospitalaría 
Terapia Respiratoria</t>
  </si>
  <si>
    <t>Gestión de la Calidad y Mejoramiento Continuo IAAS</t>
  </si>
  <si>
    <t>Luz Helena Bustacara
Claudia Quintero</t>
  </si>
  <si>
    <t>Claudia Penagos
Claudia Quintero</t>
  </si>
  <si>
    <t xml:space="preserve">"Medir la adherencia  al Manual de Bioseguridad 
Medir la Adherencia Guía de Manejo para la Prevención de Neumonías Asociadas a la Ventilación Mecánica  
Socializar  los resultados
Generar Acciones frente a desviaciones encontradas"
</t>
  </si>
  <si>
    <t>Equipo IAAS
Referente
Terapia Respiratoria</t>
  </si>
  <si>
    <t>Julio 2022
Enero 2023</t>
  </si>
  <si>
    <t>Intervención de  los factores que se encuentren asociados a la materialización del riesgo por parte el equipo de IAAS</t>
  </si>
  <si>
    <t>Gestión Clínica Hospitalaria</t>
  </si>
  <si>
    <t>Referente IAAS</t>
  </si>
  <si>
    <t>Referente Terapia Respiratoria</t>
  </si>
  <si>
    <t>Referente de Infectología</t>
  </si>
  <si>
    <t>Gestión Clínica Hospitalaria
Equipo IAAS</t>
  </si>
  <si>
    <t>Referente IAAS
Referente de Infectología</t>
  </si>
  <si>
    <t>Medir la adherencia  a los Protocolos manejo de catéter venoso periférico (07-01-PT-0003) y Protocolo inserción catéter central (07-01-PT-0011)
Socializar  los resultados
Generar acciones frente a las desviaciones encontradas</t>
  </si>
  <si>
    <t xml:space="preserve">Referente UCI
Líderes de Sedes </t>
  </si>
  <si>
    <t>Referente de UCI realiza la socialización del Protocolo manejo de catéter venoso periférico (07-01-PT-0003) y Protocolo inserción catéter central (07-01-PT-0011) al equipo de salud</t>
  </si>
  <si>
    <t>Referente UCI realiza la medición Adherencia al Protocolo manejo de catéter venoso periférico (07-01-PT-0003) y Protocolo inserción catéter central (07-01-PT-0011) al equipo de salud</t>
  </si>
  <si>
    <t>Socialización  Protocolo manejo de catéter venoso periférico (07-01-PT-0003) y Protocolo inserción catéter central (07-01-PT-0011)</t>
  </si>
  <si>
    <t>Medición de Adherencia Protocolo manejo de catéter venoso periférico (07-01-PT-0003) y Protocolo inserción catéter central (07-01-PT-0011)</t>
  </si>
  <si>
    <t xml:space="preserve">Actas de Socialización </t>
  </si>
  <si>
    <t>Informe de Auditoria Adherencia Protocolo manejo de catéter venoso periférico y Protocolo inserción catéter central</t>
  </si>
  <si>
    <t>Gestión Clínica Hospitalaria
Referente de UCI</t>
  </si>
  <si>
    <t>Maritza Mejia
Claudia Quintero</t>
  </si>
  <si>
    <t>Luis Franco
Claudia Quintero</t>
  </si>
  <si>
    <t>El equipo de Seguridad del paciente  realiza  Medición de Adherencia a la  Guía Buena Practica Prevencion de Úlceras Por Presión (02-02-GI-0001) a los servicios hospitalarios</t>
  </si>
  <si>
    <t>Referentes de Enfermería y PAMEC realizan medición de Adherencia Protocolo entrega y recibo de turno interdisciplinario (07-01-PT-0035) al personal asistencial</t>
  </si>
  <si>
    <t>Medición de Adherencia a la Guía Buena Practica Prevención de Úlceras Por Presión (02-02-GI-0001)</t>
  </si>
  <si>
    <t>Medición de Adherencia Protocolo entrega y recibo de turno interdisciplinario (07-01-PT-0035)</t>
  </si>
  <si>
    <t xml:space="preserve">Informe de Auditoria  de Adherencia a la Guía Buena Practica Prevención de Úlceras Por Presión </t>
  </si>
  <si>
    <t xml:space="preserve">Informe de Auditoria  de Adherencia al Protocolo entrega y recibo de turno interdisciplinario </t>
  </si>
  <si>
    <t>Gestión de la Calidad y mejoramiento Continuo
Seguridad del Paciente</t>
  </si>
  <si>
    <t>Referente  Enfermería
PAMEC</t>
  </si>
  <si>
    <t>Leny Erazo
Claudia Quintero</t>
  </si>
  <si>
    <t>"Medir la adherencia   a la Guía Buena Practica Prevención de Úlceras Por Presión (02-02-GI-0001) y al Protocolo entrega y recibo de turno interdisciplinario (07-01-PT-0035)
Socializar  los resultados
Generar acciones frente a las desviaciones encontradas"</t>
  </si>
  <si>
    <t xml:space="preserve">"Equipo Seguridad del paciente
Referentes Enfermería"
</t>
  </si>
  <si>
    <t>"Gestión Clínica Hospitalaria
Referentes de Enfermería
Equipo Seguridad del paciente"</t>
  </si>
  <si>
    <t>Intervención de  los factores que se encuentren asociados a la materialización del riesgo por parte de Referentes de Enfermería y Seguridad del Paciente</t>
  </si>
  <si>
    <t>"Referentes de Enfermería
Equipo Seguridad del paciente"</t>
  </si>
  <si>
    <t>por inadecuada identificación de paciente de salud mental o riesgo de suicidio</t>
  </si>
  <si>
    <t>Referente de Salud Mental realiza socialización de criterios  del riesgo de  paciente con enfermedad mental o agitación desde el servicio hospitalario de acuerdo a la Guía de buena práctica reducir el riesgo de la atención de paciente con enfermedad mental (02-02-GI-0016)</t>
  </si>
  <si>
    <t>PAMEC realiza medición Adherencia a la  identificación del riesgo de  paciente con enfermedad mental o agitación desde el servicio de hospitalización</t>
  </si>
  <si>
    <t>1. Socialización de criterios  del riesgo de  paciente con enfermedad mental o agitación desde el servicio de hospitalario de acuerdo a la Guía de buena práctica reducir el riesgo de la atención de paciente con enfermedad mental</t>
  </si>
  <si>
    <t>2. Medición de Adherencia a la  a la  identificación del riesgo de  paciente con enfermedad mental o agitación desde el servicio de hospitalización</t>
  </si>
  <si>
    <t>Actas de socialización</t>
  </si>
  <si>
    <t>Infome de Adherencia Ciclo de Servicio</t>
  </si>
  <si>
    <t>Referente Salud Mental</t>
  </si>
  <si>
    <t>Alfonso Carrasquilla</t>
  </si>
  <si>
    <t>Equipo auditor PAMEC</t>
  </si>
  <si>
    <t>Realizar medición de adherencia  a la Guía de Prevención, diagnóstico y tratamiento de pacientes con intento de suicidio
Socializar  los resultados
Generar acciones frente a las desviaciones encontradas</t>
  </si>
  <si>
    <t xml:space="preserve">Equipo PAMEC
</t>
  </si>
  <si>
    <t>"Activar las acciones de la Guía de Reacción Inmediata ante la presencia de un Evento Adverso 02-02-GI-0010 y del 
Protocolo de información y acompañamiento ante la ocurrencia de un potencial evento adverso (02-02PT-0009)"</t>
  </si>
  <si>
    <t>"Dirección Hospitalaria
Líder de Sede
Equipo Tratante"</t>
  </si>
  <si>
    <t>Referentes de Enfermería y Equipo PAMEC realizan medición de Adherencia Protocolo entrega y recibo de turno interdisciplinario (07-01-PT-0035)  al equipo de salud</t>
  </si>
  <si>
    <t xml:space="preserve">Medición de Adherencia Protocolo entrega y recibo de turno interdisciplinario (07-01-PT-0035) </t>
  </si>
  <si>
    <t>Equipo PAMEC</t>
  </si>
  <si>
    <t xml:space="preserve">Informe de Auditoria  de Adherencia Protocolo entrega y recibo de turno interdisciplinario  </t>
  </si>
  <si>
    <t>Referente de Enfermería
Equipo PAMEC</t>
  </si>
  <si>
    <t>"Medir  adherencia  al Protocolo entrega y recibo de turno interdisciplinario (07-01-PT-0035) al equipo de salud
Socializar  los resultados
Generar acciones frente a las desviaciones encontradas"</t>
  </si>
  <si>
    <t>Ronda diaria
Acompañamiento Permanente equipo de salud</t>
  </si>
  <si>
    <t>Gestión Clínica Hospitalaria
Referentes de Enfermería</t>
  </si>
  <si>
    <t>Dirección Hospitalaria
Referentes de Enfermería</t>
  </si>
  <si>
    <t xml:space="preserve">Equipo PAMEC realiza seguimiento a los tiempos de oportunidad de apendicectomia </t>
  </si>
  <si>
    <t>Monitoreo oportunidad en la realización de apendicectomía</t>
  </si>
  <si>
    <t>Informe de Auditoria 
 de seguimiento al indicador de oportunidad en la realización de apendicectomía</t>
  </si>
  <si>
    <t>Álvaro González
Claudia Quintero</t>
  </si>
  <si>
    <t>Medir la oportunidad de   realización de Apendicectomía
Socializar los resultados de oportunidad
Generar acciones frente a las desviaciones encontradas</t>
  </si>
  <si>
    <t xml:space="preserve">
Revisión aplicación Triage Quirúrgico
Revisar capacidad instalada para determinar distribución horas</t>
  </si>
  <si>
    <t>Gestión Clinica Hospitalaria
Referente de Cirugía</t>
  </si>
  <si>
    <t>Lina Oliveros
Álvaro González</t>
  </si>
  <si>
    <t>Realizar actualización del Plan de mercadeo de la Subred para la vigencia 2022</t>
  </si>
  <si>
    <t>líder de mercadeo</t>
  </si>
  <si>
    <t>julio del 2022</t>
  </si>
  <si>
    <t>octubre del 2022</t>
  </si>
  <si>
    <t>Informar a la subgerencia de servicios de salud con el objetivo de ajustar la Capacidad Instalada de acuerdo a la oferta y demanda de servicios</t>
  </si>
  <si>
    <t xml:space="preserve">Subgerencia de Servicios de Salud /Mercadeo </t>
  </si>
  <si>
    <t xml:space="preserve">Subgerente de servicios de Salud y líder de mercadeo </t>
  </si>
  <si>
    <t xml:space="preserve">Buscar el apoyo del proceso de gestión jurídica de la Subred para poder dar solución en términos de normatividad referente a la suscripción de contratos </t>
  </si>
  <si>
    <t xml:space="preserve">Líder de mercadeo </t>
  </si>
  <si>
    <t xml:space="preserve">Establecer acercamiento con el pagador para conciliar y llegar a acuerdos que permitan tener un equilibrio económico en el contrato suscrito </t>
  </si>
  <si>
    <t xml:space="preserve">Mercadeo </t>
  </si>
  <si>
    <t xml:space="preserve">Realizar seguimiento a las fases precontractuales, ´contractuales y pos contractuales de los contratos a suscribir y / o suscritos </t>
  </si>
  <si>
    <t>Elaboración de nota técnica para cada uno de los contratos a suscribir en el marco del Decreto 441 de 2022</t>
  </si>
  <si>
    <t>Se realiza análisis del evento para identificar demoras y realizar acciones de mejora</t>
  </si>
  <si>
    <t>Vigilancia en salud publica</t>
  </si>
  <si>
    <t>Se realizará denuncio ante la fiscalia y se procederá a reconstruir los documentos previo aval de SDS</t>
  </si>
  <si>
    <t>Coordinación PSPIC</t>
  </si>
  <si>
    <t xml:space="preserve">Oficina Gestiòn del Conocimiento Subproceso Docencia </t>
  </si>
  <si>
    <t xml:space="preserve">DIANA ZAMORA ROJAS </t>
  </si>
  <si>
    <t xml:space="preserve">Como contingencia de este riesgo el Centro de investigación debe establecer un plan estratégico de corto y mediano plazo para la presentación de proyectos de investigación con el fin de obtener productos, desarrollo de tecnología, innovación, apropiación social apuntando a dar soluciones a las diferentes necesidades, permitiendo así la sostenibilidad científica de un grupo de investigadores, los cuales buscan la publicación de sus proyectos en un sistema indexado con carácter nacional e internacional. </t>
  </si>
  <si>
    <t xml:space="preserve">Oficina Gestiòn del Conocimiento Subproceso Investigacion </t>
  </si>
  <si>
    <t xml:space="preserve">Referente de Ïnvestigacion asignado </t>
  </si>
  <si>
    <t xml:space="preserve">Para evitar este riesgo la oficina de Gestion del Conocimiento semestralmente determina los cupos que se tienen en los diferentes escenarios de formaciòn, estas solicitudes seran entregados por la Instituciones de Educaciòn Superior con un tiempo de antelaciòn de un mes, con el fin de realizar el respectivo càlculo de la capacidad instalada  establecida en los  estándares definidos por el Ministerio de Salud y Protección Social en conjunto con la Secretaria Distrital de Salud; y acatando los parámetros de la delegación progresiva a los estudiantes de pregrado y posgrado. </t>
  </si>
  <si>
    <t xml:space="preserve">SINDY MELO.  Profesional Universitario I </t>
  </si>
  <si>
    <t xml:space="preserve">Como contingencia de este riesgo es fundamental fortalecer  el proceso de inducciòn que cuenta  la oficina, asi mismo se realizarà  una reinducciòn en cada escenario de formaciòn donde rotan los estudiantes, enfocado a la polìtica de seguridad del paciente y el programa de infecciones de la Subred. </t>
  </si>
  <si>
    <t xml:space="preserve">Oficina de Gestion del Conocimiento- Seguridad del Paciente. </t>
  </si>
  <si>
    <t>Líder unidad
Servicio de vacunación
Vigilancia epidemiologica
Y SDS cuando sea pertinente</t>
  </si>
  <si>
    <t>Coordinación PSPIC
Líder de entorno o proceso transversal
Talento humano operativo encargado de los documentos</t>
  </si>
  <si>
    <t xml:space="preserve">Realizar seguimiento a los indicadores de oportunidad y entrega completa de medicamentos </t>
  </si>
  <si>
    <t>Farmacia</t>
  </si>
  <si>
    <t>DUBIS PIMENTEL-Profesional de apoyo Dirección Servicios Complementarios.</t>
  </si>
  <si>
    <t xml:space="preserve">Base de oportunidad y completitud por unidades y Subred .                                               </t>
  </si>
  <si>
    <t xml:space="preserve">Informe de supervisión de contratos </t>
  </si>
  <si>
    <t>Solicitud de inclusiones o exclusiones de productos en contratos,  revisión de alternativas para dispensacion, informes de criticos y desabastecidos, solicitud de compras, intercambios, prestamos, etc</t>
  </si>
  <si>
    <t>Servicios Farmacéuticos</t>
  </si>
  <si>
    <t>Luz Dary Teran Mercado</t>
  </si>
  <si>
    <t xml:space="preserve">Realizar en todas las unidades la identificación, gestión y  el reporte de los sucesos de seguridad relacionados con prescripción                                           2.Realizar en todas las unidades la identificación, de los posibles errores de Dispensación mediante alistamiento  de los  medicamentos.              </t>
  </si>
  <si>
    <t xml:space="preserve">Registro de Formatos relacionados con la adecuada dispensación:                                                                                                                                                        Revisión de posibles Errores de Dispensación                                                                                  Reporte  y Gestión Errores de Prescripción,Consolidado de Errores de prescripción y Dispensación por unidad y como subred                                                                                   </t>
  </si>
  <si>
    <t xml:space="preserve">Informe de  evaluación semestral  de la adherencia al procedimiento de dispensación de medicamentos.     </t>
  </si>
  <si>
    <t>Realizar la identificación del producto que genera el error de dispensación, realizar reporte del suceso de seguridad y de requerirse análisis y plan de mejora  con cumplimiento de las acciones.</t>
  </si>
  <si>
    <t>debido a la baja adherencia al procedimiento,</t>
  </si>
  <si>
    <t>debilidades en la capacitación del personal</t>
  </si>
  <si>
    <t xml:space="preserve">Nutrición </t>
  </si>
  <si>
    <t xml:space="preserve">Viviana Tejera </t>
  </si>
  <si>
    <t xml:space="preserve">El profesional de nutrición del subproceso realiza registro diario del diligenciamiento de las muestras testigo y  de cumplimiento de condiciones de limpieza y desinfección.                                                                                           </t>
  </si>
  <si>
    <t xml:space="preserve">Solicitar resultados de pruebas microbiologicas para verificar las inocuidad de los alimentos. </t>
  </si>
  <si>
    <t>debido a la baja adherencia al protocolo de notificación de hallazgos criticos.</t>
  </si>
  <si>
    <t xml:space="preserve">Formato de notificación de hallazgos criticos en imagenologia  </t>
  </si>
  <si>
    <t>Imagenologia</t>
  </si>
  <si>
    <t xml:space="preserve">Notificación del Sucesos de Seguridad.                                                                                                                          Realizar plan individual a colaborador que se identifique con notificación inoportuna hallazgo crítico en imagenología.  </t>
  </si>
  <si>
    <t xml:space="preserve">Karin Moncada </t>
  </si>
  <si>
    <t xml:space="preserve">Seguimiento y análisis mensual del indicador de oportunidad de notificación de hallazgos criticos </t>
  </si>
  <si>
    <t xml:space="preserve">Indicador de  oportunidad de notificación de hallazgos criticos en imagenologia  </t>
  </si>
  <si>
    <t xml:space="preserve">Socialización del seguimiento del indicador en los espacios institucionales </t>
  </si>
  <si>
    <t>Acta de socialización.</t>
  </si>
  <si>
    <t xml:space="preserve">Imagenologia </t>
  </si>
  <si>
    <t>por estudios de Imagenología que no cumplen con los estándares establecidos,</t>
  </si>
  <si>
    <t>Notificación del Sucesos de Seguridad.                                                                                                                          Realizar  plan individual al colaborador que se identifique con  retomas de  imágenes que no cumplen con los estandares de calidad.</t>
  </si>
  <si>
    <t xml:space="preserve">Imagenología </t>
  </si>
  <si>
    <t xml:space="preserve">Seguimiento y análisis mensual del indicador de los estudios que  no cumplen con los estandares de calidad esperado </t>
  </si>
  <si>
    <t>y debilidades en la capacitación de los colaboradores del servicio.</t>
  </si>
  <si>
    <t xml:space="preserve">Socialización del seguimiento del inidcador en los espacios institucionales </t>
  </si>
  <si>
    <t>debido a la baja implementación de estrategias de comunicación por parte del personal de primer contacto administrativo y asistencial.</t>
  </si>
  <si>
    <t xml:space="preserve">Laboratorio Clínico </t>
  </si>
  <si>
    <t xml:space="preserve">Resarcimiento por medio de la asignación de cita y priorización  la atención </t>
  </si>
  <si>
    <t>Rossi González</t>
  </si>
  <si>
    <t>Acta de la reunión realizada.</t>
  </si>
  <si>
    <t>Laboratorio Clínico</t>
  </si>
  <si>
    <t>Reporte suceso de seguridad y gestión del mismo.</t>
  </si>
  <si>
    <t xml:space="preserve">Rossi Gonzalez </t>
  </si>
  <si>
    <t xml:space="preserve">Informe de Adherencia  a la Guía de Buenas Prácticas en la transfusión de hemocomponentes.      </t>
  </si>
  <si>
    <t>debido a la baja adherencia del manual</t>
  </si>
  <si>
    <t xml:space="preserve">Solicitar retoma al servico que presenta rechazo de muestras por no ser suficiente para el procesamiento , refoerzando  los correctos de toma de muestras.  </t>
  </si>
  <si>
    <t xml:space="preserve">Rossi González </t>
  </si>
  <si>
    <t>y toma inadecuada de muestras por el personal auxiliar o de enfermerìa en los servicios de urgencias y hospitalización.</t>
  </si>
  <si>
    <t xml:space="preserve">Reporte Sistema de Informacion Laboratorio Clinico de las muestras rechazadas por servicio.  </t>
  </si>
  <si>
    <t>debido al procesamiento de las misma sin previo montaje del control de calidad,</t>
  </si>
  <si>
    <t xml:space="preserve">El personal del laboratorio clínico realiza montaje del control de calidad de acuerdo al Manual Control de Calidad Interno y Externo del Laboratorio Clinico / Manual Control de Calidad Interno y Externo Servicio de Gestión de Pretransfusional </t>
  </si>
  <si>
    <t>Reprocesar control de calidad.</t>
  </si>
  <si>
    <t>debilidades en las competencias del talento humano</t>
  </si>
  <si>
    <t>Actas y Formatos de Entrenamiento especifico.</t>
  </si>
  <si>
    <t xml:space="preserve">y fallas en el análisis de la trazabilidad de los resultados.      </t>
  </si>
  <si>
    <t xml:space="preserve">Realizar seguimiento y análisis de los resultados de los controles de calidad de acuerdo a periodicidad y acciones tomadas </t>
  </si>
  <si>
    <t xml:space="preserve">informe de Calidad </t>
  </si>
  <si>
    <t>por fallas en la notificación de los resultados críticos,</t>
  </si>
  <si>
    <t>Reportar suceso de seguridad y gestión del mismo.</t>
  </si>
  <si>
    <t>debido a la baja adherencia al procedimiento de atención en el laboratorio clínico.</t>
  </si>
  <si>
    <t>Realizar seguimiento a la entrega de resultados del Laboratorio Clinico y /o a la entrega de hemocomponentes.</t>
  </si>
  <si>
    <t xml:space="preserve">El supervisor de los contratos de convenio realiza verificación de los estandares de calidad de los laboratorios donde se remiten las muestras y al banco  proveedor de los hemocomponentes.    </t>
  </si>
  <si>
    <t>Se realiza proceso de finalización de contrato por incumplimento de los estandares de calidad .</t>
  </si>
  <si>
    <t xml:space="preserve">Yohanna Carvajal </t>
  </si>
  <si>
    <t>y la supervisión inadecuada de los contratos.</t>
  </si>
  <si>
    <t>debido a que los pacientes no siguen las recomendaciones dadas por el personal del servicio,</t>
  </si>
  <si>
    <t xml:space="preserve">Unidad Renal </t>
  </si>
  <si>
    <t>1. Atención integral al paciente para estabilizar.                                                   2 Realizar el reporte de suceso de seguridad.                                                  3 Analizar suceso de seguridad y proyectar plan de mejora de requerirse para intervencion de las causas identificadas.</t>
  </si>
  <si>
    <t>La lider de subproceso notifica al area de mantenimiento sobre las intervenciones de infraestructura del area de Unidad Renal</t>
  </si>
  <si>
    <t xml:space="preserve">Ticket reportados en mesa de ayuda en caso de fallas  en la infraestructura </t>
  </si>
  <si>
    <t>y las condiciones de infraestructura y dotación inadecuadas en el servicio.</t>
  </si>
  <si>
    <t>por riesgo de Infección de acceso vascular,</t>
  </si>
  <si>
    <t>debido a barreras para la construcción de los accesos,</t>
  </si>
  <si>
    <t>1. Realizar el reporte de suceso de seguridad.                                                    2. Analizar en las reuniones de comité los indicadores de infecciones y gestión de FA     3.Definir acciones en plan de mejoramiento para su intervención.</t>
  </si>
  <si>
    <t>debilidades en el autocuidado del paciente o personal de enfermeria</t>
  </si>
  <si>
    <t xml:space="preserve">La lider de subproceso realiza socialización del cuidado del acceso vascular dirigida al paciente y realiza socialización del cuidado del acceso vascular dirigida a los colaboradores </t>
  </si>
  <si>
    <t>Brindar educación al paciente sobre los cuidados del acceso vascular y aplicar lista de chequeo a la adherencia al protocolo de conexión y desconexión de acceso vascular.</t>
  </si>
  <si>
    <t>Registro de Actividad Educativa Unidad Renal de acuerdo a cronograma ,con soporte de lo socializado ( Código 08-06-FO-0005)</t>
  </si>
  <si>
    <t>y las condiciones inadecuadas de infraestructura.</t>
  </si>
  <si>
    <t>La lider de subproceso realiza el  reporte al area de mantenimiento sobre las intervenciones de infraestructura del area de Unidad Renal</t>
  </si>
  <si>
    <t xml:space="preserve">Ticket reportados en mesa de ayuda en caso de fallas en el funcionamiento de equipos o fallas en la infraestructura </t>
  </si>
  <si>
    <t>debido a la insuficiencia del talento humano,</t>
  </si>
  <si>
    <t xml:space="preserve">Seguimiento y análisis mensual del indicador de oportunidad de generación de  informes de patología y de informes de líquidos. </t>
  </si>
  <si>
    <t>Patologia</t>
  </si>
  <si>
    <t>DUBIS PIMENTEL-Profesional de apoyo Dirección Servicios Complementarios</t>
  </si>
  <si>
    <t>Subproceso de Patología</t>
  </si>
  <si>
    <t>LUDDY MARTIN BACCI</t>
  </si>
  <si>
    <t>falta de insumos</t>
  </si>
  <si>
    <t>Formato de solicitud  y de entrega de insumos</t>
  </si>
  <si>
    <t xml:space="preserve">y daños en equipos del laboratorio. </t>
  </si>
  <si>
    <t xml:space="preserve">La jefe del subproceso de Patología hace la verificación mensual de la suficiencia del Talento Humano en el Laboratorio de Patología. </t>
  </si>
  <si>
    <t>Verificar la suficiencia del Talento Humano requerido en el funcionamiento del Laboratorio.</t>
  </si>
  <si>
    <t>Formato de suficiencia de Talento Humano del Laboratorio de Patología</t>
  </si>
  <si>
    <t>La jefe del subproceso de Patología verifica el reporte a mesa de ayuda mediante ticket en caso de daño de un equipo del Laboratorio de Patología.</t>
  </si>
  <si>
    <t>Verificar el reporte a mesa de ayuda mediante Tickets en caso de fallas en el funcionamiento de  equipos del Laboratorio.</t>
  </si>
  <si>
    <t>Ticket reportados en mesa de ayuda en caso de fallas en el funcionamiento de equipos del Laboratorio</t>
  </si>
  <si>
    <t xml:space="preserve">laboratorio Clínico </t>
  </si>
  <si>
    <t>Unidad Renal</t>
  </si>
  <si>
    <t>LIDER 
LUDY ANDREA CUBILLOS</t>
  </si>
  <si>
    <t>1. Radicar solicitud de compra por caja menor de insumos faltantes. 
2. Trámite de solicitud de adición/prórrogas de contratos de insumos de Patología.
3. Hacer requerimiento de Talento Humano o solicitud de horas adicionales en caso de insuficiencia del Talento Humano.  
4. Solicitud de adquisición o reposición de equipo del Laboratorio en caso de daños irreparables u obsolecencia</t>
  </si>
  <si>
    <t>El grupo PAMEC según cronograma de trabajo anual, realizara la medición de adherencia a la calidad y registro clínico con periodiocidad anual a los colaboradores de la direccion de urgencias.</t>
  </si>
  <si>
    <t xml:space="preserve">PAMEC realiza evaluacion a la adherencia a la calidad y registro de la historia clinica con periodicidad anual a colaboradores de la direccion de urgencias. </t>
  </si>
  <si>
    <t>Informe de auditoria, acta inicio, acta cierre, base de datos.</t>
  </si>
  <si>
    <t>PAMEC</t>
  </si>
  <si>
    <t>Diana Andrea Paz Acuña/Daissy  Amparo Chiquisa (Apoyo Dirección de Urgencias)</t>
  </si>
  <si>
    <t>Plan de mejoramiento indvidual y seguimiento a registros clinicos</t>
  </si>
  <si>
    <t xml:space="preserve">Gestion clinica de urgencias </t>
  </si>
  <si>
    <t>lideres asistenciales (Yorbi Constanza Mosquera/ Victor jimenez/ Laritza Escarraga/Juanita Barrera/ Jaime Castillo/Liliana Castiblanco/Diego Rodriguez)</t>
  </si>
  <si>
    <t>Los lideres asistenciales de la direccion de urgencias realizaran Implemetación de accciones de mejora según los resultados de medicion de adherencia.</t>
  </si>
  <si>
    <t>Los lideres assitenciales de la direccion de urgencias realizaran planes de mejora a colaboradores de baja adherencia a la calidad y registro de la historia clinica.</t>
  </si>
  <si>
    <t>Planes de mejoramiento individual-</t>
  </si>
  <si>
    <t xml:space="preserve">Dirección de urgencias/Lideres Asistenciales </t>
  </si>
  <si>
    <t>Yorbi Constanza Mosquera/ Victor jimenez/ Laritza Escarraga/Juanita Barrera/ Jaime Castillo/Liliana Castiblanco/Diego Rodriguez/  Diana Andrea Paz Acuña/Daissy Amparo Chiquisa (Apoyo Dirección de Urgencias)</t>
  </si>
  <si>
    <t xml:space="preserve">La dirección de urgencias desde el primer contacto con el colaborador realizara  inducción frente al conocimiento y apropiacion de la subred. </t>
  </si>
  <si>
    <t xml:space="preserve">Revisar el nivel de adherencia a la inducción de ingreso a la subred sur occidente. </t>
  </si>
  <si>
    <t xml:space="preserve">Actas direccion de Urgencias </t>
  </si>
  <si>
    <t>Dirección de urgencias/Apoyo tecnico</t>
  </si>
  <si>
    <t xml:space="preserve">y la rotación constante del personal </t>
  </si>
  <si>
    <t>Los lideres asistenciales de la dirección de urgencias realizaran  inducción a los colaboradores en puesto de trabajo.</t>
  </si>
  <si>
    <t xml:space="preserve">Realizar incoporacion de colaboradores nuevos, orientando en procesos y procedimientos de urgencias. </t>
  </si>
  <si>
    <t>Actas Unidades</t>
  </si>
  <si>
    <t>Yorbi Constanza Mosquera/ Victor jimenez/ Laritza Escarraga/Juanita Barrera/ Jaime Castillo/Liliana Castiblanco/Diego Rodriguez, Diana Andrea Paz Acuña/Daissy  Amparo Chiquisa (Apoyo Dirección de Urgencias)</t>
  </si>
  <si>
    <t>por inoportunidad de traslados internos entre las unidades de la subred,</t>
  </si>
  <si>
    <t>debido al inadecuado registro del formato de referencia y contrareferencia,</t>
  </si>
  <si>
    <t>Desde la dirección de urgencias se realiza Medición de adherencia a la calidad y registro clínico, como estrategia de autocontrol con periodicidad semestral.</t>
  </si>
  <si>
    <t>Desde la direccion de urgencas se Evalua la adherencia a la calidad y registro de formatos de referencia y contrareferencia con periodicidad semestral.</t>
  </si>
  <si>
    <t>Informe auditoria</t>
  </si>
  <si>
    <t>Direccion de urgencias</t>
  </si>
  <si>
    <t>Manuel Humberto Tovar Renginfo, Diana Andrea Paz Acuña/Daissy  Amparo Chiquisa (Apoyo Dirección de Urgencias)</t>
  </si>
  <si>
    <t>Plan de mejoramiento indvidual y seguimiento a procedimeinto</t>
  </si>
  <si>
    <t xml:space="preserve">Los lideres asitenciales de la dirección de urgencias realizaran reentrenamiento de procedimiento de referencia y contrareferencia. </t>
  </si>
  <si>
    <t xml:space="preserve">Los lideres assitenciales de la direccion de urgencias realizaran en espacios de ULC  reentrenamiento de procedimiento de referencia y contrareferencia </t>
  </si>
  <si>
    <t>actas y listados de asistencias</t>
  </si>
  <si>
    <t>Los lideres asitenciales de la dirección de urgencias realizaran capacitación de guias de practica clinica.</t>
  </si>
  <si>
    <t>Los lideres asistenciales de la direccion de urgencias realizaran reentrenamiento en ULC de pertinencia de solicitud de ayudas diagnosticas.</t>
  </si>
  <si>
    <t xml:space="preserve">Los lideres asitenciales de la dirección de urgencias realizaran  acompañamiento y seguimiento a la entrega de turno multidisciplinaria. </t>
  </si>
  <si>
    <t>Los lideres asistenciales de la direccion de urgencias realizaran aplicación de lista de chequeo de entrega de turno multidisciplinaria, garantizando el cumplimiento del instructivo de ronda asistencial multidisciplinaria.</t>
  </si>
  <si>
    <t>listas de chequeo debidamente diligenciadas</t>
  </si>
  <si>
    <t>Dirección de urgencias/Lideres Asistenciales y/o referentes de enfermeria</t>
  </si>
  <si>
    <t>por identificación inadecuada de pacientes con riesgo de caida,</t>
  </si>
  <si>
    <t>dedido a desconocimiento del mismo,</t>
  </si>
  <si>
    <t xml:space="preserve">Los lideres asitenciales de la dirección de urgencias realizaran fortalecimiento a la cultura de seguridad del paciente. </t>
  </si>
  <si>
    <t>Los lideres asistenciales de la direccion de urgencias realizaran Socialización en espacios de ULC del programa de seguridad del paciente con periodicidad trimestral.</t>
  </si>
  <si>
    <t>Yorbi Constanza Mosquera/ Victor jimenez/ Laritza Escarraga/Juanita Barrera/ Jaime Castillo/Liliana Castiblanco/Diego Rodriguez  Diana Andrea Paz Acuña/Daissy  Amparo Chiquisa (Apoyo Dirección de Urgencias).</t>
  </si>
  <si>
    <t>Reporte de suceso de segurdad y analisis según protocolo de londres con seguimiento desde la direccion de urgencias.</t>
  </si>
  <si>
    <t>falta de educacion,</t>
  </si>
  <si>
    <t>Los lideres asitenciales de la dirección de urgencias  Verificaran la educacion a cuidador y/o familiar frente a riesgo de caidas</t>
  </si>
  <si>
    <t xml:space="preserve">Los lideres asistenciales y/o referentes de enfermería de la direccion de urgencias realizaran aplicación de lista de chequeo de adherencia a la buena practica de reduccion y prevencion de caidas, con periodicidad mensual. </t>
  </si>
  <si>
    <t>Yorbi Constanza Mosquera/ Victor jimenez/ Laritza Escarraga/Juanita Barrera/ Jaime Castillo/Liliana Castiblanco/Diego Rodriguez Diana Andrea Paz Acuña/Daissy  Amparo Chiquisa (Apoyo Dirección de Urgencias).</t>
  </si>
  <si>
    <t>rotación frecuente del personal</t>
  </si>
  <si>
    <t>Los lideres asitenciales de la dirección de urgencias garantizaran inducción a colaboradores en su puesto de trabajo.</t>
  </si>
  <si>
    <t xml:space="preserve">Los lideres asistenciales de la direccion de urgencias realizaran realizar incorporacion de colaboradores nuevos, orientando en procesos y procedimientos de urgencias. </t>
  </si>
  <si>
    <t>actas y listados de asistencias.</t>
  </si>
  <si>
    <t xml:space="preserve">y inadecuada identificacion del riesgo priorizado. </t>
  </si>
  <si>
    <t xml:space="preserve">Desde ruta Trauma se fortalecera y verificara la importancia de la identificación de riesgo de caidas en sala de espera. </t>
  </si>
  <si>
    <t>Profesionales de la ruta trauma apoyaran y verificaran mediante acompañamietno en  puesto de trabajo a auxiliares de gestión del riesgo, frente a la buena practica de identificacion de caidas en salas de espera de la direccion de urgencias, con periodicidad trimestral.</t>
  </si>
  <si>
    <t>Dirección de urgencias/Lider Ruta Trauma</t>
  </si>
  <si>
    <t>Andres Felipe Ortiz (Lider ruta trauma)</t>
  </si>
  <si>
    <t>por administración inadecuada de medicamentos,</t>
  </si>
  <si>
    <t>Los lideres asistenciales y/o referentes de enfermeria fortaleceran en los colaboradores Guía de buenas prácticas en el uso de medicamentos.</t>
  </si>
  <si>
    <t>Los lideres asistenciales y/o referentes de enfermería de la direccion de urgencias fomentaran a colaboradores de enfermeria la  importancia del cumplimiento del Protocolo para la Administracion de medicamentos por Enfermeria (v7)</t>
  </si>
  <si>
    <t>desconocimiento de los 10 pasos correctos en la adminsitración</t>
  </si>
  <si>
    <t>Los lideres asistenciales y/o referentes de enfermeria promoveran la buena practica de correctos de la adminstarcion de medicamentos</t>
  </si>
  <si>
    <t xml:space="preserve">Los lideres asistenciales y/o referentes de enfermería de la direccion de urgencias fomentaran a colaboradores de enfermeria la  importancia del cumplimiento del Protocolo para la Administracion de medicamentos por Enfermeria (v7) con enfasis el los 10 correctos de la administarcion demedicamentos. </t>
  </si>
  <si>
    <t>y la falta de verificación de acceso venoso.</t>
  </si>
  <si>
    <t>Los lideres asistenciales y/o referentes de enfermeria recapacitaran a los colaboradores la via de administración de medicamentos (periferica, central) según tipo de medicamentos</t>
  </si>
  <si>
    <t>Los lideres asistenciales y/o referentes de enfermería de la direccion de urgencias socializaran a colaboradores de enfermeria la Guía de buenas prácticas en el uso de medicamentos.</t>
  </si>
  <si>
    <t>Los lideres asistenciales y/o referentes de enfermeria  Fomentar y verificaran en los colaboradores de urgencias la entrega de turno multidisciplinarias.</t>
  </si>
  <si>
    <t>por reingresos de pacientes en el manejo inadecuado de su patologia,</t>
  </si>
  <si>
    <t>debido a la baja adherencia a las guias de practica clinica,</t>
  </si>
  <si>
    <t>El grupo PAMEC medira la adherencia a  las Guías de Práctica Clínica priorizadas a la direccion de urgenicas, con una periodicidad anual según cronograma PAMEC.</t>
  </si>
  <si>
    <t xml:space="preserve">PAMEC realiza evaluacion a la adherencia a  las Guías de Práctica Clínica priorizadas con periodicidad anual a colaboradores de la direccion de urgencias. </t>
  </si>
  <si>
    <t>PAMEC/Dirección de Urgencias</t>
  </si>
  <si>
    <t>Plan de mejoramiento indvidual y seguimiento a adherencia a guias</t>
  </si>
  <si>
    <t>falta de seguimiento a colaboradores</t>
  </si>
  <si>
    <t>Los lideres asistenciales de la dirección de urgencias realizaran planes de mejora  s de mejora según los resultadosde adherencia, con una periodicidad anual.</t>
  </si>
  <si>
    <t>Los lideres assitenciales de la direccion de urgencias realizaran planes de mejora a colaboradores de baja adherencia a las Guías de Práctica Clínica priorizadas.</t>
  </si>
  <si>
    <t>Dirección de urgencias</t>
  </si>
  <si>
    <t>y bajo analisis de causas de readmision de pacientes.</t>
  </si>
  <si>
    <t>Desde la direccion de urgencias Seguimiento a reingresos en el servicio de urgencias.</t>
  </si>
  <si>
    <t>Monitoreo al indicador de reingresos por el servicio de urgencias por el mismo diagnostico(mayor a 24 horas  y menor a 72 horas)3%</t>
  </si>
  <si>
    <t xml:space="preserve">Informe reingresos y base de datos. </t>
  </si>
  <si>
    <t>por desconocimiento del perfil en la contratación de APH,</t>
  </si>
  <si>
    <t>Establecer  con el area de talento humano los requisitos  de ingreso del colaborador  de acuerdo a la normatividad vigente, para  su   ingreso  al programa de atención prehospitalaria</t>
  </si>
  <si>
    <t xml:space="preserve">Validación de requisitos mínimos por perfil, según los definido en Anexo ténico No. 5 </t>
  </si>
  <si>
    <t xml:space="preserve">Lista de Chequeo Anexo No. 5 </t>
  </si>
  <si>
    <t xml:space="preserve">Talento humano Sur Occidente </t>
  </si>
  <si>
    <t xml:space="preserve">Jayson Giraldo </t>
  </si>
  <si>
    <t xml:space="preserve">Lider Subproceso de APH </t>
  </si>
  <si>
    <t>Realizar la inducción del personal que ingresa a la unidad funcional APH , garantizando apropiación de la misma a través del pretest y postest</t>
  </si>
  <si>
    <t xml:space="preserve">Se realiza por parte del Area de Talento Humano de Sur Occidente </t>
  </si>
  <si>
    <t xml:space="preserve">Certificado aporbación curso de  Virtual </t>
  </si>
  <si>
    <t>Establecer un programa de capacitación continuada con el personal  garantizando su asistencia a las capacitaciones pertinentes para el ejercicio de sus actividades</t>
  </si>
  <si>
    <t xml:space="preserve">Cronograma de capacitación anual / lista de asistencia / resultados de pre y post test </t>
  </si>
  <si>
    <t xml:space="preserve">lista de asistencia / resultados de pre y post test </t>
  </si>
  <si>
    <t>Unidad Funcional APH</t>
  </si>
  <si>
    <t>Giovanna Puerto
profesional de Enlace</t>
  </si>
  <si>
    <t>APH</t>
  </si>
  <si>
    <t>debido al inadecuado control y gestión de los mismos,</t>
  </si>
  <si>
    <t>Coordinar con el área respectiva la existencia de mínimos y máximos de insumos  en la farmacia de abastecimiento a las ambulancias  garantizando la entrega de los mismos de manera oportuna y permanente</t>
  </si>
  <si>
    <t xml:space="preserve">* Stock de insumos y medicamentos para Móviles TAB Y TAM 
* Formato reposición de medicamentos y dispositivos médicos de ambulacias (09-03-FO-0013)  
*Formula Médica (10-01-FO-0018)
* Entrega de EPP (04-03-FO-0076)
* Acta de reunión </t>
  </si>
  <si>
    <t>Diario</t>
  </si>
  <si>
    <t>Formatos Almera  (09-03-FO-0013)  (10-01-FO-0018) (04-03-FO-0076)
Acta de reunión</t>
  </si>
  <si>
    <t xml:space="preserve">Nayibe Sanchez, Yuly Acosta 
Aux Farmacia </t>
  </si>
  <si>
    <t xml:space="preserve"> El profesional en medicina realizará manejo médico para estabilizar al paciente , según los signos y síntomas  y  así mismo su vía de administración</t>
  </si>
  <si>
    <t xml:space="preserve">A través de la historia clínica </t>
  </si>
  <si>
    <t xml:space="preserve">Formato Historia Clínica </t>
  </si>
  <si>
    <t>Auditoria Médica</t>
  </si>
  <si>
    <t xml:space="preserve">Dr. Leonardo Díaz
Lider APH </t>
  </si>
  <si>
    <t>Realizar seguimientos periódico a las móviles a fin de establecer el manejo adecuado de inventarios garantizando con plenitud  los insumos, dispositivos y medicamentos</t>
  </si>
  <si>
    <t>Realización de auditoria para validar Stock de medicamentos para identificar medicamentos proximos a vencer, faltantes y médicamentos controlados</t>
  </si>
  <si>
    <t xml:space="preserve">Actas de reunión </t>
  </si>
  <si>
    <t>Capacitar al personal, frente al adecuado manejo de la historia clínica y la guia del subproceso de APH</t>
  </si>
  <si>
    <t xml:space="preserve">Socializacion del documento, pretest y postest </t>
  </si>
  <si>
    <t>lista de asistencia / resultados de pre y post test</t>
  </si>
  <si>
    <t>Carolina Gomez 
profesional de Enlace</t>
  </si>
  <si>
    <t>Auditoría de los registros clínicos  de acuerdo a la muestra establecida, ( registro clínico y coherencia de las medicalizadas)</t>
  </si>
  <si>
    <t xml:space="preserve">Se realiza medición e indicador de adherencia y concordancia </t>
  </si>
  <si>
    <t>Indicador e informe</t>
  </si>
  <si>
    <t xml:space="preserve">Capacitar al personal, frente al adecuado manejo de la historia clínica </t>
  </si>
  <si>
    <t>Se realiza formación del adecuado diligenciamiento de las historias clínicas</t>
  </si>
  <si>
    <t>por insuficiencia de equipos biomédicos,</t>
  </si>
  <si>
    <t>debido a la mala practica y capacitación de los colaboradores,</t>
  </si>
  <si>
    <t>capacitar al personal en el adecuado manejo de equipos biomédicos</t>
  </si>
  <si>
    <t xml:space="preserve">Hoja de vida equipos biomédicos 
Registro de lista de verificación Móviles TAB Y TAM </t>
  </si>
  <si>
    <t xml:space="preserve">Hoja de vida
lista de verificación </t>
  </si>
  <si>
    <t xml:space="preserve">Samuel Manrique 
Tecnólogo Biomédico </t>
  </si>
  <si>
    <t>retraso en los mantenimientos preventivos y correctivos</t>
  </si>
  <si>
    <t>Realizar  seguimiento al cronograma  de mantenimiento preventivo y correctivo</t>
  </si>
  <si>
    <t>Realizar cronograma de Mantenimientos preventivos para equipo biomédicos</t>
  </si>
  <si>
    <t xml:space="preserve">Soportes Mantenimientos preventivos y correctivos </t>
  </si>
  <si>
    <t xml:space="preserve">y carencia de proveedores contratados por la entidad. </t>
  </si>
  <si>
    <t>Garantizar los equipos biomédicos requeridos para las móviles según su tipologia (TAM Y TAB)</t>
  </si>
  <si>
    <t xml:space="preserve">Capacitación del adecuado manejo de los equipos biomédicos  </t>
  </si>
  <si>
    <t>Lider APH</t>
  </si>
  <si>
    <t xml:space="preserve">se realizara el proceso de descuentos para el personal APH, a todos los tripulantes de la Móvil con la novedad de llegada tarde. </t>
  </si>
  <si>
    <t xml:space="preserve">Monica Garay 
Profesional de Enlace </t>
  </si>
  <si>
    <t xml:space="preserve">Monica Garay 
Profesional de enlace </t>
  </si>
  <si>
    <t>debido a la demora en la elaboración y recopilación de información por los diferentes procesos que interviene en la gestión del convenio.</t>
  </si>
  <si>
    <t>Establecer mecanismos de comunicación con los procesos que intervienen en la gestión del convenio para obtener los informes oportunamente.</t>
  </si>
  <si>
    <t xml:space="preserve">Asignación y distribución de productos por perfil </t>
  </si>
  <si>
    <t xml:space="preserve">Correos 
Actas         
Informes 
Registros fotográficos  </t>
  </si>
  <si>
    <t xml:space="preserve">Dr. Leonardo Díaz
Lider APH
Ing Adriana Martinez 
Profesional Administrativa
</t>
  </si>
  <si>
    <t xml:space="preserve">búsqueda activa de información por parte del personal de APH y los actores del proceso que intervienen en la presente actividad. </t>
  </si>
  <si>
    <t xml:space="preserve">Entrega de informes de gestión </t>
  </si>
  <si>
    <t xml:space="preserve">Informe de gestión </t>
  </si>
  <si>
    <t>Todo el grupo APH</t>
  </si>
  <si>
    <t>Los lideres de cartera, facturación y mercadeo socializaran la nueva normatividad y procedimientos en los procesos de facturación,   autorizaciones, radicacion, cobro, glosas y devoluciones.</t>
  </si>
  <si>
    <t>Acta comité de Ingresos, Actas de reuniones y socializaciones</t>
  </si>
  <si>
    <t>Cartera (Devoluciones-Glosas)</t>
  </si>
  <si>
    <t>Gloria Marcela Burgos Torres - Profesional Especializado, Carlos Enrique Herrera Mendez -  Lider de Cartera, Sandra Jineth Tafur Hernandez - Lider de Facturación y Martha Ambrosio - Lider de Mercadeo.</t>
  </si>
  <si>
    <t xml:space="preserve">Con el proposito de garantizar la custodia de la informaciòn de los saldos de cartera, glosas y devoluciones contar con el almacenamiento de toda la informaciòn historica en discos duros separados </t>
  </si>
  <si>
    <t>Cartera, glosas y devoluciones</t>
  </si>
  <si>
    <t>Lideres de cartera, glosas y devoluciones</t>
  </si>
  <si>
    <t xml:space="preserve">El lider de cartera junto al de devoluciones y glosas revisaran mes a mes las conciliaciones generadas por los ejecutivos de cuentas con las ERP, teniendo encuenta las glosas y devoluciones para determinar valores libres para pagos y/o saldos por conciliar. </t>
  </si>
  <si>
    <t>Actas de concilación con ERP.</t>
  </si>
  <si>
    <t>Gloria Marcela Burgos Torres - Profesional Especializado, Carlos Enrique Herrera Mendez -  Lider de Cartera</t>
  </si>
  <si>
    <t>puntos de control y autocontrol de las areas encargadas,</t>
  </si>
  <si>
    <t>El lider de Carteta presentara el seguimiento del recaudo y las edades de la cartera en el Comitè de Gestiòn de Ingresos.</t>
  </si>
  <si>
    <t>Recaudo mensual de la cartera.
Cartera por Edades.</t>
  </si>
  <si>
    <t>Cartera (Devoluciones-Glosas), Tesorería y Presupuesto</t>
  </si>
  <si>
    <t>Gloria Marcela Burgos Torres - Profesional Especializado, Carlos Enrique Herrera - Lider de Cartera, Luz Yaneth Gómez Ruiz - Tesorera y Nelly Esperanza Zambrano - Lider de Presupuesto.</t>
  </si>
  <si>
    <t>Los lideres de la dirección financiera (cartera, glosas, devoluciones, facturación, tesoreria y presupuesto con el subproceso de Contabilidad, elaborarn las conciliaciones contables.</t>
  </si>
  <si>
    <t>Conciliaicones de facturacion generada, facturacion radicada, recaudo, ejecuciones presupuestales, glosas y devoluciones.</t>
  </si>
  <si>
    <t>Cartera (Devoluciones-Glosas), facturación, tesorería, prersupuesto y Contabilidad.</t>
  </si>
  <si>
    <t>Gloria Marcela Burgos Torres - Profesional Especializado, Sandra Jineth Tafur Hernández - Lider de Facturación; Carlos Enrique Herrera Mendez -  Lider de Cartera, Erika Milena Rodriguez - Lider Devoluciones, Fanny Rubio Guevara - Lider Glosas, Luz Yaneth Gomez Ruiz - Tesorera, Monica Liliana Corrales - Lider de Contabilidad</t>
  </si>
  <si>
    <t>El lider de glosas y devoluciones reportara la glosa recibida, aceptada y tramitada, de igual forma las devoluciones presentadas al Comitè de Gestiòn de Ingresos</t>
  </si>
  <si>
    <t xml:space="preserve">Informe de glosas, Inventario de devoluciones, Actas de Comité de Ingresos </t>
  </si>
  <si>
    <t>Gloria Marcela Burgos Torres - Profesional Especializado, Carlos Enrique Herrera Mendez -  Lider de Cartera, Erika Milena Rodriguez - Lider Devoluciones, Fanny Rubio Guevara - Lider Glosas</t>
  </si>
  <si>
    <t>La Tesorera consulta diariamente los saldos y movimientos de las cuentas de ahorro de la Subred, generando el reporte de "Consulta de Saldos diarios". Actividad que se hace en horas de la mañana y antes del cierre de la jornada.</t>
  </si>
  <si>
    <t>Reportes díarios de Saldos Bancarios</t>
  </si>
  <si>
    <t xml:space="preserve">Tesoreria </t>
  </si>
  <si>
    <t>Gloria Marcela Burgos Torres - Profesional Especializada, Luz Yaneth Gómez Ruiz - Tesorera</t>
  </si>
  <si>
    <t>En caso de que al consultar los Saldos y movimientos bancarios se establezca alguna diferencia y/o movimiento que no corresponde a la Subred, se debe informar por escrito al Banco de lo ocurrido y se solicita respuesta y soportes de los movimientos.  Igualmente se notifica de lo ocurrido a la Administración de la Subred.
En caso de que en el proceso de arqueos de caja se evidencie alguna diferencia por faltante de recursos, el área de tesorería procede a notificar al líder del proceso  de Facturación y al Director Financiero, con el fin de que se tomen las medidas correspondientes.</t>
  </si>
  <si>
    <t>Tesorería</t>
  </si>
  <si>
    <t>El grupo de tesorería reliza diariamente el cruce de la información de recaudo.  Comparando los movimientos registrados en el sistema de información contra los valores reflejado en el reporte de "Movimientos Bancarios" plataforma del Banco y/o el reporte de la trasportadora de valores.</t>
  </si>
  <si>
    <t xml:space="preserve">Conciliacion Bancaria, Boletin de Caja y Bancos, Acta de Conciliación de recaudo Tesoreria -Cartera, Conciliación  Tesoreria Contabilidad, </t>
  </si>
  <si>
    <t>Tesoreria, facturación, cartera y presupuesto.</t>
  </si>
  <si>
    <t>Gloria Marcela Burgos Torres - Profesional Especializada
Luz Yaneth Gomez Ruiz - Tesorera
Sandra Jineth Tafur Hernández - Facturación
Carlos Enrique Herrera - Cartera
Nelly Esperanza Zambrano Ruiz - Presupuesto</t>
  </si>
  <si>
    <t>El grupo de tesorería realiza arqueos de caja de forma sorpresiva en los diferentes puntos de atención y recaudo de la Subred.</t>
  </si>
  <si>
    <t>Arqueos de Cajas</t>
  </si>
  <si>
    <t>El grupo de tesorería revisa, verifica y genera los archivos de dispersión, comprobantes de egreso y notas bancarias  para los pagos autorizados  por todo concepto; comparandolos contra  la relación de envio y/o causaciones correspondientes</t>
  </si>
  <si>
    <t>Comprobantes de Dispersión del sistema de información y Reporte Proceso de la plataforma del Banco y Conciliaciones Bancarias</t>
  </si>
  <si>
    <t>Tesoreria y Contabilidad</t>
  </si>
  <si>
    <t>Gloria Marcela Burgos Torres - Profesional Especializada, Luz Yaneth Gómez Ruiz - Tesorera, Monica Liliana Corralez Gomez - Contabilidad</t>
  </si>
  <si>
    <t xml:space="preserve">Los lideres de facturación, autorizaciones y cartera presentaran las acciones que contribuyan a la oportunidad de la radicación y el recaudo por la prestación del servicio, ante el comité de ingresos y los subprocesos financieros. </t>
  </si>
  <si>
    <t xml:space="preserve">Los integrantes del Comité de Ingresos de la Subred realizaran la medición de cumplimiento del indicador de gestión de autorizaciones, radicación, recaudo, glosas y devoluciones, que permitan implementar acciones desde el comité de ingresos y los subprocesos financieros. </t>
  </si>
  <si>
    <t>Facturación, cartera, glosas, devoluciones, tesoreria, presupuesto y Contabilidad y actas del comité de ingresos.</t>
  </si>
  <si>
    <t>Gloria Marcela Burgos Torres - Profesional Especializada, Luz Mary Torres - Autrizaciones, Sandra Jineth Tafur Hernandez - Facturación, Carlos Enrique Herrera - Cartera, Fanny Rubio Guevara - Glosas, Erika Milena Rodríguez - Devoluciones, Luz Yaneth Gómez Ruiz - Tesorera, Nelly Esperanza Zambrano - Presupuesto, Monica Liliana Corrales - Contadora.</t>
  </si>
  <si>
    <t>Plan de contingencia para consecución de autorizaciones, armado de facturas, radicación de facturas ante las ERP</t>
  </si>
  <si>
    <t>Subproceso de autorizaciones y facturación</t>
  </si>
  <si>
    <t>Líder de Admisiones y autorización
Líder de Facturación.</t>
  </si>
  <si>
    <t>Los lideres de facturación y cartera velaran por que se realice la revisión, actualización, socialización y capacitación de procedimientos, normatividad y contratos a los colaboradores de las áreas de admisiones, autorización, facturación, cartera, glosas y devoluciones</t>
  </si>
  <si>
    <t>Procedimientos, instructivos y/o formatos actualizados codificados en Almera, actas de capacitaciones, actas de reunion mesas de trabajo,  solicitud y oportunidad entrega de RIPS, publicación de matriz de contratación, bases de población de EPS a cargo de mercadeo.</t>
  </si>
  <si>
    <t>Autorizaciónes, facturación, cartera, glosas y devoluciones</t>
  </si>
  <si>
    <t>Gloria Marcela Burgos Torres - Profesional Especializada, Luz Mary Torres - Autrizaciones, Sandra Jineth Tafur Hernandez - Facturación, Carlos Enrique Herrera - Cartera, Fanny Rubio Guevara - Glosas, Erika Milena Rodríguez - Devoluciones.</t>
  </si>
  <si>
    <t>Los lideres de autorizaciones y facturación realizaran la implementación de controles, instructivos y herramientas para el mejoramiento de la calidad de los soportes de autorizaciones y facturación complementando con la solicitud de mejora de los soportes clínicos a las áreas misionales correspondientes.</t>
  </si>
  <si>
    <t>El líder de autorizaciones y facturación realizaran la implementación de controles, instructivos y herramientas para el mejoramiento de la calidad de los soportes de autorizaciones y facturación complementando con la solicitud de mejora de los soportes clínicos a las áreas misionales correspondientes.</t>
  </si>
  <si>
    <t>Instructivos, actas de seguimiento, formatos y herramientas definidas</t>
  </si>
  <si>
    <t>Oficina TICs, autorizaciónes, facturación, cartera, glosas y devoluciones</t>
  </si>
  <si>
    <t>Gloria Marcela Burgos Torres - Profesional Especializada, Luz Mary Torres - Autrizaciones, Sandra Jineth Tafur Hernandez - Facturación</t>
  </si>
  <si>
    <t>El líder de cartera gestionara en coordinación con los líderes del subproceso financiero los soportes para la realización de mesas de trabajo para el seguimiento de prácticas indebidas realizadas con la SDS y Superintendencia de Salud.</t>
  </si>
  <si>
    <t xml:space="preserve">Actas de Reunión mesas de trabajo.
</t>
  </si>
  <si>
    <t>Gloria Marcela Burgos Torres - Profesional Especializada, Carlos Enrique Herrera - Cartera, Fanny Rubio Guevara - Glosas, Erika Milena Rodríguez - Devoluciones.</t>
  </si>
  <si>
    <t>El lider de TIC realizará la gestión de actualización del Software en cumplimiento de la normatividad e implementará las herramientas tecnológicas, ofimáticas, fortalecimiento de la conectividad, asistencia de sistemas en la funcionalidad de plataformas de interoperabilidad con las ERP, así como de solución oportuna de requerimientos del software en articulación con las necesidades y validaciones realizadas por los Líderes del Subproceso Financiero.</t>
  </si>
  <si>
    <t>Ticket mesa de ayuda y respuesta, Orfeos, reportes de actualización de sistemas.</t>
  </si>
  <si>
    <t>Autorizaciónes, facturación, cartera, glosas, devoluciones, tesoreria, presupuesto y contabilidad.</t>
  </si>
  <si>
    <t>Gloria Marcela Burgos Torres - Profesional Especializada, Luz Mary Torres - Autrizaciones, Sandra Jineth Tafur Hernandez - Facturación, Miguel Mojica - Oficina TICs.</t>
  </si>
  <si>
    <t>por la publicaciòn de informaciòn erronea y desactualizada,</t>
  </si>
  <si>
    <t>Socialización del Manual de Crisis de la Subred</t>
  </si>
  <si>
    <t>Actualizaciòn del Manual de Crisis de la Subred</t>
  </si>
  <si>
    <t>Documento actualizado en la plataforma Almera</t>
  </si>
  <si>
    <t>Gestiòn de Comunicaciones</t>
  </si>
  <si>
    <t>Jefe de la Oficina Asesora de Comunicaciones</t>
  </si>
  <si>
    <t>Impelementar las acciones descritas en el Manual de Crisis</t>
  </si>
  <si>
    <t>Gestión de Comunicaciones</t>
  </si>
  <si>
    <t>Revisión y seguimiento de las solicitudes de publicaciones relacionadas con Ley de Transparencia y acceso a la información</t>
  </si>
  <si>
    <t>Socializaciòn del Manual de  Crisis al equipo directivo, lideres, colaboradores y personal del servicio tercerizado de  vigilancia y aseo</t>
  </si>
  <si>
    <t xml:space="preserve">Actas de reuniòn, divulgaciòn de piezas comunicativas a travès de los canales de comunicación interna de la Subred </t>
  </si>
  <si>
    <t>Aplicación de la encuesta de efectividad y satisfacción que se encuentra en el Manual de Comunicaciones, la cual se realiza semestralmente y los resultados son presentados en el Comité Directivo para la toma de decisiones.</t>
  </si>
  <si>
    <t>Aplicaciòn de la encuesta de satisfacciòn de comunicaciones</t>
  </si>
  <si>
    <t>Resultado de la aplicación de la encuesta</t>
  </si>
  <si>
    <t>por la desinformación de los colaboradores frente a la gestión institucional,</t>
  </si>
  <si>
    <t>Implementacion de las estrategias de socializacion de la información</t>
  </si>
  <si>
    <t>Actualización del Manual de Comunicaciones</t>
  </si>
  <si>
    <t>por perdida de la información asistencial y administrativa de la Subred,</t>
  </si>
  <si>
    <t>debido a fallas técnicas en medios físicos y virtuales de los servicios tecnológicos,</t>
  </si>
  <si>
    <t>La Oficina de sistemas de información tiene establecido un procedimiento de Mantenimiento Preventivo y correctivo de Equipos de computo 13-02-PR-0002, con una frecuencia anual que detecta daños en equipos, capacidad de disco, entre otras. Emitiendo concepto técnico del equipo según estado del mismo.</t>
  </si>
  <si>
    <t>La Oficina de sistemas de información ejecutará por la ejecución del cronograma establecido del mantenimiento preventivo y correctivo de equipos e Infraestructura Tecnológica y Redes de comunicaciones</t>
  </si>
  <si>
    <t>Cronogramas de Mantenimiento, Registros de mantenimientos de PC y servidores</t>
  </si>
  <si>
    <t>Líderes de Subprocesos:  Servicios Tecnológicos e Infraestructura</t>
  </si>
  <si>
    <t>Pruebas de recuperacion de backup</t>
  </si>
  <si>
    <t>Oficina sistemas de Informacion</t>
  </si>
  <si>
    <t xml:space="preserve">Copias de seguridad almacenadas externamente </t>
  </si>
  <si>
    <t>Sistemas de informacion</t>
  </si>
  <si>
    <t>Admon BD</t>
  </si>
  <si>
    <t>fallas de los sistemas de información por errores de actualizaciones y mantenimiento de las bases de datos</t>
  </si>
  <si>
    <t>La Oficina de sistemas de información cuenta con el procedimiento gestión de backup bases de datos y sistemas de información - 13-00-PR-0002 para salvaguardar los datos en caso de noveades criticas que puedan afectar la integridad de la informacion en los sistemas de informáticos misionales.</t>
  </si>
  <si>
    <t>La Oficina de sistemas de información, ejecutara el  plan de backups de bases de datos de los sistemas de información.</t>
  </si>
  <si>
    <t>Cronograma de plan de backups, ejecución mensual y seguimiento trimestral</t>
  </si>
  <si>
    <t xml:space="preserve">Líderes de Subprocesos:  Servicios Tecnológicos </t>
  </si>
  <si>
    <t>y/o ataque externo a los sistemas de información de la entidad.</t>
  </si>
  <si>
    <t>debido a ataque de ciberseguridad a nivel externo</t>
  </si>
  <si>
    <t>La Oficina de Sistemas de Información TICS  tiene un plan de acción de seguridad y privacidad de la información definido para cada vigencia el cual se ejecuta según la periodicidad definida</t>
  </si>
  <si>
    <t>La Oficina de sistemas de información realizara las actividades del plan de acción de seguridad de la información establecido para la vigencia. Y velara por la aplicación de las politicas del manual de seguridad de la información relacionado con los accesos a los sistemas de informacion
El administrador de la
red de datos de la Entidad, verificará los contoles de
acceso a la red y realiza los ajustes que se
requieran con el fin de
identificar los accesos no controlados a los
servidores de datos</t>
  </si>
  <si>
    <t>Plan de Seguridad y Privacidad de la Información, resultado de indicadores de Gestión de TICS (Mesa de ayuda, inicdentes de seguridad, caidas del Sistema, backups y Mantenimeinto)</t>
  </si>
  <si>
    <t>y/o un ataque de ingeniería social o divulgacion de información confidencial de los pacientes.</t>
  </si>
  <si>
    <t xml:space="preserve">
La Oficina de Sistemas de Información TICS  cuenta con una consola de antivirus mediante el cual se hace seguimiento a las amenazas que puedan llegar afectar la seguridad en la red.</t>
  </si>
  <si>
    <t xml:space="preserve">La Oficina de sistemas de información realizará seguimiento a la consola de antivirus y actualizaciones de antivirus </t>
  </si>
  <si>
    <t xml:space="preserve">Reporte y/o consultas del Sistema de informacion </t>
  </si>
  <si>
    <t>La Oficina de Sistemas de Información TICS  tiene definido dentro de sus contratos de red acuerdos de niveles de servicio frente a las fallas reportadas y gestionadas por el proveedor a los cuales se les hace seguimiento permanente en caso de caidas del sistema</t>
  </si>
  <si>
    <t xml:space="preserve">La Oficina de sistemas de información hará seguimiento y análisis a las fallas de red reportadas y gestionadas por ETB, según  los acuerdos de niveles de servicio.
El profesional de TIC designado revisará que en las
contrataciones de prestaciones de serv icios en
tecnología, se definan acuerdos de niveles de
serv icio en el que se preste el serv icio de soporte,
esto se debe evidenciar en el expediente contractual
</t>
  </si>
  <si>
    <t>Informes de ETB, e indicador de tiempos de indisponibilidad</t>
  </si>
  <si>
    <t xml:space="preserve">Líderes de Subprocesos:  Sistemas de informacion </t>
  </si>
  <si>
    <t>La Oficina de Sistemas de información TICS cuenta con el procedimiento gestión de backup bases de datos y sistemas de información - 13-00-PR-0002 para salvaguardar los datos en caso de noveades criticas que puedan afectar la integridad de la informacion en los sistemas de informáticos misionales.</t>
  </si>
  <si>
    <t>La Oficina de sistemas de información ejecutará el plan de backup de bases de datos de los sistemas de información y realizará aleatoriamente pruebas de recuperación de backup</t>
  </si>
  <si>
    <t>Bitacora de Backups de las bases de datos del sistema de información en producción e historicos.</t>
  </si>
  <si>
    <t>El líder de gestión documental y los técnicos que apoyan el subproceso, realizan capacitaciones y seguimiento en la implementación de los lineamientos definidos en los procedimientos e instructivos a las dependencias de la Entidad</t>
  </si>
  <si>
    <t>Realizar capacitaciones y seguimiento en la implementación de los lineamientos definidos en los procedimientos e instructivos a las dependencias de la Entidad</t>
  </si>
  <si>
    <t xml:space="preserve">Actas y registros de asistencia
Informes de seguimiento
</t>
  </si>
  <si>
    <t>Gestión documental y archivo</t>
  </si>
  <si>
    <t>Referente de ambiente Físico-Ivonne García</t>
  </si>
  <si>
    <t xml:space="preserve">Realizar seguimiento en almera al cumplimiento del indicador del programa de gestión documental </t>
  </si>
  <si>
    <t>Ivonne García-referente Ambiente físico</t>
  </si>
  <si>
    <t>1/01/2022-31/12/2022</t>
  </si>
  <si>
    <t>Abril 2022
Julio 2022
Octubre 2022
Enero 2023</t>
  </si>
  <si>
    <t>Trimestral</t>
  </si>
  <si>
    <t xml:space="preserve">Informar mediante comunicación oficial al líder de gestión documental con el objeto de iniciar acciones correctivas con relación a la perdida y deterioro de acuerdo con lo definido en los procedimientos e instructivos del subproceso de gestión documental </t>
  </si>
  <si>
    <t>Subproceso de gestión documental y archivo</t>
  </si>
  <si>
    <t>Mauricio Rincón-
Líder de Gestión documental y archivo</t>
  </si>
  <si>
    <t>El líder de gestión documental y los técnicos que apoyan el subproceso realizan seguimiento a la ejecución del cronograma de transferencias documentales definido en la presente vigencia</t>
  </si>
  <si>
    <t>Realizar seguimiento a la ejecución del cronograma de transferencias documentales definido en la presente vigencia</t>
  </si>
  <si>
    <t>Actas y registros de asistencia</t>
  </si>
  <si>
    <t>El líder de gestión documental y los técnicos que apoyan el subproceso realizan seguimiento a las condiciones de conservación de la documentación que reposa en el archivo central</t>
  </si>
  <si>
    <t>Realizar seguimiento a las condiciones de conservación de la documentación que reposa en el archivo central</t>
  </si>
  <si>
    <t>Informe con resgistro fotografico</t>
  </si>
  <si>
    <t>El líder de gestión ambiental y los técnicos que apoyan el subproceso realizan seguimiento al mantenimiento de la infraestructura relacionada al cumplimiento normativo ambiental, con el fin reducir los impacto ambientales negativos</t>
  </si>
  <si>
    <t>Realizar seguimiento al mantenimiento de la infraestructura asociada al cumplimiento de los vertimientos y emisiones atmosfericas de las sedes que aplique</t>
  </si>
  <si>
    <t>Informes del mantenimiento de calderas
Ordenes de limpieza de Tuberias y cajas de inspección
Informes de resultados de caracterización de vertimientos y emisiones atmosfericas</t>
  </si>
  <si>
    <t>Gestión Ambiental</t>
  </si>
  <si>
    <t>Ivonne García-Referente de ambiente físico</t>
  </si>
  <si>
    <t>Realizar seguimiento al cumplimiento del plan de acción del PIGA para la vigencia
Realizar seguimiento al cumplimiento del plan de mantenimiento de infraestructura y equipo industrial</t>
  </si>
  <si>
    <t>Pablo Herrera-Líder de Gestión ambiental</t>
  </si>
  <si>
    <t>01/01/2022-31/12/2022</t>
  </si>
  <si>
    <t>Realizar las adecuación física de forma inmediata con el fin de dar cumplimiento a la normatividad ambiental vigente</t>
  </si>
  <si>
    <t>Líder de Gestión ambiental
Lider de mantenimiento de infraestructura</t>
  </si>
  <si>
    <t>Pablo Herrera
Fabio Rodriguez</t>
  </si>
  <si>
    <t>El líder de gestión ambiental y los técnicos que apoyan el subproceso realizan socialización y sensibilización en relación al cumplimiento del plan institucional de gestión ambiental, con el fin de fortalecer la dherencia a los progromas que hacen parte del Plan</t>
  </si>
  <si>
    <t>Realizar socialización y sensibilización a los colaboradores de entidad en temas relacionados con el cumplimiento de los programas del plan institucional de gestión ambiental-PIGA</t>
  </si>
  <si>
    <t>Actas y resgistros de socialización y sensibilización a colaboradores
Listas de medición de adherencia al PIGA y PGIRH</t>
  </si>
  <si>
    <t>Los supervisores técnicos de los servicios de aseo, vigilancia y lavanderia realizan la justificación de la necesidad de los servicios para un periodo determinado con el fin de contar con los recursos neceseraios para la operación</t>
  </si>
  <si>
    <t xml:space="preserve">Elaborar el plan de necesidades con su respectiva justificación con el fin de garantizar la inclusión en el plan anual de compras de bienes y servicos de la entidad para la respectiva vigencia </t>
  </si>
  <si>
    <t>Informe de justificación</t>
  </si>
  <si>
    <t>Servicios generales y apoyo logistico</t>
  </si>
  <si>
    <t>Realizar seguimiento y formular acciones de mejoramiento relacionadas con la ejecución y cumplimiento de las obligaciones contractuales.</t>
  </si>
  <si>
    <t>Supervisores tecnicos de contratos de servicios tercerizados de aseo, lavandería y vigilancia</t>
  </si>
  <si>
    <t xml:space="preserve">Justificar y solicitar la declaratoria de urgencia manifiesta para garantizar los servicios  mientras se surte el nuevo proceso contractual </t>
  </si>
  <si>
    <t>Servicios generales y de apoyo logistico</t>
  </si>
  <si>
    <t>Stewart Cruz
Nohora Florez
Supervisores servicios tercerizados</t>
  </si>
  <si>
    <t>Los supervisores técnicos de los servicios de aseo, vigilancia y lavanderia realizan el seguimiento a la ejecución de los contratos, con el fin de conocer el estado financiero actualizado de los mismos</t>
  </si>
  <si>
    <t>Realizar el informe de ejecución de los contratos de aseo, vigilancia y lavanderia para el seguimiento del estado financiero y de tiempo de los mismos</t>
  </si>
  <si>
    <t>Certificado de ejecución</t>
  </si>
  <si>
    <t>Los supervisores técnicos de los servicios de aseo, vigilancia y lavanderia realizan seguimiento a las obligaciones contractuales con el fin de garantizar el cumplimiento de las mismas</t>
  </si>
  <si>
    <t xml:space="preserve">Realizar el informe de seguimiento al cumplimiento de las obligaciones contractuales, con el fin de registrar las acciones desarroladas en el marco del contrato  </t>
  </si>
  <si>
    <t xml:space="preserve">Informe de seguimiento </t>
  </si>
  <si>
    <t>Los responsables de las bodegas de almacen diligencian de forma mensual la matriz de control de abastecimiento  la cual permite verificar consumos, abastecimiento y alcance de los mismos  para contar con los insumos en las bodegas de almacén.</t>
  </si>
  <si>
    <t>Realizar el diligenciamiento de la matriz  de control de abastecimiento con el fin de verificar los consumos, el abastecimiento y alcance de los insumos almacenados en las bodegas de almacén</t>
  </si>
  <si>
    <t>Matriz control de abastecimiento</t>
  </si>
  <si>
    <t>Almacén y suministros</t>
  </si>
  <si>
    <t>Ivonne García-Referente de Ambiente Físico</t>
  </si>
  <si>
    <t>Realizar seguimiento al cumplimiento en la entrega de insumos almacenados en las bodegas de almacén a través del reporte de los resultados de este indicador en almera</t>
  </si>
  <si>
    <t>Realizar la solicitud autorizada de prestamos interinstitucionales y/o realizar la solicitud por caja menor con el fin de garantizar la existencia de insumos requeridos para la prestación de los servicios</t>
  </si>
  <si>
    <t>Diego Camilo Sierra-Líder de Almacén</t>
  </si>
  <si>
    <t xml:space="preserve">Los responsables de las bodegas de almacen informan a los supervisores las necesidades de insumos mensuales que se requieren tenere disponibles en las bodegas para prestar los servicios en la entidad
</t>
  </si>
  <si>
    <t xml:space="preserve">Realizar el pedido mediante el formato solicitud de pedidos a almacén el cual permite notificar al supervisor las necesidades de insumos </t>
  </si>
  <si>
    <t>Correos electrónicos</t>
  </si>
  <si>
    <t>Almacen y suministros</t>
  </si>
  <si>
    <t>Los responsables de las bodegas de almacén realizan conteo de los insumos para identificar las cantidades de insumos disponibles en las bodegas de alamacén</t>
  </si>
  <si>
    <t>Se realiza el conteo y se diligencia el formato planilla toma física de inventario el cual permite identificar cantidades de insumos  existentes en las bodegas de almacen</t>
  </si>
  <si>
    <t xml:space="preserve"> formato planilla toma física de inventario </t>
  </si>
  <si>
    <t>Alamcén y suministros</t>
  </si>
  <si>
    <t>Realizar seguimiento al indicador de rotación y al cumplimiento de la programación de la toma física de inventarios con el fin de controlar las existencias, el deterioro, rotación y vencimiento de insumos</t>
  </si>
  <si>
    <t>Semestral</t>
  </si>
  <si>
    <t>Realizar la aplicación del procedimiento de baja de bienes de consumo</t>
  </si>
  <si>
    <t>Los responsables de las bodegas de almacén diligencian el formato de control fechas de vencimiento productos de almacén el cual permite identificar los productos que no tienen rotación y que están proximas a vencer</t>
  </si>
  <si>
    <t xml:space="preserve">Se realiza el diligenciamiento del formato control de fechas de vencimiento el cual permite identificar los insumos con baja rotación y proximos a vencer remitido mediante correo electrónico al supervisor para la gestión pertinente </t>
  </si>
  <si>
    <t xml:space="preserve"> formato control de fechas de vencimiento</t>
  </si>
  <si>
    <t>Los responsables de las bodegas de almacén informan al supervisor y al proveedor de los productos proximos a vencerse o que no tienen rotación co el fin de realizar el cambio o devolución de los mismos</t>
  </si>
  <si>
    <t>Se realiza la proyección de la comunicación al proveedor y al supervisor informando  los productos proximos a vencerse o que no tienen rotación con el fin de gestionar el cambio o devolución de los mismos</t>
  </si>
  <si>
    <t>Correos electronicos y carats de solicitud al proveedor</t>
  </si>
  <si>
    <t>El referente de mantenimiento e infraestructura realiza el seguimiento al la ejecución del plan de mantenimiento preventivo con el fin de contar con las condiciones de ambiente físico optimas para la prestación del servicio</t>
  </si>
  <si>
    <t>Realizar seguimiento al cumplimiento de las actividades programadas en el plan de mantenimiento de la vigencia con el fin de prestar servicios con condiciones de ambiente físico seguras e identificar y gestionar las acciones de mejoramiento que se requieran para dar cumplimiento al mismo</t>
  </si>
  <si>
    <t xml:space="preserve">Formato Plan de mantenimiento con seguimiento
Ordenes e informes de ejecución del plan de mantenimiento </t>
  </si>
  <si>
    <t>Mantenimiento de infraestructura</t>
  </si>
  <si>
    <t xml:space="preserve">Realizar seguimiento en Almera al cumplimiento del indicador de plan de mantenimiento de infraestructura y dotación hospitalaria y formular acciones de mejoramiento requeridas para mejorar el desempeño del mismo </t>
  </si>
  <si>
    <t>Para el caso de las fallas de equipos industriales se debe activar el plan de contingencia que se encuentra en Almera, para el caso de fallas en la infraestructura se debe iniciar las intervenciones de forma inmediata para asegurar la continuidad en la prestación de los servicios y áreas</t>
  </si>
  <si>
    <t xml:space="preserve">Carlos Enrique Ríos
Profesional especilizado </t>
  </si>
  <si>
    <t>El referente de equipos industriales realiza el seguimiento a la ejecución del plan de mantenimiento preventivo de los equipos con el fin de contar con el buen funcionamiento de los mismos como apoyo a la prestación del servicio</t>
  </si>
  <si>
    <t>Realizar seguimiento al cumplimiento de los mantenimientos preventivos programados de los equipos industriales con el fin de prevenir las fallas y verificar la funcionalidad de los mismos</t>
  </si>
  <si>
    <t>Formato Plan de mantenimiento de equipos industriales con seguimiento
Reposrtes de mantenimiento</t>
  </si>
  <si>
    <t>Los referentes de mantenimiento de infraestructura y equipo industrial realizan seguimiento a la ejecución de las necesidades identificadas y notificadas a través de mesa de ayuda las cuales permiten realizar las intervenciones de acuerdo con las priorizaciones establecidas</t>
  </si>
  <si>
    <t xml:space="preserve">Realizar seguimiento al cumplimiento de las necesidades reportadas a través de mesa de ayuda y de esta forma asegurar el las reparaciones de acuerdo a la priorizaciones asignadas </t>
  </si>
  <si>
    <t>Matriz de consolidación de tickets
Ordenes de mantenimiento</t>
  </si>
  <si>
    <t>Ambiente físico</t>
  </si>
  <si>
    <t>por perdida o hurto de bienes,</t>
  </si>
  <si>
    <t xml:space="preserve">debido a falta de adherencia a los procedimientos </t>
  </si>
  <si>
    <t>Los colaboradores del subproceso de activos fijos realizan recorridos de verificación de bienes asigandos a las sedes y colaboradores de la entidad con el fin de constatar la ubicación de los mismos y tener actualizados los inventarios selectivos</t>
  </si>
  <si>
    <t>Realizar recorrido por las sedes de acuerdo al cronograma establecido para la vigencia para verificar los bienes de manera aleatoria diligenciando el formato respectivo</t>
  </si>
  <si>
    <t>Cronograma de recorrdios
Formatos de pruebas selectivas de inventarios</t>
  </si>
  <si>
    <t>Activos fijos</t>
  </si>
  <si>
    <t>Realizar seguimiento a la adherencia a los procedimientos establecidos para el manejo y control de los bienes de la entidad</t>
  </si>
  <si>
    <t>01/06/2022-31/12/2022</t>
  </si>
  <si>
    <t>Septiembre 2022
Diciembre 2022</t>
  </si>
  <si>
    <t>Presentar la reclamación del siniestro ante la aseguradora para la reposición del bien o en su defecto la reposición del bien por parte del responsable</t>
  </si>
  <si>
    <t>Hector Espinosa
Líder del subproceso de activos fijos-seguros</t>
  </si>
  <si>
    <t>El profesional asignado del subproceso de activos fijos realiza el cargue en el sistema de los bienes ingresados a la entidad con el fin de tener trazabilidad y manejo contable de estos</t>
  </si>
  <si>
    <t>Registrar en el sistema los bienes que superan los dos salarios minimos vigentes y los bienes de menor cuantía, lo anterior con el fin de tener trazabilidad (registro y control) de los mismos, y de esta forma realizar el manejo contable y conciliatorio</t>
  </si>
  <si>
    <t>Resgistros de ingreso
Conciliaciones contables</t>
  </si>
  <si>
    <t>y falta de notificación al subproceso de activos fijos</t>
  </si>
  <si>
    <t>El lider del subproceso de activos fijos gestiona la asegurabilidad de los bienes de la entidad a través de un programa de seguros con el fin de tener amparados los mismos.</t>
  </si>
  <si>
    <t>Realizar la identificación de los bienes de propiedad planta, equipo y control, a través de la solicitud a la entidad aseguradora para que sean incluidos en las polizas correspondientes del programa de seguros</t>
  </si>
  <si>
    <t>Correos electronicos de solicitud 
Polizas adquiridas</t>
  </si>
  <si>
    <t>Los colaboradores del subproceso de activos fijos realizan tomas fisicas generales o selectivas de inventarios en todas las sedes que hacen parte de la entidad con el fin de verificar su ubicación, estado y responsables</t>
  </si>
  <si>
    <t>Realizar el cronograma e informe de toma física de inventarios general o selectiva el cual es presentado al comité de inventarios para su aprobación y seguimiento de ejecución</t>
  </si>
  <si>
    <t>Cronograma de toma Física
Actas de comité de inventarios
Informe final de toma física de inventarios</t>
  </si>
  <si>
    <t xml:space="preserve">El líder de gestión de la tecnología biomedica y su equipo técnico realizan seguimiento a la ejecución del cronograma de mantenimiento preventivo para identificar los mantenimientos programados y ejecutados </t>
  </si>
  <si>
    <t xml:space="preserve">Realizar seguimiento a la ejecución del cronograma de mantenimiento preventivo para identificar los mantenimientos programados y ejecutados </t>
  </si>
  <si>
    <t>Cronograma de mantenimiento preventivo de equipos biomedicos
Reporte de mantenimiento</t>
  </si>
  <si>
    <t>Gestión de la tecnología biomédica</t>
  </si>
  <si>
    <t>Para el caso de las fallas de equipos biomedicos se debe activar el plan de contingencia que se encuentra en Almera</t>
  </si>
  <si>
    <t>Oscar Perez-líder gestión de la tecnología biomedica</t>
  </si>
  <si>
    <t>El equipo técnico de gestión de la tecnología biomedica realiza las rondas de inspección periodicas para identificar y gestionar los riesgos asociados a las fallas de equipos biomedicos</t>
  </si>
  <si>
    <t>Realizar las rondas de inspección periodicas para identificar y gestionar los riesgos asociados a las fallas de equipos biomedicos</t>
  </si>
  <si>
    <t>Rondas de inspección periodica 
Inspección diaria de equipos biomedicos
Inspección de inicio de semana de equipos biomédicos</t>
  </si>
  <si>
    <t>Gestión de la tecnología biomedica</t>
  </si>
  <si>
    <t>El líder de gestión de la tecnología biomedica y su equipo técnico realizan inducción, capacitación y reentrenamiento periodico al personal asistencial sobre el buen uso de la tecnología biomedica con el fin de mitigar los riesgos</t>
  </si>
  <si>
    <t>Realizar inducción, capacitación y reentrenamiento periodico al personal asistencial sobre el buen uso de la tecnología biomedica con el fin de mitigar los riesgos</t>
  </si>
  <si>
    <t>Actas de capacitación y registro de asistencia
Cronograma de capacitación de gestión de la Tecnología</t>
  </si>
  <si>
    <t>El líder de gestión de la tecnología y su equipo técnico realizan seguimiento periodico a la ejecución de los contratos, asi como la proyección de necesidades relacionadas con el mantenimiento de equipo biomedico</t>
  </si>
  <si>
    <t>Realizar seguimiento periodico a la ejecución de los contratos, asi como la proyección de necesidades relacionadas con el mantenimiento de equipo biomedico</t>
  </si>
  <si>
    <t>Informes parciales y certificaciones de contratos
Cuadro de seguimiento de contratos de gestión de la tecnología biomédica</t>
  </si>
  <si>
    <t>por el registro inapropiado de las acciones judiciales en el sistema Siproj Web y archivo de la oficina jurídica,</t>
  </si>
  <si>
    <t>debido a que no se relacionan y registran los procesos judiciales y tutelas.</t>
  </si>
  <si>
    <t xml:space="preserve">El profesional de apoyo administrativo y/o tecnologico, que designe la jefatura de la oficina debe realizar la revisión permanente de la actualización y registro de los procesos con relación a la matriz de información de la oficina y otros informes. </t>
  </si>
  <si>
    <t>Revisar de manera permanente la actualización y registro de los procesos con relación a la matriz de información de la oficina y otros informes. (Apoyo Administrativo y/o tecnologico)</t>
  </si>
  <si>
    <t>Documentales informes, correos electrónicos.</t>
  </si>
  <si>
    <t>Oficina Asesora Jurídica</t>
  </si>
  <si>
    <t>Jefe de la oficina asesora jurídica o el profesional que se designe. (Alejandra Almario)</t>
  </si>
  <si>
    <t xml:space="preserve">Revisar de manera permanente la actualización y registro de los procesos con relación a la matriz de información de la oficina y el Sistema de Información  de Procesos Judiciales Siproj Web otros informes.
Comunicarse con el abogado a cargo del proceso por el medio mas expedito para realizar lo correspondiente.
Hacer seguimiento y verificar la correción y/o aclaración.  </t>
  </si>
  <si>
    <t>Profesional que designe la jefatura de la oficina. (Apoyo Administrativo y/o Tecnologico )</t>
  </si>
  <si>
    <t xml:space="preserve">Comunicarse con el abogado a cargo del proceso por el medio mas expedito para realizar lo correspondiente informando a la jefe de la oficina.
Hacer seguimiento y verificar la correción y/o aclaración.  </t>
  </si>
  <si>
    <t>Oficina Asesora Jurídica.</t>
  </si>
  <si>
    <t>El que designe el jefe de la oficina. (Alejandra Maria ALmario)</t>
  </si>
  <si>
    <t>por el inadecuado manejo de la información</t>
  </si>
  <si>
    <t xml:space="preserve">debido a la incorrecta aplicación de la Ley 1581 del 2012. </t>
  </si>
  <si>
    <t xml:space="preserve">El profesional (Abogado) que designe la jefatura de la oficina, debe recordar de manera periódica la aplicación de la norma através de correo correo electrónico y/o en reunioniones de grupo de los colaboradores de la oficina jurídica.   </t>
  </si>
  <si>
    <t xml:space="preserve">Socializar de manera periódica la aplicación de la norma através de correo correo electrónico y/o en reunioniones de grupo de los colaboradores de la oficina jurídica.   </t>
  </si>
  <si>
    <t>Jefe de la oficina asesora jurídica o el profesional que se designe (Alejandra Almario)</t>
  </si>
  <si>
    <t>Socializar de manera periódica la aplicación de la norma através de correo correo electrónico y/o en reunioniones de grupo de los colaboradores de la oficina jurídica.
Comunicarse con el abogado a cargo del proceso por el medio mas expedito para realizar las correcciones.
Hacer seguimiento y verificar la correción y/o aclaración.</t>
  </si>
  <si>
    <t>Profesional que designe la jefatura de la oficina. (Apoyo Administrativo y/o Juridico)</t>
  </si>
  <si>
    <t>El que designe el jefe de la oficina (Alejandra ALmario)</t>
  </si>
  <si>
    <t xml:space="preserve">Solicitar capacitación a Gestión Documental con el fin de retroalimentar al talento humano de la OCID respecto de los procedimientos  para a gestión, cuidado, custodia y organización de los documentos que comportan el archivo de la dependencia  </t>
  </si>
  <si>
    <t>Acta de capacitación y/o tiquet de solicitud de capacitación. "Gestión Documental"</t>
  </si>
  <si>
    <t>Oficina Control Interno Disciplinario y Gestión de Ambiente Físico-Gestión Documental</t>
  </si>
  <si>
    <t xml:space="preserve">LESZLY MICHELL CALDERON SUAREZ auxiliar administrativo </t>
  </si>
  <si>
    <t xml:space="preserve">Registro de los documentos que ingresan a la dependencia a través de la correspondencia interna, externa y correos electrónicos en el libro radicador  </t>
  </si>
  <si>
    <t xml:space="preserve">Libro radicador </t>
  </si>
  <si>
    <t xml:space="preserve">Oficina Control Interno Disciplinario </t>
  </si>
  <si>
    <t>LESZLY MICHELL CALDERON SUAREZ Técnico administrativo 1</t>
  </si>
  <si>
    <t xml:space="preserve">Registro de los documentos que ingresan a la dependencia a través de la correspondencia interna, externa y correos electrónicos  en la carpeta digital "BASE CORRESPONDENCIA 2022  </t>
  </si>
  <si>
    <t xml:space="preserve">carpeta digital "BASE CORRESPONDENCIA 2022     </t>
  </si>
  <si>
    <t>LESZLY MICHELL CALDERON SUAREZTécnico administrativo 1</t>
  </si>
  <si>
    <t xml:space="preserve">Registro de los documentos que ingresan a la dependencia  mediante medios magneticos (CDs, Memorias USB, Correos eléctronicos entre otros en la carpeta digital "BASE CORRESPONDENCIA 2022 </t>
  </si>
  <si>
    <t>Reuniones periodicas para evaluar el estado de las actuaciones disciplinarias por parte de la jefe oficina y abogados suntaciadores de la OCID.</t>
  </si>
  <si>
    <t>Carpeta en fisico -Actas de Reunión 2022</t>
  </si>
  <si>
    <t>Remisión efectiva de las comunicaciones tanto a la dirección de domicilio certificada por la Dirección Operativa de Gestión del Talento Humano, la informada por los sujetos procesales y a los correos electrónicos suministrados</t>
  </si>
  <si>
    <t>Formato de notificación personal y  correo electrónica que autoriza notificación electrónica. Los soportes obran en los procesos disciplinarios de la  Oficina Control Interno Disciplinario  - Correo Institucional. * Al respecto es de precisar que las actuaciones disciplinarias gozan de reserva de conformidad al artículo 115 del Código General Disciplinario.</t>
  </si>
  <si>
    <t>Actualización de la Base de Datos de los procesos disciplinarios que cursan en la OCID, por parte de los Abogados Sustanciadores</t>
  </si>
  <si>
    <t xml:space="preserve">Base de Datos Seguimiento a procesos  de la Oficina de Control Interno Disciplinario </t>
  </si>
  <si>
    <t xml:space="preserve">Participación activa en las jornadas de capacitación implementadas tanto por los agentes del Ministerio Público como por la Alcadia Distrital, con ocasión al Código General Disciplinario </t>
  </si>
  <si>
    <t>Constancias de participación y/o ingreso a las jornadas de instrucción</t>
  </si>
  <si>
    <t>Comunicar y/o notificar de acuerdo a la norma a los sujetos sujetos procesales de conformidad con la información suministrada por la dependencia correspondiente.</t>
  </si>
  <si>
    <t xml:space="preserve">Formato de comunicaciones y notificacines. Al respecto es de precisar que las actuaciones disciplinarias gozan de reserva de conformidad al artículo 115 de la Ley 1952 de 2019 modificada parcialmente por la Ley 2094 de 2021                                                                                                                                                                                                         </t>
  </si>
  <si>
    <t xml:space="preserve">Solicitar defensor de oficio en los casos que determina la ley e incorporación de las constancias de comunicación en los expedientes (físicas y electrónicas)   </t>
  </si>
  <si>
    <t>Oficiar a los consultorios juridicos de las universidades legalmente constituidas, así como a la Defensoría del Pueblo - Sistema Nacional de Defensoría Pública para la designación de defensores de oficio (según proceda).</t>
  </si>
  <si>
    <t xml:space="preserve">Oficio de solicitud Defensor de Oficio  * Al respecto es de precisar que las actuaciones disciplinarias gozan de reserva de conformidad al artículo 115 de la Ley 1952 de 2019 modificada parcialmente por la Ley 2094 de 2021                                                                                                                                                                                                                 </t>
  </si>
  <si>
    <t>y las irregularidades en el trámite procesal</t>
  </si>
  <si>
    <t>Cotejo  de documentos incorporados en las actuaciones disciplinarias / revisión del Formato Único Inventario Documental - FUID</t>
  </si>
  <si>
    <t xml:space="preserve">Expedientes disciplinarios / Base de datos gestión documental FUID 2022* Al respecto es de precisar que las actuaciones disciplinarias gozan de reserva de conformidad al artículo 115 de la Ley 1952 de 2019 modificada parcialmente por la Ley 2094 de 2021                                                                                                                                                                                                                 </t>
  </si>
  <si>
    <t>por omisión o inoportunidad en la presentación de los Informes de Ley o cumplimiento normativo</t>
  </si>
  <si>
    <t xml:space="preserve">debido a desconocimiento de cambios en las normas, </t>
  </si>
  <si>
    <t>El funcionario y/o contratista designado por el Jefe de la OCI, anualmente o cada que se requiera, revisa la vigencia, modificación, actualización y/o reglamentación de las normas aplicables a los informes de ley o cumplimiento e informa a los responsables para su consideración en la ejeución del trabajo de auditoría.</t>
  </si>
  <si>
    <t xml:space="preserve"> El funcionario y/o contratista designado por el Jefe de la OCI revisa la vigencia, modificación, actualización y/o reglamentación de las normas aplicables a los informes de ley o cumplimiento, cada año o cada vez que se requiera.</t>
  </si>
  <si>
    <t>Correo electrónico informando los resultados de la verificación de las normas.</t>
  </si>
  <si>
    <t>Control Interno</t>
  </si>
  <si>
    <r>
      <rPr>
        <b/>
        <sz val="14"/>
        <color theme="0" tint="-4.9989318521683403E-2"/>
        <rFont val="Arial Narrow"/>
        <family val="2"/>
      </rPr>
      <t xml:space="preserve">Soraya Paredes Muñoz </t>
    </r>
    <r>
      <rPr>
        <b/>
        <sz val="14"/>
        <color theme="0"/>
        <rFont val="Arial Narrow"/>
        <family val="2"/>
      </rPr>
      <t>- Profesional Especializado Oficina Control Interno</t>
    </r>
  </si>
  <si>
    <t>Reformular el Plan Anual de Auditoría dando prioridad a los informes de ley o cumplimiento normativo, para lo cual, se debe redistribuir los informes asignándolos a los profesionales competentes y que tienen conocimiento de la(s) norma(s) que aplican al informe. En el caso de insuficiencia en el talento humano competente, solicitar apoyo al Comité Institucional de Coordinación del Sistema de Control Interno con la adición de recurso humano o transferencia de otra dependencia.</t>
  </si>
  <si>
    <t>Soraya Paredes Muñoz - Profesional Especializado Oficina Control Interno</t>
  </si>
  <si>
    <t xml:space="preserve">disminución del talento humano de la Oficina de Control Interno </t>
  </si>
  <si>
    <t>El Jefe de la OCI evalua periódicamente, si el recurso humano asignado la Oficina de Control Interno es suficiente para la ejecución de las actividades incluidas en el Plan Anual de Auditoría. Si es insuficiente, el Jefe de la OCI presentará al Comité Institucional de Coordinación del Sistema de Control Interno varios escenarios de Plan Anual de Auditoría que contemplen las opciones de recursos asignados y aprobados o que podrán ser aprobados a la OCI, para su consideración y toma de decisiones.</t>
  </si>
  <si>
    <t>El Jefe de la OCI evalua semestralmente la suficiencia del recurso humano asignado la Oficina de Control Interno para la ejecución de las actividades incluidas en el Plan Anual de Auditoría.</t>
  </si>
  <si>
    <t>Papel de trabajo de análisis de cantidad de horas hombre disponibles versus cantidad de horas hombre necesarias para la ejecución de las actividades incluidas en el Plan Anual de Auditoría.</t>
  </si>
  <si>
    <t>y/o a la falta de o inoportunidad en el seguimiento al Plan Anual de Auditoría</t>
  </si>
  <si>
    <t>El Jefe de la OCI  realiza seguimiento trimestral al cumplimiento del  Plan Anual de Auditoría, y socializa sus resultados al  Comité Institucional de Coordinación del Sistema de Control Interno.</t>
  </si>
  <si>
    <t>El Jefe de la OCI realiza seguimiento trimestral al cumplimiento del  Plan Anual de Auditoría</t>
  </si>
  <si>
    <t>Registro de seguimiento trimestral en aplicativo Almera</t>
  </si>
  <si>
    <t>por incumplimiento de los objetivos y metas institucionales,</t>
  </si>
  <si>
    <t>debido a la inobservancia del Plan Anual de Auditoría de la Oficina de Control Interno</t>
  </si>
  <si>
    <t>El funcionario y/o contratista designado por el Jefe de la OCI, mensualmente, verifica el nivel de cumplimiento del Plan Anual de Auditoría identificando limitaciones y atrasos en la ejecuciónde los trabajos de auditoría  cuyo resultado es informado al Jefe de la OCI. En caso de identificar limitaciones y/o atrasos significativos, el Jefe de la OCI solicita al Comité Institucional de Coordinación del Sistema de Control Interno una modificación/ajuste del Plan aprobado.</t>
  </si>
  <si>
    <t xml:space="preserve">Verificar nivel de cumplimiento del Plan Anual de Auditoría identificando limitaciones y atrasos en la ejecuciónde los trabajos de auditoría  </t>
  </si>
  <si>
    <t>Seguimiento cronograma desagregado de los trabajos de auditoría que forman parte del Plan Anual de Auditoría.</t>
  </si>
  <si>
    <t>Reducir el tiempo de seguimiento al cumplimiento del Plan Anual de Auditoría de trimestral a mensual durante los primeros días del mes siguiente al cierre del período inmediatamente anterior, y asegurar su alineación con los objetivos y metas de la entidad.</t>
  </si>
  <si>
    <t xml:space="preserve">y/o a la omisión o seguimiento inoportuno al cumplimiento de las acciones establecidas en los planes de mejoramiento producto de las auditorias internas y externas. </t>
  </si>
  <si>
    <t>El funcionario y/o contratista designado por el Jefe de la OCI, realiza el seguimiento al cumplimiento de las acciones del plan de mejoramiento, producto de los hallazgos y/u observaciones identificadas en las auditorias internas o externas, a través del aplicativo Almera, en el que se determina el nivel de cumplimiento de cada una de las acciones de mejora.</t>
  </si>
  <si>
    <t>Realizar seguimiento al cumplimiento de las acciones del plan de mejoramiento, producto de los hallazgos y/u observaciones identificadas en las auditorias internas o externas</t>
  </si>
  <si>
    <t>Registros en aplicativo Almera y matriz consolidada de seguimiento extraída del aplicativo Almera.</t>
  </si>
  <si>
    <t>por ocultar, distorsionar o tergiversar situaciones observadas en el desarrollo de los diferentes trabajos de auditoría por parte del auditor</t>
  </si>
  <si>
    <t>debido al interés de favorecer a un tercero.</t>
  </si>
  <si>
    <t xml:space="preserve">El Jefe de la Oficina de Control Interno semestralmente  requiere a los auditores la suscripción del acta de cumplimiento del código de ética, el acuerdo de confidencialidad y una declaración de conflicto de intereses para asegurar el cumplimiento de los principios éticos y reglas de conducta establecidas en el Código de Ética. </t>
  </si>
  <si>
    <t>Verificar la suscripción del acta de cumplimiento del código de ética, del acuerdo de confidencialidad y de la declaración de conflicto de intereses por parte del 100% de los auditores</t>
  </si>
  <si>
    <t>Actas firmadas</t>
  </si>
  <si>
    <t>Realizar un informe de la situación materializada y enviarlo a la Oficina de Control Interno Disciplinario por competencia, para que se tomen las acciones pertinentes (disciplinarias o de otro tipo -en el caso de contratistas). Además, realizar un análisis de las causas que generaron la materialización del riesgo e implementar las acciones preventivas pertinentes para evitar de nuevo la materialización.</t>
  </si>
  <si>
    <t>Claudia Patricia Quintero Cometa - Jefe Oficina Control Interno
Soraya Paredes Muñoz - Profesional Especializado Oficina Control Interno</t>
  </si>
  <si>
    <t>por resultados erróneos en los trabajos de auditoría interna,</t>
  </si>
  <si>
    <t>debido al desconocimiento de los procesos de la entidad</t>
  </si>
  <si>
    <t>El funcionario y/o contratista designado por el Jefe de la OCI, verifica que  la Planeación Específica de la auditoría comprenda todas las actividades relacionadas con el entendimiento de la unidad auditada, la evaluación de riesgos y controles (pruebas de recorrido) y seguimiento al plan de mejoramiento vigente de la unidad a auditar, asegurando que en esta etapa de planeación se incluyan todas las actividades del ciclo PHVA de la unidad a auditar determinadas en su caracterización.</t>
  </si>
  <si>
    <t>Revisar que en la etapa de Planeación Especifica de la auditoría se incluyan todas las actividades del ciclo PHVA de la unidad a auditar determinadas en su caracterización.</t>
  </si>
  <si>
    <t>Papel de trabajo de Planeación Especifica de la auditoría</t>
  </si>
  <si>
    <t>Repetir las pruebas o etapas de la auditoría que presentaron errores, y de acuerdo con los resultados, dar un alcance documentado al informe de auditoría emitido o a los hallazgos socializados con los responsables de la unidad auditada.</t>
  </si>
  <si>
    <t>Claudia Patricia Quintero Cometa - Jefe Oficina Control Interno</t>
  </si>
  <si>
    <t>y/o de la metodología para la realización de auditorías internas basadas en riesgos para entidades públicas.</t>
  </si>
  <si>
    <t>El Jefe de la OCI por lo menos una vez al año, o cuando sea requerido, revisa y ajusta la metodología adoptada en la caracterización y procedimientos que conforman el proceso "Control Interno", verificando que sea concordante con los lineamientos del Departamento Administrativo de la Función Pública, con el fin de garantizar cumplimiento a cada una de las etapas definidas.</t>
  </si>
  <si>
    <t>Revisar la metodología adoptada en la caracterización del proceso Control Interno para garantizar el cumplimiento de las etapas definidas por la Función Pública u otros entes rectores.</t>
  </si>
  <si>
    <t>Caracterización, procedimientos y papeles de trabajo actualizados y cargados en el aplicativo Almera.</t>
  </si>
  <si>
    <t>Actas y listados de asistencia</t>
  </si>
  <si>
    <t>Direccion de Urgencias- Subproceso AMED</t>
  </si>
  <si>
    <t xml:space="preserve">Lider AMED Salud Mental  Ivette Vanessa Morales Hoyones
</t>
  </si>
  <si>
    <t>Realizar jornadas de induccion , reinducción y capacitaciones en el transcurso del convenio a fin de fortalecer competencias técnias de los tripulantes</t>
  </si>
  <si>
    <t xml:space="preserve">Lider AMED salud mental </t>
  </si>
  <si>
    <t>30/06/2022 ( trimestral) y 2 segundo control semestral  30 septiembre 2022</t>
  </si>
  <si>
    <t xml:space="preserve">Analisis de caso y realizar plan de mejora de acuerdo a la novedady tomar las medidas pertinentes de acuerdo a lo presentado </t>
  </si>
  <si>
    <t>Dirección de urgencias- Subproceso AMED Salud Mental</t>
  </si>
  <si>
    <t xml:space="preserve">Lider AMED Salud Mental </t>
  </si>
  <si>
    <t>Secrteraia de Salud/ lider convenio Salud Mental</t>
  </si>
  <si>
    <t xml:space="preserve">Lider de convenio salud mental de SDS- Lider convenio AMED salud Mental  Ivette Vanessa Morales Hoyones
</t>
  </si>
  <si>
    <t>Facturar</t>
  </si>
  <si>
    <t xml:space="preserve">Informe de Facturación  / Avances de mercadeo en la gestión </t>
  </si>
  <si>
    <t>Proceso de facturación</t>
  </si>
  <si>
    <t xml:space="preserve">Lider Facturación y Líder de Mercadeo Ivette Vanessa Morales Hoyones
</t>
  </si>
  <si>
    <t xml:space="preserve">Gestionar la venta de servicios, realizar la facturación a las entidasdes con convenio y realizar auditoria de HC a fin de soportar cuentas </t>
  </si>
  <si>
    <t xml:space="preserve">Lider de Mercadeo, Lider de Facturación y Lider de convenio  AMED salud Mental de la Subred </t>
  </si>
  <si>
    <t>1 control  octubre 2022 y 2 control 30 julio 2022</t>
  </si>
  <si>
    <t>Establecer un cronograma de cumplimiento de actividades dado que las repercusiones pueden ser mayores</t>
  </si>
  <si>
    <t>Auditar</t>
  </si>
  <si>
    <t>Listas de Chequeo con informes de auditoria</t>
  </si>
  <si>
    <t xml:space="preserve">Lider AMED salud Mental Ivette Vanessa Morales Hoyones
</t>
  </si>
  <si>
    <t>Analizar</t>
  </si>
  <si>
    <t>Informe de tiempos fuera de servicio</t>
  </si>
  <si>
    <t>realizar análisis de los tiempos opoerativos y generar acciones de mejora a fin de mejorar laopeoratividad de las móviles articualdo al segimiento del contrato de trasnportes</t>
  </si>
  <si>
    <t>1 control mayo 30/2022, 2 control  30 junio 2022</t>
  </si>
  <si>
    <t>Tomar acciones correctivas frente al incumplimiento sistematico y generar acciones de mejora</t>
  </si>
  <si>
    <t>Verificar</t>
  </si>
  <si>
    <t>Gestionar</t>
  </si>
  <si>
    <t>Lista de chequeo del deber ser con la gestión realziada</t>
  </si>
  <si>
    <t xml:space="preserve">Lider AMED salud Mental  Ivette Vanessa Morales Hoyones
</t>
  </si>
  <si>
    <t>Gestionar las actividades del manual de Misión Médica para la Atención domiciliaria de salud Mental</t>
  </si>
  <si>
    <t>30 de octubre 2022</t>
  </si>
  <si>
    <t>Reralizar acciones que permitan el cumplimiento de manera oportuna</t>
  </si>
  <si>
    <t xml:space="preserve">Actas de analisis de casos </t>
  </si>
  <si>
    <t xml:space="preserve">Lider AMED salud Mental   Ivette Vanessa Morales Hoyones
</t>
  </si>
  <si>
    <t>Analizar y gestionar los casos presentados con plan de mejora</t>
  </si>
  <si>
    <t>Gesionar plan de mejora  de acuerdo a la situacuón presentada y socializarla a los equipos a fin de evitar otra situación similar</t>
  </si>
  <si>
    <t>El profesional de apoyo de la direccion ambulatoria realiza seguimiento periodico a las agendas para mitigar el riesgo de inoportunidad en las citas medicas.</t>
  </si>
  <si>
    <t>Se implementan estrategias entre las que podemos mencionar, seguimiento permanente a las agendas con revisión de manera prospectiva a la oportunidad identificando la cita más cercana para oferta al usuario, identificación de cupos disponibles, asignación de estas citas a través del Call Center e implementación de la línea única para cancelación de citas que no pueden ser cumplidas con el objetivo de dar la oportunidad a otro usuario, entre otras.</t>
  </si>
  <si>
    <t xml:space="preserve">Reporte dispilidad de agenda, correos electronicos, cupos disponibles dinamica gerencial. </t>
  </si>
  <si>
    <t>Gestion Clinica Ambulatoria</t>
  </si>
  <si>
    <t>Mirella Peña Rojas</t>
  </si>
  <si>
    <t>Direccion Ambulatoria</t>
  </si>
  <si>
    <t>Efectivo</t>
  </si>
  <si>
    <t>Asignacion de cita</t>
  </si>
  <si>
    <t>Gestion clinica ambulatoria</t>
  </si>
  <si>
    <t>Mirella Peña/Jessica Colmenares</t>
  </si>
  <si>
    <t>Facturacion y call center actualizan los datos de contacto y domicilio del usuario en el momento de la asignacion de la cita.</t>
  </si>
  <si>
    <t>Desde el area de facturacion y call center se implementan estrategias como actualizacion de datos de contacto y domicilio del usuario y/o paciente en el momento de la asignacion o facturacion de la cita.</t>
  </si>
  <si>
    <t>Reporte de dinamica gerencial de datos actualizados.</t>
  </si>
  <si>
    <t>Se realiza seguimiento a las acciones contenidas en el plan de Inasistencia institucional, las cuales han aportado al cumplimiento del indicador; dentro de las estrategias contempladas se encuentran: Comunicación redundante, Recordación de la cita asignada,Sensibilización en el marco de deberes y derechos enfocada en la atención del profesional, Taller Pedagógico- Buen usuario, Tirilla de cita con mensaje de cancelación de cita si no puede asistir.</t>
  </si>
  <si>
    <t>Cubrir la inasistencia con otro usuario</t>
  </si>
  <si>
    <t>Facturacion y call center asignan la cita medica al usuario lo mas cercano posible a su domicilio, con el fin de evitar gastos en transporte.</t>
  </si>
  <si>
    <t>Desde el area de facturacion y call center en el momento de la  asignacion o facturacion de la cita medica ubican usuario lo mas cercano posible a su domicilio, con el fin de evitar gastos en transporte.</t>
  </si>
  <si>
    <t>no asignacion de medico de preferencia,</t>
  </si>
  <si>
    <t>Facturacion y call center asignan la cita medica al usuario con el profesional de su preferencia o medico tratante.</t>
  </si>
  <si>
    <t>Desde el area de facturacion y call center en el momento de la  asignacion o facturacion de la cita medica preguntan al usuario  cual es el profesional de su preferencia o medico tratante para que el sea el que decida quien lo atiende.</t>
  </si>
  <si>
    <t>Reporte de dinamica gerencial citas atendidas e historia clinica.</t>
  </si>
  <si>
    <t>El profesional de apoyo de la Direccion Ambulatoria genera de manera diaria un reporte de dinamica en donde se evidencia la oferta de agendas, y asi mismo el equipo de agendas genera la disponibilidad habilitada diariamente para que el usuario pueda acceder a la cita mas cercana.</t>
  </si>
  <si>
    <t>Reporte diario disponibilidad de agenda (Excel) reportado a SDS</t>
  </si>
  <si>
    <t>e cumplimiento de los horarios asignados.</t>
  </si>
  <si>
    <t>por manejo inadecuado de enfermedad hipertensiva cronica o diabetes mellitus,</t>
  </si>
  <si>
    <t xml:space="preserve">debido a la no adherencia de los protocolos del proceso. </t>
  </si>
  <si>
    <t>Los lideres asistenciales realizan seguimientos a los profesionales de sus sedes de manera periodica, para evidenciar avances y adherencia a la guia de enfermedad hipertensiva cronica, asi mismo se retroalimentan los planes de mejora  a los profesionales que no cumplen en un 100% la adherencia a la guia.</t>
  </si>
  <si>
    <t>Se realiza seguimiento al indicador de lesión de órgano blanco de los usuarios inscritos a la RCCVM. Adicionalmente se realiza proyección de plan de mejora institucional, el cual se encuentra matriculado en almera con el ID 2267 con su respectivo seguimiento. Los lideres asistenciales realizan seguimientos a los profesionales de sus sedes de manera periodica, para evidenciar avances y adherencia a la guia de enfermedad hipertensiva cronica.</t>
  </si>
  <si>
    <t>Plan de mejora institucional matriculado en almera con el ID 2267 con su respectivo seguimiento.</t>
  </si>
  <si>
    <t>Se realiza seguimiento al indicador de lesión de órgano blanco de los usuarios inscritos a la RCCVM. Adicionalmente se realiza proyección de plan de mejora institucional, el cual se encuentra matriculado en almera con el ID 2267 con su respectivo seguimiento.</t>
  </si>
  <si>
    <t>Capacitacion al profesional</t>
  </si>
  <si>
    <t>por complicaciones endodonticas, periodontales, perdida progresiva del diente y/o compromiso sistémico por inadecuado manejo en pacientes con caries dental,</t>
  </si>
  <si>
    <t>debido a la inhaderencia del paciente</t>
  </si>
  <si>
    <t>El profesional retroalimenta al usuario la importancia de ser adherente al tratamiento odontologico.</t>
  </si>
  <si>
    <t>El profesional a cargo realiza la retroalimentacion correspondiente al usuario en la importancia de ser adherente al tratamiento odontologico para evitar complicaciones.</t>
  </si>
  <si>
    <t>Tablero del seguimiento a indicadores de salud oral, entre ellos se encuentra el de cambio de tratamiento</t>
  </si>
  <si>
    <t>Desde la referencia de salud oral y la direccion de servicios ambulatorios se realiza seguimiento a indicadores de cambio de tratamiento para mitigar la probabilidad de complicaciones odontologicas en consulta.</t>
  </si>
  <si>
    <t>Implementar el protocolo de manejo de complicaciones</t>
  </si>
  <si>
    <t>y regreso tardio a la continuidad del tratamiento.</t>
  </si>
  <si>
    <t xml:space="preserve">El profesional retroalimenta al usuario la importancia de asistir a los controles despues del tratamiento </t>
  </si>
  <si>
    <t>El profesional tratante retroalimenta al usuario la importancia de asistir a los controles despues del tratamiento para evitar complicaciones odontologicas.</t>
  </si>
  <si>
    <t>debido al mal uso de la señalizacion por parte de los usuarios</t>
  </si>
  <si>
    <t>Desde la oficina de comunicaciones, seguridad del paciente y la direccion ambulatoria se implementan señalizaciones visibles para evitar caidas de los usuarios en las USS-</t>
  </si>
  <si>
    <t>Desde la oficina de comunicaciones, seguridad del paciente y la direccion ambulatoria se implementan señalizaciones de seguridad visibles para evitar caidas de los usuarios en las USS correspondientes a consulta externa.</t>
  </si>
  <si>
    <t>Plan de mejora de caídas para consulta externa el cual se encuentra matriculado en almera con el ID 2133</t>
  </si>
  <si>
    <t>Desde seguridad del paciente y la direccion de servicios ambulatorios se realiza seguimiento a a los eventos adversos presentados en cada una de las USS para mitigar la probabilidad riesgo de caida de los usuarios.</t>
  </si>
  <si>
    <t>Reporte de sucesos de seguridad</t>
  </si>
  <si>
    <t>y la falta de identificación del riesgo</t>
  </si>
  <si>
    <t xml:space="preserve">Desde la puerta de entrada de las USS con el personal de seguridad y atencion al usuario, se identifican usuarios con riesgo de caida. </t>
  </si>
  <si>
    <t>Desde la puerta de entrada de las USS con el personal de seguridad y atencion al usuario, se identifican usuarios con riesgo de caida con stickers de color naranja con el fin de que los colaboradores puedan identificarlos y asi mismo evitar cualquier evento adverso.</t>
  </si>
  <si>
    <t>Identificacion de riesgos de caidas con stickers de colores,</t>
  </si>
  <si>
    <t xml:space="preserve">debido a la falta de capacitaciones continuas a los profesionales y </t>
  </si>
  <si>
    <t>Desde la direccion ambulatoria con el equipo de seguridad del paciente se realizan seguimientos constantes mediante capacitaciones y recordatorios frente al buen uso de los elementos de proteccion personal y adicionalmente seguimientos al curso virtual de seguridad del paciente.</t>
  </si>
  <si>
    <t>Soportes de elementos de proteccion personal por USS, manual de bioseguridad y curso virtual de seguridad del paciente.</t>
  </si>
  <si>
    <t>Intervenir y retroalimentar las buenas practicas del manual de bioseguridad</t>
  </si>
  <si>
    <t>Utilizar espacios como  ULC, conversatorios de calidad y otras reuniones para retroalimentar la importancia de implementar correctamente el manual de bioseguridad</t>
  </si>
  <si>
    <t>Desde la direccion ambulatoria se propone utilizar espacios como  ULC, conversatorios de calidad y otras reuniones para retroalimentar la importancia de implementar correctamente el manual de bioseguridad en los servicios de consulta externa, asi como capacitaciones virtuales.</t>
  </si>
  <si>
    <t>Listados de asistencia a capacitcaiones, soportes de elementos de proteccion personal por USS, manual de bioseguridad y curso virtual de seguridad del paciente.</t>
  </si>
  <si>
    <t>por el deterioro del estado de salud del paciente atendido bajo la modadlidad de teleconsulta</t>
  </si>
  <si>
    <t>Desde el año 2021 se retomaron las atenciones presenciales gradualmente debido a la disminucion de casos de COVID-19; esto con el fin de brindrle atencion mas personalizada al usuario y asi mismo identificar sus necesidades.</t>
  </si>
  <si>
    <t>Desde la direccion ambulatoria se realiza seguimientos al informe de produccion de tele-medicina y tele-educacion mensualmente.</t>
  </si>
  <si>
    <t>Reprogramar atencion medica</t>
  </si>
  <si>
    <t>Registro de historia clinica</t>
  </si>
  <si>
    <t>por complicaciones quirúrgicas y anestésicas, en operatoria y ortodoncia</t>
  </si>
  <si>
    <t>debido a la no adherencia de las recomendacoines dadas por el profesional durante y despues de la consulta.</t>
  </si>
  <si>
    <t>El profesional de apoyo de la direccion ambulatoria y la referencia de salud oral realizan seguimientos telefonicos a los usuarios para mitigar la probabilidad de complicaciones odontologicas en consulta y aumentar la adherencia a recomendaciones y plan casero estandarizadas</t>
  </si>
  <si>
    <t xml:space="preserve">Listas de chequeo y tablero de  indicadores de salud oral </t>
  </si>
  <si>
    <t>Reatencion del usuario.</t>
  </si>
  <si>
    <t>Se entregó al área de Talento Humano los perfiles exigidos por el convenio para dar cumplimiento con los requerimientos del programa APH.</t>
  </si>
  <si>
    <t>Se realiza el correspondiente reporte relacionado con falta de insumos, medicamentos y dispositivos medicos con el fin de dar a conocer su debastecimiento a nivel nacional.</t>
  </si>
  <si>
    <t>Se realiza la correspondiente capacitación al personal APH de la Subred  en el correcto diligenciamiento de historias clinicas  de acuerdo a lo exigido por la resolución 1995 de 1999</t>
  </si>
  <si>
    <t>Se inició proceso de capacitación del personal con expertos en el manejo de equipos biomédicos exigidos para el programa APH</t>
  </si>
  <si>
    <t>Se realizó la correspondiente contratación del personal ideneo para realizar el proceso de recopilación y entrega del mismo en las fechas establecidas por el ente regulador.</t>
  </si>
  <si>
    <t>Ambiente Físico</t>
  </si>
  <si>
    <t>Priorizar la realización de la estrategia Encuentros en Conexión con la Gerencia</t>
  </si>
  <si>
    <t>Jefe  de la Oficin Asesora de Comunicaciones</t>
  </si>
  <si>
    <t xml:space="preserve">Realizar de manera trimestral autoevaluaciòn de los escenarios de pràctica, de acuerdo a los requisitos de la  Comisión Intersectorial para el Talento Humano en Salud, con el fin de determinar las acciones dadas para el fortalecimiento de la formación de talento humano en salud, adelantadas por parte del Ministerio de Salud y Protección Social y las directrices orientadas para el desarrollo de programas académicos en salud en escenarios clínicos y no clínicos, en el marco de los convenios docencia servicio. </t>
  </si>
  <si>
    <t>Seguimiento o monitoreo de la información, publicación y/o socialización  de datos oficiales</t>
  </si>
  <si>
    <t>Mesas de Ayuda</t>
  </si>
  <si>
    <t>ACTAS</t>
  </si>
  <si>
    <t>LIDER GESTION DE LA INFORMACION</t>
  </si>
  <si>
    <t>Reconstrucción de la información a partir de datos historicos y soportes documentales</t>
  </si>
  <si>
    <t>Gestión de la Información</t>
  </si>
  <si>
    <t>Lider Proceso</t>
  </si>
  <si>
    <t xml:space="preserve">Actualización y ajuste permanente de la parametrización del sistema de información por parte de los Subprocesos </t>
  </si>
  <si>
    <t>Correos Electrónicos</t>
  </si>
  <si>
    <t>CORREPS</t>
  </si>
  <si>
    <t>actas de validaciòn de las solicitudes</t>
  </si>
  <si>
    <t>Diligenciamiento y consolidacion de las necesidades de información por los  procesos internos y externos</t>
  </si>
  <si>
    <t>Implementación y seguimiento cronograma de reporte de la información interno y externo</t>
  </si>
  <si>
    <t>REPORTES</t>
  </si>
  <si>
    <t>GESTION DE LA INFORMACION</t>
  </si>
  <si>
    <t>Verificación o implementación de cronograma para la entrega de los requerimientos de información solicitados por clientes internos y extrenos,</t>
  </si>
  <si>
    <t>Líder Proceso</t>
  </si>
  <si>
    <t xml:space="preserve">consolidado de la matriz de necesidades de información </t>
  </si>
  <si>
    <t xml:space="preserve">Consolidacion de las fuentes de información </t>
  </si>
  <si>
    <t>PANTALLAZO  PUBLICACION</t>
  </si>
  <si>
    <t>Identificar las deficiencias en la parametrizacion de los sistemas de información</t>
  </si>
  <si>
    <t>Reportar a TICS las deficiencias detectadas en el sistema de información</t>
  </si>
  <si>
    <t>INFORME DE REPORTES AJUSTADOS Y/O ACUALIZADOS</t>
  </si>
  <si>
    <t>LIDER  PROCESO CONSULTANTE</t>
  </si>
  <si>
    <t>LIDER PROCESOS</t>
  </si>
  <si>
    <t xml:space="preserve">Generar reuniones multidisciplinarias de consulta antes de tomar decisiones </t>
  </si>
  <si>
    <t>Gesti+on de la Información</t>
  </si>
  <si>
    <t>PANTALLAZO PUBLICACION</t>
  </si>
  <si>
    <t>LIDERES DE PROCESOS</t>
  </si>
  <si>
    <t>CORREOS, SOIICITUDES</t>
  </si>
  <si>
    <t>por no disponer de la trazabilidad de la información,</t>
  </si>
  <si>
    <t>debido a la no disponibilidad,</t>
  </si>
  <si>
    <t>por incumplimiento de la entrega de los requerimientos de información solicitados por clientes internos y externos,</t>
  </si>
  <si>
    <t>debido a la falta de actualización de necesidades de información</t>
  </si>
  <si>
    <t xml:space="preserve">y no contar con las fuentes para dar respuesta a las mismas. </t>
  </si>
  <si>
    <t>por toma inapropiada de decisiones gerenciales y de los procesos,</t>
  </si>
  <si>
    <t>debido a proveer información incompleta</t>
  </si>
  <si>
    <t>debido a la falta de proyección, demoras administrativas,</t>
  </si>
  <si>
    <t xml:space="preserve">y alta demanda de actividades que impidan el cumplimiento. </t>
  </si>
  <si>
    <t>por baja participación Social de la comunidad,</t>
  </si>
  <si>
    <t>debido al desconocimiento de la ciudadanía sobre estos espacios,</t>
  </si>
  <si>
    <t>deserción de los integrantes</t>
  </si>
  <si>
    <t>y/o falta de divulgación permanente de instancias de participación social.</t>
  </si>
  <si>
    <t>debido al incumplimiento del protocolo descrito en el manual de crisis en comunicación y/o el manual de comunicación institucional.</t>
  </si>
  <si>
    <t>debido a la falta de implementación de las estrategias de comunicación</t>
  </si>
  <si>
    <t>y/o adherencia de las estrategias de comunicación de los líderes en el despliegue de la información hacia sus equipos de trabajo.</t>
  </si>
  <si>
    <t>Consulta pagina del Ministerio.</t>
  </si>
  <si>
    <t xml:space="preserve">Visita escenarios de pratica </t>
  </si>
  <si>
    <t>Comites docencia de servicio</t>
  </si>
  <si>
    <t>Procesos de inducción</t>
  </si>
  <si>
    <t>Asesoria a demanda</t>
  </si>
  <si>
    <t xml:space="preserve">Reuniones del grupo de factibilidad </t>
  </si>
  <si>
    <t>Calculo semestral de capacidad academica instalada</t>
  </si>
  <si>
    <t>Asignación del cupos</t>
  </si>
  <si>
    <t>Durante los comites docencia servicio se informa las claves de acceso</t>
  </si>
  <si>
    <t>Se realiza reuniones con docentes para socializar</t>
  </si>
  <si>
    <t>por falta de adecuación, adaptación y/o verificación periodica de áreas,</t>
  </si>
  <si>
    <t>recursos financieros limitados</t>
  </si>
  <si>
    <t>por falta de verificación al incumplimiento de requisitos establecidos en el sub-proceso de investigación,</t>
  </si>
  <si>
    <t>desconocimiento por parte de los investigadores</t>
  </si>
  <si>
    <t xml:space="preserve">y/o la falta de verificación para postulación de proyectos del grupo de factibilidad.
</t>
  </si>
  <si>
    <t>por falta de cálculo y verificación del número de estudiantes en formación,</t>
  </si>
  <si>
    <t>por falta de acompañamiento y supervisión de los eventos de seguridad del paciente derivados de las practicas formativas de los estudiantes y docentes,</t>
  </si>
  <si>
    <t>debido a la no adherencia de los documentos</t>
  </si>
  <si>
    <t>y/o falta de cumplimiento de las prerrogativas o delegación progresiva para la competencia del estudiante enmarcadas en los anexos técnicos.</t>
  </si>
  <si>
    <t>debido a la información insuficiente,</t>
  </si>
  <si>
    <t>debido a no tener en cuenta la capacidad  académica instalada,</t>
  </si>
  <si>
    <t>fallas en la documentación,</t>
  </si>
  <si>
    <t xml:space="preserve">Se cuenta permanentemente con un técnico de investigación y un referente de investigación que ofrece asesoría a necesidad para evaluación de proyectos o por solicitud de los autores. </t>
  </si>
  <si>
    <t xml:space="preserve">De manera periódica el grupo de factibilidad se reúne para verificación del formato autoevaluado por los autores y seguimiento proyectos de investigación previo la sometimiento del CEI. </t>
  </si>
  <si>
    <t>Se realiza reinducción de los estudiantes previo inicio de la practica formativa se indica a través de la Universidad los accesos al aplicativo Almera para consulta permanente de guías , protocolos institucionales, lo cual se verifica por el apoyo referente docente de cada servicio.</t>
  </si>
  <si>
    <t>por gestión inadecuada  de las estrategias del Programa de Humanización,</t>
  </si>
  <si>
    <t>debido al desconocimiento de las estrategias encaminadas a humanizar la prestación de los Servicios de salud.</t>
  </si>
  <si>
    <t>por no identificar oportunamente aspectos relacionados con incumplimientos de las condiciones exigidas por la resolucion 3100/2019,</t>
  </si>
  <si>
    <t xml:space="preserve">debido a no contar con el equipo completo de profesionales
</t>
  </si>
  <si>
    <t>y/o el debido seguimiento de las actividades programadas en el plan de trabajo del subproceso de habilitación.</t>
  </si>
  <si>
    <t>por la gestión inadecuada y no continuidad en la implementación de estratégias del programa de seguridad del paciente,</t>
  </si>
  <si>
    <t xml:space="preserve">debido a fallas en el monitoreo a las buenas practicas priorizadas, </t>
  </si>
  <si>
    <t>Falta de adherencia a los protocolos</t>
  </si>
  <si>
    <t>y seguimiento a las actividades asistenciales por parte del líder del proceso.</t>
  </si>
  <si>
    <t>por posible pérdida de la confidencialidad, integralidad y/o disponibilidad de la información del sistema de información ALMERA,</t>
  </si>
  <si>
    <t>y/o a la periodicidad del backup de la información.</t>
  </si>
  <si>
    <t>debido a la Generación de acciones de mejora no concordantes con los estándares de SUA y superiores a SUH,</t>
  </si>
  <si>
    <t>y ausencia o debilidad en el  monitoreo de la evaluación.</t>
  </si>
  <si>
    <t>por deterioro del estado de salud del usuario</t>
  </si>
  <si>
    <t>por la inasistencia de usuarios a citas programadas,</t>
  </si>
  <si>
    <t>falta de recursos,</t>
  </si>
  <si>
    <t>por ausencia de barreras de seguridad en la prevención de caidas en los servicios de consulta externa,</t>
  </si>
  <si>
    <t>por desconocimiento del manual de bioseguridad que afecte la salud del usuario y colaborador,</t>
  </si>
  <si>
    <t>tiempos limitados de consultas programadas.</t>
  </si>
  <si>
    <t>debido al hallazgo de un diagnostico errado.</t>
  </si>
  <si>
    <t>Desde la direccion ambulatoria los profesionales han venido retomando atenciones presenciales desde el año 2021.</t>
  </si>
  <si>
    <t>El profesional de apoyo de la dirección ambulatoria y la referencia de salud oral realizan seguimientos telefonicos a los usuarios para mitigar la probabilidad de complicaciones odontologicas en consulta y aumentar la adherencia a recomendaciones y plan casero estandarizadas</t>
  </si>
  <si>
    <t>en la inoportunidad de la asignacion de la cita.</t>
  </si>
  <si>
    <t>El profesional de apoyo de la dirección ambulatoria con el equipo de seguridad del paciente realizan seguimientos al buen uso de los elementos de protección personal y al curso virtual de seguridad del paciente.</t>
  </si>
  <si>
    <t>inherencia en la documentación</t>
  </si>
  <si>
    <t>y debilidades en las competencias tecnicas del talento humano.</t>
  </si>
  <si>
    <t>antecedentes clinicos</t>
  </si>
  <si>
    <t>y/o baja corresponsabilidad del usuario frente a su situación de salud.</t>
  </si>
  <si>
    <t>por el incremento en el perfil de morbilidad por enfermedades cronicas y degenerativas de la poblacion asignada,</t>
  </si>
  <si>
    <t>debido al componente genetico hereditario,</t>
  </si>
  <si>
    <t>malos hábitos, estilos de vida</t>
  </si>
  <si>
    <t>y baja corresponsabilidad del usuario frente a su situación en salud.</t>
  </si>
  <si>
    <t>en la no identificacion del usuario correcto objeto de vacunacion,</t>
  </si>
  <si>
    <t>inherencia a protocolos</t>
  </si>
  <si>
    <t>y uso inadecuado de elementos de proteccion personal.</t>
  </si>
  <si>
    <t>por pérdida o deterioro de la gestion documental,</t>
  </si>
  <si>
    <t>debido al espacio insuficiente,</t>
  </si>
  <si>
    <t>falta de insumos en la gestión de archivos fisicos,</t>
  </si>
  <si>
    <t>apropiación, custodia y manejo por parte del talento humano</t>
  </si>
  <si>
    <t xml:space="preserve"> y/o debilidades en el direccionamiento de los archivos magneticos.</t>
  </si>
  <si>
    <t>La lider de la ruta realizara el fortalecimiento mediante la  socialización de la ruta de promocion y mantenimiento  a los colaboradores</t>
  </si>
  <si>
    <t xml:space="preserve">Auditoria al registro en historia clinica </t>
  </si>
  <si>
    <t xml:space="preserve">Socializacion en las diferentes direcciones de las estratedia implementadas materno infantiles y captacion temprana </t>
  </si>
  <si>
    <t xml:space="preserve">De forma periodica realizar la capacitacion de fortalecimiento de competencias a los profesionales de la salud en la identificacion del riesgo a la poblacion materno perinatal e infantil. </t>
  </si>
  <si>
    <t xml:space="preserve">Realizar nomitoreo y analisis de forma periodica a los indicadores de la ruta materno perinatal, </t>
  </si>
  <si>
    <t>por diligenciamiento parcial de registros en historias clinicas de urgencias,</t>
  </si>
  <si>
    <t>debido a la baja adherencia,</t>
  </si>
  <si>
    <t>falta de induccion y reinduccion,</t>
  </si>
  <si>
    <t>pertenencia en la solicitud de interconsultas y examenes sin radicar</t>
  </si>
  <si>
    <t>y la falta de preparación según el tipo de ayuda diagnostica.</t>
  </si>
  <si>
    <t>debido a falta de adherencia a la guía de buenas prácticas,</t>
  </si>
  <si>
    <t>desconocimiento de la implicación legal</t>
  </si>
  <si>
    <t>por neumonía asociada a ventilación mecánica,</t>
  </si>
  <si>
    <t xml:space="preserve">a causa de la baja adherencia a los protocolos del proceso. </t>
  </si>
  <si>
    <t>por infección de torrente sanguíneo,</t>
  </si>
  <si>
    <t xml:space="preserve">debido a la inserción catéter central </t>
  </si>
  <si>
    <t>y la baja adherencia a los protocolos del proceso</t>
  </si>
  <si>
    <t>por úlceras por presión,</t>
  </si>
  <si>
    <t>en consecuencia a la identificación del riesgo de UPP en el paciente</t>
  </si>
  <si>
    <t xml:space="preserve">y la falta de adherencia a la guía de Buenas Prácticas. </t>
  </si>
  <si>
    <t>por inefectividad en la entrega y recibo de turno</t>
  </si>
  <si>
    <t>a causa de falta de comunicación y adherencia a los protocolos por parte del equipo de salud.</t>
  </si>
  <si>
    <t>en consecuencia al desconocimiento de  los criterios de identificación del riesgo en pacientes con enfermedad mental y agitación.</t>
  </si>
  <si>
    <t>por inoportunidad en la realización de apendicectomía,</t>
  </si>
  <si>
    <t>debido al inadecuado seguimiento a los tiempos de atención en salas de cirugía</t>
  </si>
  <si>
    <t>por posible pérdida y deterioro de los  documentos Institucionales,</t>
  </si>
  <si>
    <t>debido a la falta de adherencia a la politica y lineamientos de procedimientos e instructivos de gestión documental en relación a la función archivistica de la entidad.</t>
  </si>
  <si>
    <t>a causa de las deficiencias en la infraestructura física,</t>
  </si>
  <si>
    <t>adherencia del cliente interno y externo a los protocolos y procedimientos para el cumplimiento de los requisitos de gestión ambiental.</t>
  </si>
  <si>
    <t>por no contar con los servicios de aseo, vigilancia y roperia para la prestación de los servicios,</t>
  </si>
  <si>
    <t>debido a la falta de pago a los proveedores</t>
  </si>
  <si>
    <t>e Insuficiencia de recursos financieros para adicionar o elaborar un nuevo contrato,</t>
  </si>
  <si>
    <t>variación de las condiciones iniciales por la dinamica del servicio y causas externas durante la ejecución</t>
  </si>
  <si>
    <t>y/o la terminación unilateral del mismo.</t>
  </si>
  <si>
    <t>por la no disponibilidad de insumos en las bodegas de almacen,</t>
  </si>
  <si>
    <t>debido a la falta de gestión por parte del supervisor,</t>
  </si>
  <si>
    <t>retrasos en los tramites administrativos de los procesos contractuales</t>
  </si>
  <si>
    <t>y la inoportunidad de entrega de los insumos por parte de los proveedores.</t>
  </si>
  <si>
    <t>por el vencimiento y/o deterioro de los insumos en las bodegas de almacén,</t>
  </si>
  <si>
    <t xml:space="preserve">a causa de la planeación del supervisor en la solicitud de pedidos al proveedor, </t>
  </si>
  <si>
    <t>falta de rotación y obsolescencia tecnológica</t>
  </si>
  <si>
    <t>y seguimiento a las fechas de vencimiento generando sobre Stock.</t>
  </si>
  <si>
    <t>por fallas en la infraestructura física y equipos industriales,</t>
  </si>
  <si>
    <t>debido a la antiguedad de las edificaciones e incumplimiento de los mantenimientos y vida útil de los mismos.</t>
  </si>
  <si>
    <t>por fallas en los equipos biomédicos</t>
  </si>
  <si>
    <t>debido al incumplimiento y seguimiento de los mantenimientos,</t>
  </si>
  <si>
    <t xml:space="preserve">y retrasos en los tramites administrativos. </t>
  </si>
  <si>
    <t>debido a la inadecuada georreferenciacion,</t>
  </si>
  <si>
    <t>Atención la usuario realizar talleres en sala de espera recalcando al usuario la importancia de llegar a tiempo a la cita para evitar incumplimiento de la misma</t>
  </si>
  <si>
    <t>incumplimiento de los proveedores que abastecen la atención prehospitalaria</t>
  </si>
  <si>
    <t>y el desabastecimiento a nivel distrital y nacional.</t>
  </si>
  <si>
    <t>por el inadecuado diligenciamiento de las Historias clínicas,</t>
  </si>
  <si>
    <t>debido a la falta de adherencia de la guía,</t>
  </si>
  <si>
    <t>claridad de los lineamientos exigidos por la resolución 1995 de 1999</t>
  </si>
  <si>
    <t>y carencia de capacitaciones al personal de urgencias.</t>
  </si>
  <si>
    <t>a falta de la verificación de competencias y requerimientos academicos,</t>
  </si>
  <si>
    <t>como la demora en el proceso de selección y contratación</t>
  </si>
  <si>
    <t>al tener una móvil fuera de servicio por falta de insumos, medicamentos y dispositivos médicos,</t>
  </si>
  <si>
    <t>por el retraso en los pagos del convenio con la SDS,</t>
  </si>
  <si>
    <t>por falta de adherencia al procedimiento APH y las guias de practica clinica de la atención prehospitalaria,</t>
  </si>
  <si>
    <t>asociado a la falta de gestión en el reporte de sucesos de seguridad</t>
  </si>
  <si>
    <t>Quincenalmente los profesionales idóneos de las diferentes ramas capacitan a los colaboradores frente a las guías básicas de atención prehospitalaria, inducción y reinduccion, así como socializacion y evaluación del análisis causal evidenciado en seguridad del paciente.</t>
  </si>
  <si>
    <t xml:space="preserve">los profesionales idóneos quincenalmente reúnen a los colaboradores del proceso y los capacitan frente a las guías básicas de atención prehospitalaria, de igual forma realizan una metodología evaluativa para el conocimiento adquirido y socializan el análisis causal evidenciado en seguridad del paciente. </t>
  </si>
  <si>
    <t xml:space="preserve">Correos electrónicos
Requerimientos  
Asistencia y acta  de la socialización de las novedades
pretest - Postest
evaluación y análisis causal </t>
  </si>
  <si>
    <t xml:space="preserve">Se realizo por parte del Lider APHla socialización de los procesos Administrativos y la nueva directriz de realización de descuentos en casos reiterativos sin justa causa </t>
  </si>
  <si>
    <t>y a la inoportunidad en la identificación e intervención de acciones inseguras que puedan ocasionar los sucesos de seguridad del paciente.</t>
  </si>
  <si>
    <t>La profesional de enlace sensibiliza a los colaboradores frente a las novedades administrativas y asistenciales así como sus respectivas consecuencias económicas y reputacionales</t>
  </si>
  <si>
    <t>el profesional de enlace mensualmente reúne a los colaboradores implicados en las novedades administrativas analizando las consecuencias tanto económicas y reputacionales en las que incurre.</t>
  </si>
  <si>
    <t>Lista de asistencias
Actas
Cronograma de turnos</t>
  </si>
  <si>
    <t>El gestor externo junto con el líder de APH coordinan el recurso humano necesario para el cubrimiento de las unidades móviles garantizando la mayor operatividad posible.</t>
  </si>
  <si>
    <t>el lider de APH coordina el recurso humano bajo una matriz de turnos en la que verifica mensualmente el cumplimiento de la operación del servicio.</t>
  </si>
  <si>
    <t>Matriz de turnos</t>
  </si>
  <si>
    <t>El lider de APH aplica los descuentos economicos frente al incumplimiento de horas laboradas para los colaboradores y los envia al area de financiera para su ejecución</t>
  </si>
  <si>
    <t>Las profesionales de enlace entregan diariamente  un reporte de llegadas tarde al lider del proceso con el fin de realizar los respectivos descuentos a los colaboradores que incumplen con su obligación.</t>
  </si>
  <si>
    <t>Reporte de llegadas tarde</t>
  </si>
  <si>
    <t>por la entrega incompleta e inoportuna de medicamentos,</t>
  </si>
  <si>
    <t>a causa del inadecuado seguimiento,</t>
  </si>
  <si>
    <t>Por parte de los directores técnicos de las sedes se realiza registro de los medicamentos solicitados y decepcionados por unidad, registro de los medicamentos pendientes por unidad con la gestión realizada ; los cuales son revisados y supervisados por líder del proceso.</t>
  </si>
  <si>
    <t>Realizar seguimiento a las entregas pendientes de medicamentos por unidad y registrar los Formatos relacionados con el seguimiento a la oportunidad y completitud de medicamentos</t>
  </si>
  <si>
    <t xml:space="preserve">Acta de Recepción Técnica
Registro de Fórmulas
Registro de Médicamentos pendientes                                                                                                                       </t>
  </si>
  <si>
    <t>inconsistencias en los contratos, debilidades en la supervisión,</t>
  </si>
  <si>
    <t>La lider el subproceso de farmacia realiza el seguimiento mensual de los contatos con el fin de evidenciar los faltantes en las no entregas y causas para corelacionar con el indicador de entrega completa y oportuna de medicamentos, y asi cumplir con el abastecimiento de los mismos.</t>
  </si>
  <si>
    <t>entrega inoportuna de los proveedores y desabastecimiento de los mismos.</t>
  </si>
  <si>
    <t>La lider de subproceso de farmacia verifica periodicamete la adecuada ejecución del contratos de medicamentos, gestionando los desabastecimientos y teniendo en cuenta  la oportunidad en la entrega por parte de los proveedores.</t>
  </si>
  <si>
    <t>Realizar seguimiento y supervisión adecuada a los contratos de medicamentos gestionando los desabastecimientos y teniendo en cuenta  la oportunidad en la entrega por parte de los proveedores.</t>
  </si>
  <si>
    <t>por errores en la dispensación de medicamentos,</t>
  </si>
  <si>
    <t>fallas en la identificación</t>
  </si>
  <si>
    <t>Los directores técnicos periodicamente realizan la identificación de los errores que se presentan en el servicio, llevando un registro diario de los mismos, como los reportes en el aplicativo de seguridad del paciente y notificando a los lideres de las sedes, por otra parte la lider del subproceso de farmacia  realiza consolidacion por sedes, identifica las causas y emite el respectivo análisis.</t>
  </si>
  <si>
    <t>y baja adherencia al procedimiento.</t>
  </si>
  <si>
    <t xml:space="preserve">La lider subproceso de farmacia semestralmente realiza la verificación de la adherencia a el procedimiento dispensación de medicamentosa al personal implicado en el proceso.  </t>
  </si>
  <si>
    <t xml:space="preserve">Realizar la verificación de la adherencia a el procedimiento dispensación de medicamentos.                                                                                                </t>
  </si>
  <si>
    <t>por errores en el suministro de dietas,</t>
  </si>
  <si>
    <t>El profesional de nutrición de forma periodica realiza la revision del ensamble de las dietas de acuerdo a solicitud del servicio y organiza su adecuada distribución</t>
  </si>
  <si>
    <t xml:space="preserve">Realizar la supervisión en el proceso de ensamble de las dietas y registro de la producción  por cada una de las unidades.                                                                                                                              Realizar estudio de  satisfacción mensual por el servicio y tomar las acciones a lugar de acuerdo a lo observado.    Realizar el  seguimiento  en aplicativo Hiss a las dietas asignadas y distribuidas por el servicio y elaborar informe mensual.                                                                     </t>
  </si>
  <si>
    <t xml:space="preserve">Registro de Formatos                                                                                                                                                       Solicitud de dietas (Código :08-05-FO-0012)                                                                                                                                 Aprobación de Menú y Verificación de Ensamble de dietas  ( Código 08-05-FO-0041).                                                                                                                                                                                 </t>
  </si>
  <si>
    <t>1. Se realiza cambio de dieta .          2. Se verifica lista de solictud de dieta.                                               3 Se realiza revisión de historia clinica                                                      4. Se genera retroalimentación al personal encargado del servicio de identificarse que la falla estuvo en la distriución.</t>
  </si>
  <si>
    <t>Nutricion</t>
  </si>
  <si>
    <t>La líder del Subproceso realiza aportes desde el área para la proyección del plan institucional de capacitación que permite fortalecer competencias en los colaboradores mediante su modelo evaluativo.</t>
  </si>
  <si>
    <t xml:space="preserve">Realizar actividades de capacitación a todo el personal en temas relacionados con el servicio en  temas relacionados con el servicio y /o de los encuentros de aprendizaje continuo de acuerdo a la periodicidad establecida  </t>
  </si>
  <si>
    <t xml:space="preserve">Actas de capacitación
Listados de asistencias
Presentaciones </t>
  </si>
  <si>
    <t>y la no verificación de los inequivocos.</t>
  </si>
  <si>
    <t>Mensualmente el profesional de nutrición realiza la supervisión y evaluación de la entrega de dietas y genera el debido informe analizando la satisfacción de los usuarios.</t>
  </si>
  <si>
    <t>Realizar la supervisión en el  proceso de distribución de las dietas, Informe mensual de diligenciamiento del folio de nutrición en Dinámica, seguimiento y gestión las acciones de acuerdo a lo observado y el resultado de encuesta mensual de Satisfacción  de los usuarios con el servicio de alimentación por   unidad  y como subred .</t>
  </si>
  <si>
    <t>Informe
Formatos
Resultados de encuesta</t>
  </si>
  <si>
    <t>El personal técnico y/o auxiliar del subproceso diariamente realiza marcación de dietas mediante listas de chequeo y producción de dietas.</t>
  </si>
  <si>
    <t>Realizar la supervisión en el  proceso de marcación de las dietas. (Consolidado de  Dietas ensambladas y distribuidas por Unidad y Subred)</t>
  </si>
  <si>
    <t xml:space="preserve">Lista de Chequeo diario de Dietas (Código 08-05-FO-020).   Producción de dietas por Unidad y Subred (código 08-05-FO-0026) .     </t>
  </si>
  <si>
    <t>por manipulación inadecuada de alimentos,</t>
  </si>
  <si>
    <t>a causa de debilidades en la adherencia a las buenas prácticas de manufactura de alimentos</t>
  </si>
  <si>
    <t xml:space="preserve">Realizar la verificación del cumplimiento de las condiciones de calidad de los alimentos en los registro de Formatos relacionados con la manipulación de alimentos y verificar el cumplimiento de  uso de las condiciones de limpieza y desinfección.                                                                                                                                   </t>
  </si>
  <si>
    <t xml:space="preserve">Muestras testigo (Código 08-05-FO-0013).                                                                                           </t>
  </si>
  <si>
    <t>y el lavado de manos y uso de elementos de protección personal.</t>
  </si>
  <si>
    <t xml:space="preserve">El profesional de nutrición registra diariariamente el cumplimiento en el uso de los elementos de protección por parte de los colaboradores del servicio. </t>
  </si>
  <si>
    <t>Realizar la verificación del cumplimiento de uso de los elementos de protección por parte de los colaboradores del servicio y registrar los formatos establecidos para dar cumplimento a las buenas prácticas de Manufactura</t>
  </si>
  <si>
    <t xml:space="preserve">Registrps de Limpieza y desinfección, EPP        </t>
  </si>
  <si>
    <t>en la inoportunidad de la notificación de un hallazgo critico en imagenologia,</t>
  </si>
  <si>
    <t>La líder del subproceso mensualmente verifica la calidad del registro y la oportunidad de notificación de hallazgos críticos en imagenologia.</t>
  </si>
  <si>
    <t xml:space="preserve">Recolección y verificación de los registros de notificación de hallazgos criticos </t>
  </si>
  <si>
    <t>La líder del subproceso realiza periódicamente el análisis del indicador de oportunidad de notificación de hallazgos críticos en imagenologia.</t>
  </si>
  <si>
    <t>La lider del subproceso de acuerdo a los hallazgos retroalimenta a los colaboradores y toman decisiones que fortalezcan el servicio de imagenologia.</t>
  </si>
  <si>
    <t>La líder del subproceso continuamente verifica las devoluciones de imágenes que no cumplen con los estándares de calidad y realizan nuevamente la toma</t>
  </si>
  <si>
    <t xml:space="preserve">Recolección y verificación de los registros de los estudios que  no cumplen con los estandares de calidad esperado </t>
  </si>
  <si>
    <t xml:space="preserve">Base de datos 
informe de devoluciones de imágenes </t>
  </si>
  <si>
    <t>falta de mantenimiento y calibración de los equipos de radiación</t>
  </si>
  <si>
    <t>La líder del subproceso realiza reporte de daños o fallas que presenten los equipos de rediciones ionizantes y no ionizantes con el fin de solicitar preventivamente el mantenimiento de los mismos.</t>
  </si>
  <si>
    <t xml:space="preserve">Indicador de estudios devueltos por medico radiologo.  </t>
  </si>
  <si>
    <t>La líder del subproceso concreta con biomédica las capacitaciones del manejo de equipos para proveer errores en el servicios por parte del personal.</t>
  </si>
  <si>
    <t>por entrega inoportuna de  información al paciente en la preparación adecuada para la toma de muestras,</t>
  </si>
  <si>
    <t>El personal de cada uno de los laboratorios procesadores identifica y registra diariamente en el sistema de informacion del laboratorio clinico las inatenciones de los pacientes por mala preparación.</t>
  </si>
  <si>
    <t>Reporte del seguimiento de  Inatenciones  y pendientes obtenidas del sistema de información del  Laboratorio Clínico</t>
  </si>
  <si>
    <t xml:space="preserve">Planilla de Rechazo  de Muestras e Inatenciones(codigo 08-03-FO-0073)   contingencia manual            </t>
  </si>
  <si>
    <t>El personal del laboratorio clínico se articula con el  cliente asistencial, cliente administrativo y pacientes  acerca de la estrategia de comunicación de recordación de las recomendaciones a los pacientes.</t>
  </si>
  <si>
    <t xml:space="preserve">Realizar Reuniones con cliente asistencial, cliente administrativo y pacientes, para  fortalecer la comunicación redundante con los usuarios en lo referente a las recomendaciones.  </t>
  </si>
  <si>
    <t>por identificación equivocada del paciente que requiere la transfusión sanguinea,</t>
  </si>
  <si>
    <t>debido a baja adherencia de los manuales, protocolos y guias en las buenas practicas de la transfusión de hemocomponentes.</t>
  </si>
  <si>
    <t>El profesional del servicio de gestión prestafusional realiza periódicamente el autocontrol aplicando la lista de chequeo para verificar los requisitos definidos en el manual técnico administrativo del servicio de  Transfusión, con el fin de que el personal se adhiera al mismo.</t>
  </si>
  <si>
    <t xml:space="preserve">Verificar y analizar la adherencia al Manual Técnico Administrativo Servicio de Transfusión y sacar el balance del conocimiento adquirido      </t>
  </si>
  <si>
    <t xml:space="preserve">Informe de Adherencia al Manual Tecnico Administrativo Servicio de  Transfusión               </t>
  </si>
  <si>
    <t>El profesional encargado del programa de hemovigiliancia de seguridad del paciente aplica continuamente la lista de verificación del protocolo de transfusión sanguínea, con el fin de que el personal se adhiera al mismo.</t>
  </si>
  <si>
    <t>Verificar y analizar la adherencia Protocolo de Transfusión Sanguínea y sacar balance y promedio del conocimiento adquirido</t>
  </si>
  <si>
    <t>Lista de verificación protocolo de transfusión(Código 02-02-FO 0039                                                 Informe de Adherencia  al  Protocolo de Transfusión Sanguinea.</t>
  </si>
  <si>
    <t>El profesional encargado del programa de hemovigiliancia de seguridad del paciente  aplica continuamente la lista de verificación para la Guía de buenas prácticas en la transfusión de hemocomponentes, con el fin de que el personal se adhiera al mismo.</t>
  </si>
  <si>
    <t xml:space="preserve">Verificar y analizar la adherencia guía de buenas prácticas en la transfusión de hemocomponentes y sacar el balance y promedio del conocimiento adquirido                 </t>
  </si>
  <si>
    <t>por rechazo de muestras inadecuadas o insuficientes para el procesamiento de los exámenes y pruebas pretransfusionales,</t>
  </si>
  <si>
    <t>El personal del laboratorio clínico verifica la calidad y suficiencia de las muestras aplicando los 10 correctos de toma de muestras de acuerdo lo descrito en el manual de toma, transporte, conservación y remisión de muestras</t>
  </si>
  <si>
    <t>Realizar mensualmente como autocontrol la supervisión a la toma de muestras de servicio de consulta externa, urgencias, hospitalización.</t>
  </si>
  <si>
    <t xml:space="preserve"> Lista de Chequeo  
Instrumento  para la supervisión (Código: 08-03-FO- 0024). </t>
  </si>
  <si>
    <t>El personal del laboratorio clínico periodicamente reporta las muestras no conformes de servicios de consulta externa, urgencias y hospitalización al servicio, en el sistema de información y en aplicativo de seguridad del paciente.</t>
  </si>
  <si>
    <t xml:space="preserve">Realizar seguimiento a las muestras rechazadas de los servicios de consulta externa, urgencias y hospitalizacion, estableciendo acciones respectivas. </t>
  </si>
  <si>
    <t>por fallas en el procesamiento de las muestras en el laboratorio clínico y servicio de gestión pretransfusional,</t>
  </si>
  <si>
    <t>Realizar procesamiento de controles controles de calidad a todas las muestras de acuerdo a lo establecido,  con análisis de los resultados obtenidos y definición las acciones respectivas.</t>
  </si>
  <si>
    <t xml:space="preserve">Registro de Controles de calidad interno  y externo a las pruebas    </t>
  </si>
  <si>
    <t xml:space="preserve">El personal del laboratorio clínico participa en capacitaciones programadas para el fortalecimiernto de capacidades en control de calidad y /o Entrenamiento en puesto de trabajo para personal nuevo. </t>
  </si>
  <si>
    <t xml:space="preserve">Realizar capacitaciones y entrenamiento en puesto de trabajo al personal del servicio. 
Realizar entrenamiento en puesto de trabajo al personal del servicio que evidencie debilidades en las competencias de un tema especifico. </t>
  </si>
  <si>
    <t xml:space="preserve">El profesional del laboratorio clínico realiza análisis a través de las herramientas institucionales contenidas en el Manual Control de Calidad Interno y Externo del Laboratorio Clínico / Manual Control de Calidad Interno y Externo Servicio de Gestión de Pretransfusional </t>
  </si>
  <si>
    <t>a causa de la baja adherencia al protocolo de notificación del laboratorio clínico.</t>
  </si>
  <si>
    <t>El profesional  del laboratorio clínico identifica y notifica el valor critico de acuerdo al  Protocolo de Notificación de resultados criticos de Laboratotorio Clínico</t>
  </si>
  <si>
    <t>Realizar seguimiento a la notificación de resultados criticos en el laboratorio clinico por cada una de las sedes, generar informe semestral de la  evaluación de la adherencia al protocolo de resultados criticos  y acciones establecidas con sus respectivos soportes.</t>
  </si>
  <si>
    <t xml:space="preserve">Registro (Codigo 08-03-FO-0088) .-Registro resultados criticos (Código 08-03-FO-0099).
- Registro de la gestión de resultados criticos (Código 08-03-FO-0080)-Registro de la notificación obligatoria del laboratorio clinico (Código 08-03-FO-0018   
Notificación por SILAP. </t>
  </si>
  <si>
    <t>por entrega equivocada de resultados de laboratorio y/o hemocomponentes,</t>
  </si>
  <si>
    <t xml:space="preserve">El personal del laboratorio Clínico verifica los cuatro inequivocos contra documento, factura y sistema de información de acuerdo al procedimiento de atención de Laboratorio Clinico en lo referente a la entrega de Resultados- Manual Técnicos Administrativos del servicio de Gestión Pretransfusional               </t>
  </si>
  <si>
    <t xml:space="preserve">Informe de resultados de exámenes de laboratorio entregados
- Formato de control del proceso transfusional(Código:08-03-FO-0029) </t>
  </si>
  <si>
    <t>en el incumplimiento de estandares de calidad de los servicios tercerizados establecidos a nivel normativo e institucional,</t>
  </si>
  <si>
    <t>por debilidades en la verificación de los estándares establecidos para cada servicio</t>
  </si>
  <si>
    <t xml:space="preserve">Realizar la verificación del cumplimiento de los estándares en los Laboratorios Clínicos de Convenio y/o proveedor de hemocomponentes , establecer acciones de mejora.         </t>
  </si>
  <si>
    <t>Formato (Código:  08-03-FO-0143). 
- Formato (Código  08-03-FO-0157)-
Informe de Auditoria .</t>
  </si>
  <si>
    <t>por caida de usuario en la unidad renal,</t>
  </si>
  <si>
    <t>La lider de subproceso aplica de lista de chequeo de adherencia a guia de riesgo de caida servicio unidad renal, verificando los pormenores presentes.</t>
  </si>
  <si>
    <t>Realizar seguimiento mensual a la guia de buena practica en prevención y reducción de frecuencia de caidas, diligencias la lista de chequeo adherencia a guía y brindar educación al paciente sobre las medidas para prevenir caidas.</t>
  </si>
  <si>
    <t xml:space="preserve"> Formatos  (Código:08-06-FO-0013)
Consolidado adherencia  (Código: 08-06-FO-0014)
Informe de Adherencia a la Guía de Caída. 
Registro de Actividad Educativa Unidad Renal ( Código 08-06-FO-0005). </t>
  </si>
  <si>
    <t>fallas en la adherencia a la guía del riesgo de caida</t>
  </si>
  <si>
    <t xml:space="preserve">Realizar por medio de la mesa de ayuda el reporte de la falla o daño de la infraestructura </t>
  </si>
  <si>
    <t>la lider del subproceso realiza la gestión de la construcción de Fistulas arteriovenosas a los pacientes del programa de hemodiálisis y analiza en las reuniones de comité los indicadores de infecciones y gestión de FA, definiendo acciones para su intervención.</t>
  </si>
  <si>
    <t xml:space="preserve">Realizar la gestión para la construcción de Fistulas arteriovenosas a los pacientes del programa de hemodiálisis.      </t>
  </si>
  <si>
    <t xml:space="preserve"> 1.Formato de registro de Gestión para construcción de fistula  arteriovenosa ( Código 08-06-FO-0004).  
                                                                                                                  2.Acta comité Técnico mensual de la Unidad Renal.                                                                             </t>
  </si>
  <si>
    <t>Informar al area de mantenimiento sobre el area de intervenir de la Unidad Renal para realizar las adecuaciones pertinentes.</t>
  </si>
  <si>
    <t>por inoportunidad en la generación del informe de patología,</t>
  </si>
  <si>
    <t>La jefe del subproceso de Patología realizará el seguimiento mensual del indicador de Resultados de Patología generados para la toma de decisiones oportunamente.</t>
  </si>
  <si>
    <t xml:space="preserve">*Indicador de Resultados de Patología generados oportunamente.    
*Indicador de Resultados de líquidos generados oportunamente.   
Tabla de Excel de Trazabilidad en la oportunidad de generación de resultados de Patología        </t>
  </si>
  <si>
    <t>La jefe del subproceso de Patología realiza la supervisión directa de la ejecución de los contratos de insumos requeridos mensualmente en el Laboratorio de Patología para asegurar su suministro continuo.</t>
  </si>
  <si>
    <t>Control de los insumos requeridos y solicitados en el subproceso de patologia.</t>
  </si>
  <si>
    <t>por falta de recursos insuficientes para el logro de la sostenibilidad y perdurabilidad,</t>
  </si>
  <si>
    <t>a causa de adherencia a la normatividad, contratos y procedimientos,</t>
  </si>
  <si>
    <t>Los lideres de cartera, glosas y devoluciones mensualmente capacitaran y socializaran los procedimientos, normatividad y contratos a los colaboradores del proceso de facturación, autorizaciones, glosas, devoluciones, cartera y tesoreria, frente a los lineamientos del proceso de gestión de cobro para optimizar el recaudo.</t>
  </si>
  <si>
    <t>gestion en el cobro de los servicios prestados,</t>
  </si>
  <si>
    <t xml:space="preserve">Los lideres de cartera, glosas y devoluciones, elaboraran mensualmente las conciliaciones y actualizaciones de los saldos de cartera de las ERP. </t>
  </si>
  <si>
    <t>El lider de Cartera, junto con su equipo de trabajo mensualmente gestionaran el cobro de la cartera libre y exigible para pago.</t>
  </si>
  <si>
    <t>conciliaciones de los saldos de cartera con los diferentes pagadores</t>
  </si>
  <si>
    <t>Los lideres de facturación, cartera, glosas, devoluciones, contabilidad y tesorería, realizaran las conciliaciones de los saldos mes a mes, con el fin de llevar informacion acertiva frente a las obligaciones del proceso.</t>
  </si>
  <si>
    <t>y comunicación directa con los diferentes EAPB por malas practicas y barreras de acceso para no responder glosas y/o no pagarlas.</t>
  </si>
  <si>
    <t>Los lideres de cartera, glosas y devoluciones menseualmente reportaran las glosas y devoluciones generadas en el respectivo proceso.</t>
  </si>
  <si>
    <t>por desviación y/o perdida de recursos financieros,</t>
  </si>
  <si>
    <t>debido a la falta de control diario a los movimientos y saldos bancarios,</t>
  </si>
  <si>
    <t>La tesorera realiza seguimiento díario (mañana y tarde) de los saldos y movimientos que se presetan en las cuentas bancarias que estan bajo su responsabilidad. Esto se hace a través de la plataforma del Banco</t>
  </si>
  <si>
    <t>seguimiento a los registros,</t>
  </si>
  <si>
    <t>El grupo de tesorería realiza diariamente el seguimiento, cruce y conciliación de la totalidad de la información que afecta caja y bancos</t>
  </si>
  <si>
    <t>falta de arqueos de caja en los diferentes puntos de atención</t>
  </si>
  <si>
    <t>El grupo de tesorería realiza periodicamene arqueos sorpresivos a las cajas de los puntos de atención de la Subred , con el fin de confrontar los valores recaudados contra los registros del sistema de información</t>
  </si>
  <si>
    <t xml:space="preserve">y la no verificación, cruce y descargue del sistema de información de los pagos autorizados. </t>
  </si>
  <si>
    <t>El grupo de tesorería revisa uno a uno las causaciones y los respectivos soportes fisicos y/o matriz de pagos de los proveedores autorizados, con el fin de  generar los archivos de dispesrsión y comprobantes de egreso para el pago correspondiente.</t>
  </si>
  <si>
    <t>por falta de recursos que no permitan cumplir los compromisos y obligaciones para el logro de la sostenibilidad financiera,</t>
  </si>
  <si>
    <t>debido al incumplimiento de metas de oportunidad de radicación y recaudo programado,</t>
  </si>
  <si>
    <t>baja adherencia a los procedimientos,</t>
  </si>
  <si>
    <t>presuntas prácticas indebidas de las EPS</t>
  </si>
  <si>
    <t xml:space="preserve">y falencias del sistema de información. </t>
  </si>
  <si>
    <t>El lider de TIC realizará la gestión de actualización del Software en cumplimiento de la normatividad e implementará las herramientas tecnológicas, ofirmáticas, fortalecimiento de la conectividad, asistencia de sistemas en la funcionalidad de plataformas de interoperabilidad con las ERP, así como de solución oportuna de requerimientos del software en articulación con las necesidades y validaciones realizadas por los Líderes del Subproceso Financiero</t>
  </si>
  <si>
    <t>por alteración de la seguridad, integridad, confidencialidad y disponibilidad de la información,</t>
  </si>
  <si>
    <t>por incumplimiento de los lineamientos ambientales establecidos en la normatividad,</t>
  </si>
  <si>
    <t>asignación a responsables</t>
  </si>
  <si>
    <t>falta de adherencia al uso de la tecnología</t>
  </si>
  <si>
    <t>demoras en la entrega de novedades por parte de los directores de los procesos</t>
  </si>
  <si>
    <t>debido a la falta de divulgación de las actividades por parte de la oficina de comunicaciones</t>
  </si>
  <si>
    <t>y la disponibilidad de tiempos de los colaboradores del proceso</t>
  </si>
  <si>
    <t>El equipo del subproceso de administración de la remuneración mensualmente realiza el control de inclusión de novedades de nómina verificando el 100%  de efectividad mediante el método de revisión cruzada.</t>
  </si>
  <si>
    <t>El equipo del subproceso notifica a los directores y lideres de manera mensual las inconsistencias y fechas de entrega establecidas para la entrega de novedades.</t>
  </si>
  <si>
    <t>El equipo de trabajo de talento humano fortalece trimestralmente las actividades de divulgación en los espacios de comunicación institucional.</t>
  </si>
  <si>
    <t>Gestionar con los directores y lideres de cada proceso los espacios necesarios para aumentar la participación de los colaboradores en los programas y planes de talento humano.</t>
  </si>
  <si>
    <t xml:space="preserve">El líder referente reforzará periódicamente el seguimiento de la ejecución de las actividades programadas de cada plan y programa pertinente del proceso. </t>
  </si>
  <si>
    <t>por perdida, descuido, alteración y destruccion total o parcial de los documentos de la OCID,</t>
  </si>
  <si>
    <t>a causa de adherencia al procedimiento de gestión de archivo por parte del talento humano,</t>
  </si>
  <si>
    <t xml:space="preserve">La OCID solicitará al grupo de Gestión Documental capacitación (anual) del talento humano del despacho en los procedimientos para la gestión, cuidado, custodia y organización de los documentos que comportan el archivo de la dependencia  </t>
  </si>
  <si>
    <t>control y manejo de gestión documental</t>
  </si>
  <si>
    <t>Diligenciamiento del libro radicador en fisico, donde se registrara la correspondencia de acuerdo al proceso y/o actuación disciplinaria, actividad ejecutada   por el apoyo administrativo de la OCID.</t>
  </si>
  <si>
    <t>y omisión en la verificación de la calidad de la información recibida mediante medios magneticos.</t>
  </si>
  <si>
    <t>Diligenciamiento de la carpeta digital compartida  "BASE CORRESPONDENCIA 2022", ubicada en la plataforma OneDrive de la Oficina,actividad ejecutada por el apoyo administrativo de la OCID.</t>
  </si>
  <si>
    <t>Verificación de la documentación allegada mediante medios magneticos (CDs, Memorias USB, Correos eléctronicos entre otros),actividad ejecutada por  el apoyo administrativo de la OCID.</t>
  </si>
  <si>
    <t>en el incumplimiento de los términos procesales atribuibles al despacho,</t>
  </si>
  <si>
    <t>por indebida notificación e inexacitud de datos que suministra el investigado y/o apoderado,</t>
  </si>
  <si>
    <t>La jefe de oficina y los abogados verifican y cotejan la información suministrada por los Sujetos Procesales</t>
  </si>
  <si>
    <t>incongruencia de datos en los oficios y comunicaciones,</t>
  </si>
  <si>
    <t>Se realiza la implementación de notificaciones por correo eléctronico, dirección física, lugar de trabajo, previa verificación datos suministrados por Talento Humano, Sujetos Procesales y datos historicos de la OCID</t>
  </si>
  <si>
    <t>falta de actualizaciones en los estados de los procesos en la base de datos de la OCID</t>
  </si>
  <si>
    <t>Revisión periódica de expedientes  y actualización de la base de datos denominada "SEGUIMIENTO A PROCESOS OCID" por parte del equipo de trabajo del proceso</t>
  </si>
  <si>
    <t>y el desconocimiento de lo dispuesto en el Codigo General Disciplinario.</t>
  </si>
  <si>
    <t>Verificación a nivel distrital de las medidas adoptadas para la capacitación de las OCID respecto de la implementación del Código General Disciplinario</t>
  </si>
  <si>
    <t xml:space="preserve">por materialización de irregularidades sustanciales (NULIDADES) atribuibles al despacho que afecten el curso de la actuación disciplinaria, </t>
  </si>
  <si>
    <t>a causa de la indebida notificación y violación al debido proceso,</t>
  </si>
  <si>
    <t>El equipo de trabajo periodicamente  verificar la veracidad de los datos al momento de oficiar a los investigados.</t>
  </si>
  <si>
    <t>inobservancia al derecho de defensa</t>
  </si>
  <si>
    <t>El equipo de trabajo periodicamente verifica expedientes o piezas procesales debidamente inventariados con el respectivo seguimiento y control (labores de gestión documental)</t>
  </si>
  <si>
    <t>1. Informar de la materialización del riesgo al Jefe de la dependencia 2. Verificar si el documento extraviado cuenta con soporte digital (copia), 2.1 en el evento de contar con soporte digital, se procederá a su impresión e incorporación al expediente. 3. En caso contrario se requerirá al remitente reenviar la información nuevamente, 4  una vez realizadó dicho procedimiento se informará de manera oficiosa a la Fïscalía General de la Nación para lo de su competencia , así mismo se levantará el reporte al subproceso de Gestión Documental para el trámite pertinente</t>
  </si>
  <si>
    <t xml:space="preserve">July Miranda Silva </t>
  </si>
  <si>
    <t xml:space="preserve">1. En los eventos en los cuales se evidencie el vencimiento de términos se procederá inmediatamente a evaluar el merito de las diligencias y tomar la decisión que enderecho corresponda  de conformidad a lo dispuesto en el Código General Disciplinario 2. Si dicha inobservancia a los tiempos previstos en la ley disciplinaria configura una de las causales previstas en el ARTÍCULO 202 de la Ley 1952 de 2019 modificada parcialmente por la Ley 2094 de 2021, se procederá a decretar de oficio la nulidad de la actuación viciada, acto seguido se comunicará a los sujetos procesales según el caso a efectos de garantizarles los recursos de ley y una vez en firme la decisión, se tomará la que en derecho proceda. </t>
  </si>
  <si>
    <t xml:space="preserve">En el evento de materializarce una nulidad atribuible al proceso se verificará que la misma este inmersa dentro de las previsiones normativas del artículo 202 del Código General Disciplinario, en dicho eventó se procederá a proferir por parte del Despacho Auto Resuelve Nulidad de Oficio, con el fin de subsanar el yerro procedimiental y/o sustancial, en procura de garantizar los derechos de los sujetos procesales.  </t>
  </si>
  <si>
    <t>por no gestionar los sucesos de seguridad institucionales relacionados con el programa de tecnovigilancia,</t>
  </si>
  <si>
    <t>debido a la falta de verificación periodica de la base de datos</t>
  </si>
  <si>
    <t>El referente del programa de tecnovigilancia realizara verificación periodica de la base de sucesos de seguridad del paciente relacionados con el programa de tecnovigilancia</t>
  </si>
  <si>
    <t>Verificación periodica de la base de sucesos de seguridad del paciente gestionados por el programa de tecnovigilancia</t>
  </si>
  <si>
    <t>Base de datos de sucesos de seguridad relacionados con el programa de tecnovigilancia</t>
  </si>
  <si>
    <t>Gestión clinica excelente y segura</t>
  </si>
  <si>
    <t xml:space="preserve">Referente de Tecnovigilancia Yulieth Castaño </t>
  </si>
  <si>
    <t>Referente de seguridad del paciente notifica por correo electronico los sucesos de seguridad relacionados con el programa de tecnovigilancia que aun no han sido gestionados y solicita su cargue en el aplicativo Almera</t>
  </si>
  <si>
    <t>Gestión clínica excelente y segura</t>
  </si>
  <si>
    <t>Referente de seguridad del paciente</t>
  </si>
  <si>
    <t xml:space="preserve">e investigación de dichos sucesos. </t>
  </si>
  <si>
    <t>El referente del programa de tecnovigilancia diligenciara en el modulo de componentes del aplicativo Almera, la investigación de cada suceso de seguridad que este relacionados con el programa de tecnovigilancia.</t>
  </si>
  <si>
    <t>Diligenciar en el modulo de componentes del aplicativo Almera, la investigación de cada suceso de seguridad que este relacionados con el programa de tecnovigilancia</t>
  </si>
  <si>
    <t>por no gestionar las alertas sanitarias emitidas por el ente regulador INVIMA relacionados con el programa de tecnovigilancia,</t>
  </si>
  <si>
    <t xml:space="preserve">debido a la falta de verificación en la plataforma, su gestión y divulgación. </t>
  </si>
  <si>
    <t>El referente de tecnovigilancia realizara verificación periodica de la plataforma del INVIMA y lo registrara en la matriz de gestión de alertas sanitarias</t>
  </si>
  <si>
    <t>Verificación periodica de la plataforma del INVIMA y lo registrara en la matriz de gestión de alertas sanitarias</t>
  </si>
  <si>
    <t>Matriz de gestion de alertas sanitarias</t>
  </si>
  <si>
    <t>Notificacion por parte del proveedor o distribuidor del dispositivo o equipo biomédico sobre una alerta sanitaria relacionada</t>
  </si>
  <si>
    <t>Direccion administrativa
Salud Pública</t>
  </si>
  <si>
    <t>Supervisor de contratos</t>
  </si>
  <si>
    <t>El referente de tecnovigilancia realizara divulgación de las alertas sanitarias que apliquen a la subred referente al programa de tecnovigilancia en el comité de seguridad del paciente</t>
  </si>
  <si>
    <t>Divulgación de las alertas sanitarias que apliquen a la subred referente al programa de tecnovigilancia en el comité de seguridad del paciente</t>
  </si>
  <si>
    <t>Actas de comité de seguridad del paciente</t>
  </si>
  <si>
    <t>El referente de tecnovigilancia gestionara las alertas sanitarias que aplican a la subred referente al programa de tecnovigilancia y lo registrara en la matriz de gestión de alertas sanitarias</t>
  </si>
  <si>
    <t>Gestionar las alertas sanitarias que aplican a la subred referente al programa de tecnovigilancia y lo registrara en la matriz de gestión de alertas sanitarias</t>
  </si>
  <si>
    <t>por materialización de sucesos de seguridad relacionados con el programa de tecnovigilancia,</t>
  </si>
  <si>
    <t>en ausencia de capacitaciones sobre el programa y sus buenas practicas,</t>
  </si>
  <si>
    <t>El referente de tecnovigilancia realizara periódicamente capacitaciones sobre el programa de tecnovigilancia y sus buenas practicas</t>
  </si>
  <si>
    <t>Se realizara un cronograma de capacitación sobre el programa de tecnovigilancia y sus buenas practicas y se dictara a los diferentes servicios de la entidad</t>
  </si>
  <si>
    <t>Actas de capacitación</t>
  </si>
  <si>
    <t>Rondas de inspección, capacitaciones de uso adecuado de equipos biomedicos, y divulgación de las estrategías de seguridad</t>
  </si>
  <si>
    <t>Referentes biomédicos</t>
  </si>
  <si>
    <t>ejecución de rondas de seguridad</t>
  </si>
  <si>
    <t>El referente de tecnovigilancia creara un cronograma rondas de seguridad para visitar todos los servicios de la entidad</t>
  </si>
  <si>
    <t xml:space="preserve">El referente realizara y efectuara el cronograma de rondas de seguridad periodicamente en cada servicio </t>
  </si>
  <si>
    <t>Listas de chequeo rondas de seguridad</t>
  </si>
  <si>
    <t>y divulgación de las estrategías.</t>
  </si>
  <si>
    <t>El referente de tecnovigilancia realizara formas de divulgación de las estrategias de seguridad del programa de tecnovigilancia en la entidad</t>
  </si>
  <si>
    <t>El referente divulgara las estrategías de seguridad del programa de tecnovigilancia de forma periódica en los servicios</t>
  </si>
  <si>
    <t>Actas de divulgación de las estrategias de seguridad</t>
  </si>
  <si>
    <t>por no gestión de sucesos de seguridad relacionados al programa de farmacovigilancia,</t>
  </si>
  <si>
    <t>El referente del programa de farmacovigilancia realizara verificacion periodica de la base de datos de sucesos de seguridad del paciente</t>
  </si>
  <si>
    <t xml:space="preserve">Verificar periodicamente los sucesos de seguridad relacionados al programa de farmacovigilancia. </t>
  </si>
  <si>
    <t xml:space="preserve">Base de datos sucesos de seguridad gestionados por el referente del programa </t>
  </si>
  <si>
    <t xml:space="preserve">Gestion clinica excelente y segura </t>
  </si>
  <si>
    <t xml:space="preserve">Referente de Farmacovigilancia Luz Dary Teran. </t>
  </si>
  <si>
    <t xml:space="preserve">Referente de seguridad del paciente notifica por correo electronico los sucesos de seguridad relacionados al programa que aun no han sido gestionados </t>
  </si>
  <si>
    <t xml:space="preserve">Gestion clinica Excelente y segura </t>
  </si>
  <si>
    <t xml:space="preserve"> Referente del programa de farmacovigilancia </t>
  </si>
  <si>
    <t>El referente del programa de farmacovigilancia revisara, analizara, tomara decisiones e implementara estrategias para minimizar Eventos Adversos, a traves de la  metodologia  y realizara registro en el aplicativo de seguridad del paciente.</t>
  </si>
  <si>
    <t>Revisar, analizar, tomar decisiones e implementar estrategias para minimizar Eventos Adversos, atravez de la  metodologia  y realizara registro en el aplicativo de seguridad del paciente.</t>
  </si>
  <si>
    <t xml:space="preserve">Casos con registro en el aplicativo almera. </t>
  </si>
  <si>
    <t xml:space="preserve">El referente del programa de farmacovigilancia realizara monitoreo o seguimiento a las decisiones tomada. </t>
  </si>
  <si>
    <t xml:space="preserve">Realizar monitoreo o seguimiento a las decisiones tomada. </t>
  </si>
  <si>
    <t>Acta.</t>
  </si>
  <si>
    <t>por no gestionar alertas sanitarias emitidas por el ente regulador INVIMA relacionadas con el programa de farmacovigilancia,</t>
  </si>
  <si>
    <t xml:space="preserve">El referente del programa de farmacovigilancia revisara periódicamente las alertas sanitarias emitidas por el Invima referentes a medicamentos  y lo registrara en el formato de gestión de alertas sanitarias,verificar en las unidades las existencia de los mismos,con el fin de tomar decisiones si hubo administración y socializaciones.  </t>
  </si>
  <si>
    <t xml:space="preserve">Registro en el formato de gestion de alertas sanitarias </t>
  </si>
  <si>
    <t xml:space="preserve">Formato de gestion de alertas sanitarias </t>
  </si>
  <si>
    <t xml:space="preserve">Notificacion por parte del proveedor del medicamento de la alerta sanitaria  </t>
  </si>
  <si>
    <t>Direccion administrativa</t>
  </si>
  <si>
    <t xml:space="preserve">El referente del programa de farmacovigilancia realizara divulgacion en los espacios institucionales  de las alertas sanitarias que apliquen a la Subred Sur Occidente </t>
  </si>
  <si>
    <t>Divulgacion en comité de farmacia y farmacovigilancia de las alertas sanitarias que apliquen a la entidad</t>
  </si>
  <si>
    <t xml:space="preserve">Acta de comité de farmacia y farmacovigilancia </t>
  </si>
  <si>
    <t>por materialización de sucesos de seguridad relacionados con el programa de farmacovigilancia,</t>
  </si>
  <si>
    <t>El referente del programa de farmacovigilancia realizara un cronograma de capacitaciones para el personal de salud de la entidad</t>
  </si>
  <si>
    <t>Realizar y cumplir con el cronograma de capacitaciones establecido para el personal de salud concerniente al programa de farmacovigilancia</t>
  </si>
  <si>
    <t xml:space="preserve">Actas de capacitaciones </t>
  </si>
  <si>
    <t xml:space="preserve">Capacitacion y rondas de farmacovigilancia por parte de los quimicos farmaceuticos de cada unidad </t>
  </si>
  <si>
    <t xml:space="preserve">Direccion de complementarios </t>
  </si>
  <si>
    <t>Quimico farmaceutico de cada unidad</t>
  </si>
  <si>
    <t>El referente del programa de farmacovigilancia realizara un listado de rondas de seguridad para cada servicio de la entidad</t>
  </si>
  <si>
    <t>El referente cumplira de forma permanente todas las rondas de seguridad en las unidades de la entidad</t>
  </si>
  <si>
    <t>Registro de rondas de seguridad del programa</t>
  </si>
  <si>
    <t>El referente de farmacovigilancia realizara formas de divulgación para las estrategias de seguridad del programa de farmacovigilancia de la entidad</t>
  </si>
  <si>
    <t>El profesional encargado divulgara permanente las estrategias de seguridad del programa de farmacovigilancia en todos los servicios de la entidad</t>
  </si>
  <si>
    <t xml:space="preserve">Registro de divulgacion de estrategias de seguridad </t>
  </si>
  <si>
    <t>por no gestionar los sucesos de seguridad institucionales relacionados con el programa de Hemovigilancia,</t>
  </si>
  <si>
    <t>El referente del programa de hemovigilancia realizara cronograma de capacitaciones sobre el programa de hemovigilancia frente a actividades de interés para los diferentes servicios de la entidad</t>
  </si>
  <si>
    <t>Se presentaran actividades lúdicas en las capacitaciones del programa de hemovigilancia que se presentará a los diferentes servicios de la entidad</t>
  </si>
  <si>
    <t>Actas de capacitacion del programa de hemovigilancia.</t>
  </si>
  <si>
    <t xml:space="preserve">Referente de Hemovigilancia Zulima Paccavita.  </t>
  </si>
  <si>
    <t xml:space="preserve">realizar capacitacion del programa de hemovigilancia y Rondas de seguridad del programa de hemovigilancia </t>
  </si>
  <si>
    <t>Gestion clinica excelente y segura.</t>
  </si>
  <si>
    <t xml:space="preserve">
Referente de hemovigilancia.</t>
  </si>
  <si>
    <t xml:space="preserve">El referente del programa de hemovigilancia realizara rondas de seguridad de forma permanente y constante en los servicios de la entidad </t>
  </si>
  <si>
    <t>Se cumplirá el cronograma establecido para las rondas de seguridad del programa de hemovigilancia en los servicios</t>
  </si>
  <si>
    <t>Listas de verificación programa de hemovigilancia aplicadas  en los servicios.</t>
  </si>
  <si>
    <t>por no gestionar alertas sanitarias emitida por el ente regulador INVIMA relacionados con el programa de Reactivovigilancia,</t>
  </si>
  <si>
    <t>debido a la falta de verificación periódica de la base de datos</t>
  </si>
  <si>
    <t>El referente del programa de reactivovigilancia realizara  verificación periódica de la base de datos de sucesos de seguridad relacionados con el programa de reactivovigilancia.</t>
  </si>
  <si>
    <t>El referente realizara la verificación periódica de la base de datos de sucesos de seguridad relacionados con el programa de reactivovigilancia.</t>
  </si>
  <si>
    <t xml:space="preserve">Base de datos de suscesos de seguridad gestionados  por el referente del programa de reactivovigilancia </t>
  </si>
  <si>
    <t xml:space="preserve">Gestion clinica excelente y segura.
</t>
  </si>
  <si>
    <t xml:space="preserve">Referente de Reactivogilancia Diana Valencia 
</t>
  </si>
  <si>
    <t>Referente de seguridad del paciente notifica por correo electronico los sucesos de seguridad realcionados  con el programa de reactivovigilancia, que aun no han sido gestionados,y solicita cargue en el aplicativo almera.</t>
  </si>
  <si>
    <t xml:space="preserve">
Referente de reactivovigilancia.</t>
  </si>
  <si>
    <t>El referente del programa de reactivovigilancia diligenciara en el modulo de componentes del aplicativo almera la investigación realiza de cada suceso de seguridad que este relacionado con el programa de reactivovigilancia.</t>
  </si>
  <si>
    <t>El referente realizara el diligenciamiento en el modulo de componentes del aplicativo almera la investigación realiza de cada suceso de seguridad que este relacionado con el programa de reactivovigilancia</t>
  </si>
  <si>
    <t xml:space="preserve">Base de datos de sucesos de seguridad gestionados  por el referente del programa de reactivovigilancia </t>
  </si>
  <si>
    <t>por materilización de sucesos de seguridad relacionado con el programa de Reactivovigilancia,</t>
  </si>
  <si>
    <t>en ausencia de capacitaciones sobre el programa y sus buenas practicas</t>
  </si>
  <si>
    <t>El referente del programa realizara cronograma de capacitaciones sobre el programa de reactivovigilancia frente a actividades de interés para los diferentes servicios de la entidad</t>
  </si>
  <si>
    <t>Se presentaran actividades lúdicas en las capacitaciones del programa de reactivovigilancia que se presentará a los diferentes servicios de la entidad</t>
  </si>
  <si>
    <t>Actas de capacitacion del programa de reactivovigilancia.</t>
  </si>
  <si>
    <t xml:space="preserve">gestion clinica excelente y segura </t>
  </si>
  <si>
    <t>capacitaciones del programa de reactivovigilancia.
Aplicar listas de verificacion en rondas de seguridad por los gestores del programa de reactivovigilancia.</t>
  </si>
  <si>
    <t xml:space="preserve">direccion de servicos complementarios
direccion servicios hospitalarios.
Direccion de servicios urgencias.
Direccion del riesgo
</t>
  </si>
  <si>
    <t>gestores programa de reactivovigilancia.</t>
  </si>
  <si>
    <t>y ejecución de rondas de seguridad</t>
  </si>
  <si>
    <t xml:space="preserve">El referente del programa de reactivovigilancia realizara rondas de seguridad de forma permanente y constante en los servicios de la entidad </t>
  </si>
  <si>
    <t>Se cumplirá el cronograma establecido para las rondas de seguridad del programa de reactivovigilancia en los servicios</t>
  </si>
  <si>
    <t>Listas de verificacion programa de reactivovigilancia   aplicadas  en los servicios.</t>
  </si>
  <si>
    <t>Gestion clinica excelene y segura.</t>
  </si>
  <si>
    <t>por no gestionar los sucesos de seguridad institucionales relacionados con el programa de prevención de Infecciones Asociado a la atención en salud,</t>
  </si>
  <si>
    <t>debido a la no busqueda activa y pasiva de los casos relacionados con IAAS,</t>
  </si>
  <si>
    <t xml:space="preserve">El referente del programa de prevención de las infecciones asociadas a la atención en salud realizara verificación periodica de la base datos de los sucesos de seguridad del paciente relacionados con el programa. </t>
  </si>
  <si>
    <t xml:space="preserve">Se realizara verificación mensual de la base de datos de sucesos de seguridad del paciente gestionados por el programa de prevención de IAAS </t>
  </si>
  <si>
    <t>Base de datos de sucesos de seguridad relacionados con el programa de las IAAS</t>
  </si>
  <si>
    <t xml:space="preserve">Referente de IAAS Luz helena Bustacara </t>
  </si>
  <si>
    <t>Referente de seguridad del paciente notifica por correo electronico los sucesos de seguridad relacionados con el programa de las IAAS que aun no han sido gestionados y solicita su cargue en el aplicativo Almera</t>
  </si>
  <si>
    <t>falta de verificación de los sucesos</t>
  </si>
  <si>
    <t xml:space="preserve">El referente del programa de  prevención de las infecciones asociadas a la atención en salud diligenciara el aplicativo  en Almera, la investigación de cada suceso de seguridad que este relacionados con el programa. </t>
  </si>
  <si>
    <t xml:space="preserve">Se diligenciara en el aplicativo Almera, investigación de cada suceso de seguridad que este relacionados con el programa. </t>
  </si>
  <si>
    <t>y la inoportunidad en la investigación, toma de decisiones, seguimiento y leccion aprendida.</t>
  </si>
  <si>
    <t xml:space="preserve">por no gestionar los sucesos de seguridad institucionales relacionados con el programa de Biovigilancia, </t>
  </si>
  <si>
    <t>El referente del programa de biovigilancia realizara verificación periódica de la base de datos de sucesos de seguridad relacionados con el programa.</t>
  </si>
  <si>
    <t>El referente realizara la verificacion periodica de la base de datos de sucesos de seguridad relacionados con el programa de biovigilancia.</t>
  </si>
  <si>
    <t>Base de datos de sucesos de seguridad gestionados  por el referente del programa de biovigilancia</t>
  </si>
  <si>
    <t xml:space="preserve">Referente de Juan Alberto Fajardo </t>
  </si>
  <si>
    <t>Referente de seguridad del paciente notifica por correo electrónico los sucesos de seguridad relacionados  con el programa de biovigilancia, que aun no han sido gestionados,y solicita cargue en el aplicativo almera.</t>
  </si>
  <si>
    <t>Refente de seguridad del paciente
referente de biovigilancia.</t>
  </si>
  <si>
    <t>El referente del programa de biovigilancia diligenciara en el modulo de componentes  del aplicativo almera la investigación realiza de cada suceso de seguridad que este relacionado con el programa.</t>
  </si>
  <si>
    <t xml:space="preserve">El referente realizara el diligenciamiento en el modulo de componentes  del aplicativo almera la investigacion realiza  de cada suceso de seguridad que este relacionado con el programa  de biovigilancia. </t>
  </si>
  <si>
    <t xml:space="preserve">Base de datos de sucesos de seguridad gestionados  por el referente del programa de biovigilancia. </t>
  </si>
  <si>
    <t>por materialización de sucesos de seguridad relacionado con el programa de Biovigilancia,</t>
  </si>
  <si>
    <t>a falta de capacitaciones sobre las cuatro especialidades implicadas y sus buenas prácticas.</t>
  </si>
  <si>
    <t>El referente del programa de biovigilancia realizará cronograma de capacitaciones sobre el programas y divulgara los cuatro servicios involucrados solamente para presentarlos a las diferentes areas de la entidad</t>
  </si>
  <si>
    <t>capacitaciones del programa de biovigilancia a los cuatro servicios implicados que tienen el mismo personal desde que se implemento el subprograma.</t>
  </si>
  <si>
    <t>Actas de capacitacion, si hay cambio de personal nuevo en estos cuatro servicios,  del programa de biovigilancia.</t>
  </si>
  <si>
    <t>a falta de experiencia y competencia de los colaboradores en la atención domiciliaria de salud mental,</t>
  </si>
  <si>
    <t>por el desconocimiento y adherencia a los protocolos y guias que se tienen desde el centro regulador de urgencias.</t>
  </si>
  <si>
    <t xml:space="preserve">Dentro del proceso se realizan programas de capacitación para el  personal en relación al manejo de patología para manejo de salud mental </t>
  </si>
  <si>
    <t>Capacitar periódicamente el personal que ingresa a la atención de salud mental (manejo de patología).</t>
  </si>
  <si>
    <t>El profesional designado realizará inducción al personal que labora en el  convenio de salud mental en relacion a la Operación a través del CRUE/ radiocomunicaciones</t>
  </si>
  <si>
    <t xml:space="preserve">Realizar inducción al personal a traves del CRUE </t>
  </si>
  <si>
    <t>El profesional designado realizará pretest y postest de las capacitaciones en la atención de Salud mental y evaluara su respectiva adherencia.</t>
  </si>
  <si>
    <t>cada vez que se realizan las capacitaciones se realizara una prueba de pretest y postest con el fin de verificar la adherencia al contenido</t>
  </si>
  <si>
    <t>pruebas de pretext y postest
analisis de adherencia</t>
  </si>
  <si>
    <t>en la gestión parcial del manejo de la Historia clínica que optimiza el proceso de facturación,</t>
  </si>
  <si>
    <t>a causa del inadecuado o nulo proceso en las respectivas EPS, situación contractual institucional</t>
  </si>
  <si>
    <t>Semestralmente se realizará gestión de facturación a las EPS con convenio y presentar paquetes de atención domiciliaria prioritaria en salud mental a las EPS.</t>
  </si>
  <si>
    <t>y registro clínico por los tripulantes de cada móvil.</t>
  </si>
  <si>
    <t>El profesional designado por el subproceso de atención de urgencias realizar seguimiento periódico a los registros clínicos (5%) de muestras del mes.</t>
  </si>
  <si>
    <t xml:space="preserve">por la no atención domiciliaria de pacientes en atención de salud mental, </t>
  </si>
  <si>
    <t>debido a la falta de recursos, manejo de los tiempos de la tripulación y la operatividad de las móviles contratadas.</t>
  </si>
  <si>
    <t>Se realiza socialización, implementacion y seguimiento trimestral del anexo técnico de tiempos operativos (Documento anexo al convenio).</t>
  </si>
  <si>
    <t>El líder de salud mental realizara trimestralmente el seguimiento al contrato de transportes y supervisara las actividades establecidas dentro del mismo.</t>
  </si>
  <si>
    <t>Informe de seguimiento al contrato de transporte</t>
  </si>
  <si>
    <t>por el uso inadecuado del emblema de Misión Médica</t>
  </si>
  <si>
    <t>a causa del desconocimiento y adherencia al manual.</t>
  </si>
  <si>
    <t>El líder del salud mental realiza medición y seguimiento continuo al manual de Misión Médica (a través de las actividades que establecidas en el manual desde capacitación, carnetización y reportes).</t>
  </si>
  <si>
    <t>por el inadecuado manejo de la crisis inicial en los pacientes con patologia de salud mental,</t>
  </si>
  <si>
    <t>a causa de fallas en el seguimiento clínico del paciente</t>
  </si>
  <si>
    <t>El grupo de salud mental realiza adherencia al proceso de atención bajo criterios establecidos por norma (analizar casos de eventos adversos o novedades asistenciales) reportadas por SDS</t>
  </si>
  <si>
    <t>y la falta de experticia de los colaboradores.</t>
  </si>
  <si>
    <t>por deficiencia en el seguimiento a las obligaciones del contrato y/o convenio,</t>
  </si>
  <si>
    <t>desconocimiento de las  condiciones de la ejecución y falencias en las responsabilidades, funciones y obligaciones en la supervisión.</t>
  </si>
  <si>
    <t>El líder del subproceso de proyectos realiza periódicamente capacitaciones del personal que fortalezcan el conocimiento de las funciones y condiciones de los contratos y/o convenios.</t>
  </si>
  <si>
    <t>Se crea una matriz y se realiza seguimiento trimestrales a los aspectos relevantes de los contratos y convenios.</t>
  </si>
  <si>
    <t xml:space="preserve">debido a la falta de información, capacidad instalada, producción y ocupación para la toma de decisiones oportuna. </t>
  </si>
  <si>
    <t>debido a falta de personal,</t>
  </si>
  <si>
    <t>debido a la falta de seguimiento</t>
  </si>
  <si>
    <t>e inoportuna revisión por las partes interesadas a los soportes anexos a estos contratos.</t>
  </si>
  <si>
    <t>por darse una negociación en terminos de sector privado,</t>
  </si>
  <si>
    <t>y la falta de referenciación competitiva.</t>
  </si>
  <si>
    <t>adherencia en los contenidos del plan</t>
  </si>
  <si>
    <t>y falta de datos de los sistemas de información y fuentes establecidas.</t>
  </si>
  <si>
    <t>y la deficiencia en la parametrización de los sistemas de Información.</t>
  </si>
  <si>
    <t>TODOS LOS PROCESOS</t>
  </si>
  <si>
    <t>CULTURA ORGANIZACIONAL Y DE SERVICIOS</t>
  </si>
  <si>
    <t>MARTHA YOLANDA  RUIZ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</si>
</sst>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2]\ * #,##0.00_ ;_ [$€-2]\ * \-#,##0.00_ ;_ [$€-2]\ * \-??_ "/>
    <numFmt numFmtId="165" formatCode="_-* #,##0.00\ _$_-;\-* #,##0.00\ _$_-;_-* &quot;-&quot;??\ _$_-;_-@_-"/>
    <numFmt numFmtId="166" formatCode="_-* #,##0.00\ &quot;€&quot;_-;\-* #,##0.00\ &quot;€&quot;_-;_-* &quot;-&quot;??\ &quot;€&quot;_-;_-@_-"/>
    <numFmt numFmtId="167" formatCode="[$-240A]General"/>
    <numFmt numFmtId="168" formatCode="0.0%"/>
  </numFmts>
  <fonts count="145" x14ac:knownFonts="1">
    <font>
      <sz val="10"/>
      <name val="Arial"/>
      <family val="2"/>
    </font>
    <font>
      <sz val="11"/>
      <color theme="1"/>
      <name val="Calibri"/>
      <family val="2"/>
      <scheme val="minor"/>
    </font>
    <font>
      <sz val="11"/>
      <color theme="1"/>
      <name val="Calibri"/>
      <family val="2"/>
      <scheme val="minor"/>
    </font>
    <font>
      <sz val="10"/>
      <name val="Arial"/>
      <family val="2"/>
    </font>
    <font>
      <b/>
      <sz val="11"/>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name val="Century Gothic"/>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8"/>
      <color indexed="56"/>
      <name val="Cambria"/>
      <family val="1"/>
    </font>
    <font>
      <b/>
      <sz val="11"/>
      <color indexed="8"/>
      <name val="Calibri"/>
      <family val="2"/>
    </font>
    <font>
      <b/>
      <sz val="11"/>
      <color rgb="FF000000"/>
      <name val="Calibri"/>
      <family val="2"/>
    </font>
    <font>
      <sz val="10"/>
      <color rgb="FF000000"/>
      <name val="Arial"/>
      <family val="2"/>
    </font>
    <font>
      <sz val="11"/>
      <name val="Arial"/>
      <family val="2"/>
    </font>
    <font>
      <sz val="11"/>
      <color rgb="FF000000"/>
      <name val="Calibri"/>
      <family val="2"/>
    </font>
    <font>
      <sz val="10"/>
      <name val="Times New Roman"/>
      <family val="1"/>
    </font>
    <font>
      <b/>
      <sz val="10"/>
      <color rgb="FF1F497D"/>
      <name val="Arial"/>
      <family val="2"/>
    </font>
    <font>
      <sz val="11"/>
      <color rgb="FF000000"/>
      <name val="Calibri"/>
      <family val="2"/>
      <charset val="1"/>
    </font>
    <font>
      <sz val="10"/>
      <name val="Arial"/>
      <family val="2"/>
    </font>
    <font>
      <sz val="9"/>
      <color indexed="81"/>
      <name val="Tahoma"/>
      <family val="2"/>
    </font>
    <font>
      <b/>
      <sz val="9"/>
      <color indexed="81"/>
      <name val="Tahoma"/>
      <family val="2"/>
    </font>
    <font>
      <b/>
      <sz val="15"/>
      <color theme="3"/>
      <name val="Calibri"/>
      <family val="2"/>
      <scheme val="minor"/>
    </font>
    <font>
      <b/>
      <sz val="11"/>
      <color theme="0"/>
      <name val="Calibri"/>
      <family val="2"/>
      <scheme val="minor"/>
    </font>
    <font>
      <b/>
      <sz val="8"/>
      <color theme="1"/>
      <name val="Arial"/>
      <family val="2"/>
    </font>
    <font>
      <sz val="8"/>
      <color theme="1"/>
      <name val="Arial"/>
      <family val="2"/>
    </font>
    <font>
      <sz val="9"/>
      <color theme="1"/>
      <name val="Arial"/>
      <family val="2"/>
    </font>
    <font>
      <b/>
      <sz val="8"/>
      <name val="Arial"/>
      <family val="2"/>
    </font>
    <font>
      <sz val="8"/>
      <name val="Arial"/>
      <family val="2"/>
    </font>
    <font>
      <sz val="10"/>
      <color rgb="FFFF0000"/>
      <name val="Arial"/>
      <family val="2"/>
    </font>
    <font>
      <sz val="12"/>
      <name val="Arial"/>
      <family val="2"/>
    </font>
    <font>
      <b/>
      <sz val="16"/>
      <name val="Arial"/>
      <family val="2"/>
    </font>
    <font>
      <b/>
      <sz val="14"/>
      <name val="Arial"/>
      <family val="2"/>
    </font>
    <font>
      <b/>
      <sz val="12"/>
      <name val="Arial"/>
      <family val="2"/>
    </font>
    <font>
      <b/>
      <sz val="10"/>
      <color rgb="FF000000"/>
      <name val="Arial"/>
      <family val="2"/>
    </font>
    <font>
      <b/>
      <sz val="10"/>
      <color theme="1"/>
      <name val="Arial"/>
      <family val="2"/>
    </font>
    <font>
      <sz val="10"/>
      <color theme="1"/>
      <name val="Arial"/>
      <family val="2"/>
    </font>
    <font>
      <sz val="11"/>
      <color theme="1"/>
      <name val="Arial"/>
      <family val="2"/>
    </font>
    <font>
      <sz val="12"/>
      <color theme="1"/>
      <name val="Arial"/>
      <family val="2"/>
    </font>
    <font>
      <b/>
      <sz val="12"/>
      <color theme="1"/>
      <name val="Arial"/>
      <family val="2"/>
    </font>
    <font>
      <b/>
      <sz val="14"/>
      <color theme="1"/>
      <name val="Arial"/>
      <family val="2"/>
    </font>
    <font>
      <b/>
      <sz val="11"/>
      <color theme="1"/>
      <name val="Arial"/>
      <family val="2"/>
    </font>
    <font>
      <sz val="14"/>
      <name val="Arial"/>
      <family val="2"/>
    </font>
    <font>
      <b/>
      <sz val="16"/>
      <color rgb="FF000000"/>
      <name val="Arial"/>
      <family val="2"/>
    </font>
    <font>
      <b/>
      <sz val="11"/>
      <color theme="1"/>
      <name val="Calibri"/>
      <family val="2"/>
      <scheme val="minor"/>
    </font>
    <font>
      <sz val="10"/>
      <color indexed="81"/>
      <name val="Tahoma"/>
      <family val="2"/>
    </font>
    <font>
      <b/>
      <sz val="18"/>
      <name val="Arial"/>
      <family val="2"/>
    </font>
    <font>
      <b/>
      <sz val="12"/>
      <color rgb="FF000000"/>
      <name val="Arial"/>
      <family val="2"/>
    </font>
    <font>
      <sz val="11"/>
      <color theme="1"/>
      <name val="Arial Narrow"/>
      <family val="2"/>
    </font>
    <font>
      <i/>
      <sz val="72"/>
      <color rgb="FF002060"/>
      <name val="Arial Narrow"/>
      <family val="2"/>
    </font>
    <font>
      <sz val="12"/>
      <name val="Arial Narrow"/>
      <family val="2"/>
    </font>
    <font>
      <b/>
      <sz val="12"/>
      <name val="Arial Narrow"/>
      <family val="2"/>
    </font>
    <font>
      <sz val="12"/>
      <color theme="1"/>
      <name val="Arial Narrow"/>
      <family val="2"/>
    </font>
    <font>
      <b/>
      <sz val="12"/>
      <color theme="1"/>
      <name val="Arial Narrow"/>
      <family val="2"/>
    </font>
    <font>
      <b/>
      <sz val="12"/>
      <color theme="0"/>
      <name val="Arial Narrow"/>
      <family val="2"/>
    </font>
    <font>
      <b/>
      <sz val="16"/>
      <color theme="0"/>
      <name val="Arial Narrow"/>
      <family val="2"/>
    </font>
    <font>
      <b/>
      <sz val="11"/>
      <color theme="0"/>
      <name val="Arial Narrow"/>
      <family val="2"/>
    </font>
    <font>
      <b/>
      <sz val="14"/>
      <color theme="0"/>
      <name val="Arial Narrow"/>
      <family val="2"/>
    </font>
    <font>
      <b/>
      <sz val="12"/>
      <color rgb="FF383B37"/>
      <name val="Arial Narrow"/>
      <family val="2"/>
    </font>
    <font>
      <b/>
      <sz val="14"/>
      <name val="Arial Narrow"/>
      <family val="2"/>
    </font>
    <font>
      <b/>
      <sz val="13"/>
      <color rgb="FF383B37"/>
      <name val="Arial Narrow"/>
      <family val="2"/>
    </font>
    <font>
      <b/>
      <sz val="13"/>
      <name val="Arial Narrow"/>
      <family val="2"/>
    </font>
    <font>
      <b/>
      <sz val="8"/>
      <color rgb="FF000000"/>
      <name val="Arial"/>
      <family val="2"/>
    </font>
    <font>
      <b/>
      <sz val="9"/>
      <name val="Arial"/>
      <family val="2"/>
    </font>
    <font>
      <sz val="11"/>
      <color theme="0"/>
      <name val="Arial"/>
      <family val="2"/>
    </font>
    <font>
      <b/>
      <sz val="11"/>
      <color theme="0"/>
      <name val="Arial"/>
      <family val="2"/>
    </font>
    <font>
      <b/>
      <sz val="16"/>
      <color rgb="FF000000"/>
      <name val="Calibri"/>
      <family val="2"/>
    </font>
    <font>
      <b/>
      <sz val="14"/>
      <color rgb="FF000000"/>
      <name val="Arial Narrow"/>
      <family val="2"/>
    </font>
    <font>
      <sz val="10"/>
      <name val="Arial Narrow"/>
      <family val="2"/>
    </font>
    <font>
      <b/>
      <sz val="20"/>
      <color theme="0"/>
      <name val="Arial Narrow"/>
      <family val="2"/>
    </font>
    <font>
      <b/>
      <sz val="18"/>
      <color rgb="FF000000"/>
      <name val="Arial Narrow"/>
      <family val="2"/>
    </font>
    <font>
      <sz val="11"/>
      <color rgb="FF000000"/>
      <name val="Arial Narrow"/>
      <family val="2"/>
    </font>
    <font>
      <b/>
      <sz val="12"/>
      <color rgb="FF000000"/>
      <name val="Arial Narrow"/>
      <family val="2"/>
    </font>
    <font>
      <b/>
      <sz val="18"/>
      <color rgb="FF92D050"/>
      <name val="Arial Narrow"/>
      <family val="2"/>
    </font>
    <font>
      <b/>
      <sz val="18"/>
      <color rgb="FFFFFF00"/>
      <name val="Arial Narrow"/>
      <family val="2"/>
    </font>
    <font>
      <sz val="18"/>
      <color rgb="FFFFFF00"/>
      <name val="Arial Narrow"/>
      <family val="2"/>
    </font>
    <font>
      <b/>
      <sz val="13"/>
      <color theme="0"/>
      <name val="Arial Narrow"/>
      <family val="2"/>
    </font>
    <font>
      <b/>
      <sz val="11"/>
      <color rgb="FF0070C0"/>
      <name val="Arial Narrow"/>
      <family val="2"/>
    </font>
    <font>
      <b/>
      <i/>
      <sz val="16"/>
      <color theme="6" tint="-0.499984740745262"/>
      <name val="Arial Narrow"/>
      <family val="2"/>
    </font>
    <font>
      <b/>
      <sz val="14"/>
      <color theme="1"/>
      <name val="Arial Narrow"/>
      <family val="2"/>
    </font>
    <font>
      <sz val="12"/>
      <color rgb="FF000000"/>
      <name val="Arial Narrow"/>
      <family val="2"/>
    </font>
    <font>
      <sz val="12"/>
      <color rgb="FFFF0000"/>
      <name val="Arial Narrow"/>
      <family val="2"/>
    </font>
    <font>
      <sz val="14"/>
      <name val="Arial Narrow"/>
      <family val="2"/>
    </font>
    <font>
      <sz val="14"/>
      <color theme="1"/>
      <name val="Arial Narrow"/>
      <family val="2"/>
    </font>
    <font>
      <b/>
      <sz val="14"/>
      <color indexed="8"/>
      <name val="Arial Narrow"/>
      <family val="2"/>
    </font>
    <font>
      <b/>
      <sz val="14"/>
      <color theme="3" tint="-0.249977111117893"/>
      <name val="Arial Narrow"/>
      <family val="2"/>
    </font>
    <font>
      <b/>
      <sz val="14"/>
      <color rgb="FF00B0F0"/>
      <name val="Arial Narrow"/>
      <family val="2"/>
    </font>
    <font>
      <b/>
      <sz val="12"/>
      <color rgb="FFFF0000"/>
      <name val="Arial Narrow"/>
      <family val="2"/>
    </font>
    <font>
      <b/>
      <sz val="14"/>
      <color rgb="FFFF0000"/>
      <name val="Arial Narrow"/>
      <family val="2"/>
    </font>
    <font>
      <sz val="14"/>
      <color theme="0"/>
      <name val="Arial Narrow"/>
      <family val="2"/>
    </font>
    <font>
      <b/>
      <sz val="14"/>
      <color theme="4" tint="-0.499984740745262"/>
      <name val="Arial Narrow"/>
      <family val="2"/>
    </font>
    <font>
      <b/>
      <sz val="14"/>
      <color rgb="FF92D050"/>
      <name val="Arial Narrow"/>
      <family val="2"/>
    </font>
    <font>
      <b/>
      <sz val="20"/>
      <color rgb="FF92D050"/>
      <name val="Arial Narrow"/>
      <family val="2"/>
    </font>
    <font>
      <b/>
      <sz val="20"/>
      <color rgb="FF00B0F0"/>
      <name val="Arial Narrow"/>
      <family val="2"/>
    </font>
    <font>
      <b/>
      <sz val="16"/>
      <name val="Arial Narrow"/>
      <family val="2"/>
    </font>
    <font>
      <b/>
      <sz val="24"/>
      <name val="Arial Narrow"/>
      <family val="2"/>
    </font>
    <font>
      <b/>
      <sz val="26"/>
      <name val="Arial Narrow"/>
      <family val="2"/>
    </font>
    <font>
      <b/>
      <sz val="10"/>
      <color indexed="81"/>
      <name val="Tahoma"/>
      <family val="2"/>
    </font>
    <font>
      <b/>
      <sz val="10"/>
      <color indexed="81"/>
      <name val="Arial Narrow"/>
      <family val="2"/>
    </font>
    <font>
      <sz val="10"/>
      <color indexed="81"/>
      <name val="Arial Narrow"/>
      <family val="2"/>
    </font>
    <font>
      <sz val="12"/>
      <color indexed="81"/>
      <name val="Arial Narrow"/>
      <family val="2"/>
    </font>
    <font>
      <sz val="11"/>
      <color indexed="81"/>
      <name val="Arial Narrow"/>
      <family val="2"/>
    </font>
    <font>
      <b/>
      <sz val="12"/>
      <color indexed="81"/>
      <name val="Arial Narrow"/>
      <family val="2"/>
    </font>
    <font>
      <b/>
      <sz val="11"/>
      <color indexed="81"/>
      <name val="Arial Narrow"/>
      <family val="2"/>
    </font>
    <font>
      <b/>
      <sz val="14"/>
      <color indexed="81"/>
      <name val="Arial Narrow"/>
      <family val="2"/>
    </font>
    <font>
      <sz val="11"/>
      <color theme="0"/>
      <name val="Arial Narrow"/>
      <family val="2"/>
    </font>
    <font>
      <b/>
      <sz val="14"/>
      <color rgb="FF70FC81"/>
      <name val="Arial Narrow"/>
      <family val="2"/>
    </font>
    <font>
      <b/>
      <sz val="14"/>
      <color rgb="FF3CFE5C"/>
      <name val="Arial Narrow"/>
      <family val="2"/>
    </font>
    <font>
      <b/>
      <sz val="11"/>
      <color rgb="FF3CFE5C"/>
      <name val="Arial Narrow"/>
      <family val="2"/>
    </font>
    <font>
      <b/>
      <sz val="10"/>
      <color rgb="FF000003"/>
      <name val="Arial Narrow"/>
      <family val="2"/>
    </font>
    <font>
      <sz val="14"/>
      <color rgb="FF70FC81"/>
      <name val="Arial Narrow"/>
      <family val="2"/>
    </font>
    <font>
      <sz val="12"/>
      <color theme="0"/>
      <name val="Arial Narrow"/>
      <family val="2"/>
    </font>
    <font>
      <b/>
      <sz val="16"/>
      <color rgb="FF3CFE5C"/>
      <name val="Arial Narrow"/>
      <family val="2"/>
    </font>
    <font>
      <sz val="11"/>
      <color rgb="FF3CFE5C"/>
      <name val="Arial Narrow"/>
      <family val="2"/>
    </font>
    <font>
      <b/>
      <sz val="11"/>
      <color rgb="FFFF0000"/>
      <name val="Arial Narrow"/>
      <family val="2"/>
    </font>
    <font>
      <b/>
      <sz val="13"/>
      <color rgb="FFFF0000"/>
      <name val="Arial Narrow"/>
      <family val="2"/>
    </font>
    <font>
      <b/>
      <sz val="18"/>
      <color rgb="FF3CFE5C"/>
      <name val="Arial Narrow"/>
      <family val="2"/>
    </font>
    <font>
      <b/>
      <sz val="18"/>
      <color theme="3" tint="-0.249977111117893"/>
      <name val="Arial Narrow"/>
      <family val="2"/>
    </font>
    <font>
      <b/>
      <sz val="18"/>
      <color theme="1"/>
      <name val="Arial Narrow"/>
      <family val="2"/>
    </font>
    <font>
      <b/>
      <sz val="11"/>
      <color rgb="FFFFC000"/>
      <name val="Arial Narrow"/>
      <family val="2"/>
    </font>
    <font>
      <b/>
      <sz val="18"/>
      <color theme="4" tint="-0.499984740745262"/>
      <name val="Arial Narrow"/>
      <family val="2"/>
    </font>
    <font>
      <b/>
      <sz val="8"/>
      <color theme="0"/>
      <name val="Arial"/>
      <family val="2"/>
    </font>
    <font>
      <b/>
      <sz val="13"/>
      <color rgb="FF000000"/>
      <name val="Arial Narrow"/>
      <family val="2"/>
    </font>
    <font>
      <b/>
      <sz val="20"/>
      <color rgb="FFFF0000"/>
      <name val="Calibri"/>
      <family val="2"/>
      <scheme val="minor"/>
    </font>
    <font>
      <sz val="20"/>
      <color rgb="FFFF0000"/>
      <name val="Arial"/>
      <family val="2"/>
    </font>
    <font>
      <b/>
      <sz val="11"/>
      <name val="Arial Narrow"/>
      <family val="2"/>
    </font>
    <font>
      <b/>
      <sz val="14"/>
      <color rgb="FFFFFFFF"/>
      <name val="Arial Narrow"/>
      <family val="2"/>
    </font>
    <font>
      <b/>
      <sz val="14"/>
      <color rgb="FF16365C"/>
      <name val="Arial Narrow"/>
      <family val="2"/>
    </font>
    <font>
      <sz val="11"/>
      <name val="Arial Narrow"/>
      <family val="2"/>
    </font>
    <font>
      <b/>
      <sz val="14"/>
      <color theme="0" tint="-4.9989318521683403E-2"/>
      <name val="Arial Narrow"/>
      <family val="2"/>
    </font>
    <font>
      <sz val="14"/>
      <color rgb="FFFF0000"/>
      <name val="Arial Narrow"/>
      <family val="2"/>
    </font>
    <font>
      <b/>
      <sz val="40"/>
      <name val="Arial Narrow"/>
      <family val="2"/>
    </font>
  </fonts>
  <fills count="103">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31"/>
        <bgColor indexed="41"/>
      </patternFill>
    </fill>
    <fill>
      <patternFill patternType="solid">
        <fgColor indexed="45"/>
      </patternFill>
    </fill>
    <fill>
      <patternFill patternType="solid">
        <fgColor indexed="45"/>
        <bgColor indexed="2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41"/>
      </patternFill>
    </fill>
    <fill>
      <patternFill patternType="solid">
        <fgColor indexed="44"/>
      </patternFill>
    </fill>
    <fill>
      <patternFill patternType="solid">
        <fgColor indexed="44"/>
        <bgColor indexed="31"/>
      </patternFill>
    </fill>
    <fill>
      <patternFill patternType="solid">
        <fgColor indexed="29"/>
      </patternFill>
    </fill>
    <fill>
      <patternFill patternType="solid">
        <fgColor indexed="29"/>
        <bgColor indexed="45"/>
      </patternFill>
    </fill>
    <fill>
      <patternFill patternType="solid">
        <fgColor indexed="11"/>
      </patternFill>
    </fill>
    <fill>
      <patternFill patternType="solid">
        <fgColor indexed="11"/>
        <bgColor indexed="15"/>
      </patternFill>
    </fill>
    <fill>
      <patternFill patternType="solid">
        <fgColor indexed="51"/>
      </patternFill>
    </fill>
    <fill>
      <patternFill patternType="solid">
        <fgColor indexed="51"/>
        <bgColor indexed="50"/>
      </patternFill>
    </fill>
    <fill>
      <patternFill patternType="solid">
        <fgColor indexed="30"/>
      </patternFill>
    </fill>
    <fill>
      <patternFill patternType="solid">
        <fgColor indexed="30"/>
        <bgColor indexed="21"/>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solid">
        <fgColor indexed="22"/>
      </patternFill>
    </fill>
    <fill>
      <patternFill patternType="solid">
        <fgColor indexed="22"/>
        <bgColor indexed="31"/>
      </patternFill>
    </fill>
    <fill>
      <patternFill patternType="solid">
        <fgColor indexed="55"/>
      </patternFill>
    </fill>
    <fill>
      <patternFill patternType="solid">
        <fgColor indexed="55"/>
        <bgColor indexed="23"/>
      </patternFill>
    </fill>
    <fill>
      <patternFill patternType="solid">
        <fgColor indexed="62"/>
      </patternFill>
    </fill>
    <fill>
      <patternFill patternType="solid">
        <fgColor indexed="62"/>
        <bgColor indexed="56"/>
      </patternFill>
    </fill>
    <fill>
      <patternFill patternType="solid">
        <fgColor indexed="10"/>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9"/>
      </patternFill>
    </fill>
    <fill>
      <patternFill patternType="solid">
        <fgColor indexed="11"/>
        <bgColor indexed="49"/>
      </patternFill>
    </fill>
    <fill>
      <patternFill patternType="solid">
        <fgColor indexed="53"/>
        <bgColor indexed="10"/>
      </patternFill>
    </fill>
    <fill>
      <patternFill patternType="solid">
        <fgColor rgb="FF95B3D7"/>
        <bgColor indexed="64"/>
      </patternFill>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rgb="FFFF0000"/>
        <bgColor indexed="64"/>
      </patternFill>
    </fill>
    <fill>
      <patternFill patternType="solid">
        <fgColor theme="0" tint="-0.34998626667073579"/>
        <bgColor indexed="64"/>
      </patternFill>
    </fill>
    <fill>
      <patternFill patternType="solid">
        <fgColor rgb="FFDCE6F1"/>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8DB3E2"/>
        <bgColor indexed="64"/>
      </patternFill>
    </fill>
    <fill>
      <patternFill patternType="solid">
        <fgColor rgb="FFFFFFFF"/>
        <bgColor indexed="64"/>
      </patternFill>
    </fill>
    <fill>
      <patternFill patternType="solid">
        <fgColor rgb="FF0AF0A3"/>
        <bgColor indexed="64"/>
      </patternFill>
    </fill>
    <fill>
      <patternFill patternType="solid">
        <fgColor theme="0"/>
        <bgColor indexed="64"/>
      </patternFill>
    </fill>
    <fill>
      <patternFill patternType="solid">
        <fgColor rgb="FFA5A5A5"/>
      </patternFill>
    </fill>
    <fill>
      <patternFill patternType="solid">
        <fgColor theme="8"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rgb="FF00B05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1A3C9"/>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DFAF1"/>
        <bgColor indexed="64"/>
      </patternFill>
    </fill>
    <fill>
      <patternFill patternType="solid">
        <fgColor rgb="FFFF8989"/>
        <bgColor indexed="64"/>
      </patternFill>
    </fill>
    <fill>
      <patternFill patternType="solid">
        <fgColor rgb="FFFF0505"/>
        <bgColor indexed="64"/>
      </patternFill>
    </fill>
    <fill>
      <patternFill patternType="solid">
        <fgColor rgb="FFB00000"/>
        <bgColor indexed="64"/>
      </patternFill>
    </fill>
    <fill>
      <patternFill patternType="solid">
        <fgColor rgb="FFE6AF00"/>
        <bgColor indexed="64"/>
      </patternFill>
    </fill>
    <fill>
      <patternFill patternType="solid">
        <fgColor rgb="FFFFCD2D"/>
        <bgColor indexed="64"/>
      </patternFill>
    </fill>
    <fill>
      <patternFill patternType="solid">
        <fgColor rgb="FFFFE285"/>
        <bgColor indexed="64"/>
      </patternFill>
    </fill>
    <fill>
      <patternFill patternType="solid">
        <fgColor rgb="FFB4CEEE"/>
        <bgColor indexed="64"/>
      </patternFill>
    </fill>
    <fill>
      <patternFill patternType="solid">
        <fgColor rgb="FFCADCF2"/>
        <bgColor indexed="64"/>
      </patternFill>
    </fill>
    <fill>
      <patternFill patternType="solid">
        <fgColor rgb="FF97BAE5"/>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9" tint="-0.249977111117893"/>
        <bgColor indexed="64"/>
      </patternFill>
    </fill>
    <fill>
      <patternFill patternType="solid">
        <fgColor rgb="FF00B0F0"/>
        <bgColor indexed="64"/>
      </patternFill>
    </fill>
    <fill>
      <patternFill patternType="solid">
        <fgColor rgb="FF0070C0"/>
        <bgColor indexed="64"/>
      </patternFill>
    </fill>
    <fill>
      <patternFill patternType="solid">
        <fgColor theme="4" tint="-0.249977111117893"/>
        <bgColor indexed="64"/>
      </patternFill>
    </fill>
    <fill>
      <patternFill patternType="solid">
        <fgColor theme="4"/>
        <bgColor indexed="64"/>
      </patternFill>
    </fill>
    <fill>
      <patternFill patternType="solid">
        <fgColor theme="1"/>
        <bgColor indexed="64"/>
      </patternFill>
    </fill>
    <fill>
      <patternFill patternType="solid">
        <fgColor theme="4" tint="-0.499984740745262"/>
        <bgColor indexed="64"/>
      </patternFill>
    </fill>
    <fill>
      <patternFill patternType="solid">
        <fgColor theme="8" tint="0.39997558519241921"/>
        <bgColor indexed="64"/>
      </patternFill>
    </fill>
    <fill>
      <patternFill patternType="solid">
        <fgColor rgb="FF3CFE5C"/>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rgb="FF538DD5"/>
        <bgColor rgb="FF000000"/>
      </patternFill>
    </fill>
    <fill>
      <patternFill patternType="solid">
        <fgColor rgb="FF366092"/>
        <bgColor rgb="FF000000"/>
      </patternFill>
    </fill>
    <fill>
      <patternFill patternType="solid">
        <fgColor rgb="FF16365C"/>
        <bgColor rgb="FF000000"/>
      </patternFill>
    </fill>
    <fill>
      <patternFill patternType="solid">
        <fgColor rgb="FFFFFFFF"/>
        <bgColor rgb="FF000000"/>
      </patternFill>
    </fill>
  </fills>
  <borders count="206">
    <border>
      <left/>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rgb="FF000000"/>
      </top>
      <bottom/>
      <diagonal/>
    </border>
    <border>
      <left/>
      <right/>
      <top style="medium">
        <color indexed="64"/>
      </top>
      <bottom style="thin">
        <color indexed="64"/>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style="double">
        <color rgb="FF3F3F3F"/>
      </left>
      <right style="double">
        <color rgb="FF3F3F3F"/>
      </right>
      <top style="double">
        <color rgb="FF3F3F3F"/>
      </top>
      <bottom style="double">
        <color rgb="FF3F3F3F"/>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style="thin">
        <color theme="3"/>
      </right>
      <top/>
      <bottom style="thin">
        <color theme="3"/>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style="medium">
        <color rgb="FF0070C0"/>
      </bottom>
      <diagonal/>
    </border>
    <border>
      <left/>
      <right style="medium">
        <color rgb="FF0070C0"/>
      </right>
      <top/>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style="medium">
        <color rgb="FF0070C0"/>
      </left>
      <right style="medium">
        <color rgb="FF0070C0"/>
      </right>
      <top style="medium">
        <color rgb="FF0070C0"/>
      </top>
      <bottom style="medium">
        <color rgb="FF0070C0"/>
      </bottom>
      <diagonal/>
    </border>
    <border>
      <left style="medium">
        <color rgb="FF0070C0"/>
      </left>
      <right style="thin">
        <color indexed="64"/>
      </right>
      <top style="medium">
        <color rgb="FF0070C0"/>
      </top>
      <bottom style="medium">
        <color rgb="FF0070C0"/>
      </bottom>
      <diagonal/>
    </border>
    <border>
      <left style="thin">
        <color indexed="64"/>
      </left>
      <right style="medium">
        <color rgb="FF0070C0"/>
      </right>
      <top style="medium">
        <color rgb="FF0070C0"/>
      </top>
      <bottom style="medium">
        <color rgb="FF0070C0"/>
      </bottom>
      <diagonal/>
    </border>
    <border>
      <left/>
      <right/>
      <top style="medium">
        <color rgb="FF0070C0"/>
      </top>
      <bottom/>
      <diagonal/>
    </border>
    <border>
      <left style="medium">
        <color rgb="FF0070C0"/>
      </left>
      <right/>
      <top style="medium">
        <color rgb="FF0070C0"/>
      </top>
      <bottom style="thin">
        <color indexed="64"/>
      </bottom>
      <diagonal/>
    </border>
    <border>
      <left/>
      <right/>
      <top style="medium">
        <color rgb="FF0070C0"/>
      </top>
      <bottom style="thin">
        <color indexed="64"/>
      </bottom>
      <diagonal/>
    </border>
    <border>
      <left/>
      <right style="thin">
        <color indexed="64"/>
      </right>
      <top style="medium">
        <color rgb="FF0070C0"/>
      </top>
      <bottom style="thin">
        <color indexed="64"/>
      </bottom>
      <diagonal/>
    </border>
    <border>
      <left/>
      <right style="medium">
        <color rgb="FF0070C0"/>
      </right>
      <top style="medium">
        <color rgb="FF0070C0"/>
      </top>
      <bottom style="thin">
        <color indexed="64"/>
      </bottom>
      <diagonal/>
    </border>
    <border>
      <left style="medium">
        <color rgb="FF0070C0"/>
      </left>
      <right/>
      <top style="thin">
        <color indexed="64"/>
      </top>
      <bottom style="thin">
        <color indexed="64"/>
      </bottom>
      <diagonal/>
    </border>
    <border>
      <left/>
      <right style="medium">
        <color rgb="FF0070C0"/>
      </right>
      <top style="thin">
        <color indexed="64"/>
      </top>
      <bottom style="thin">
        <color indexed="64"/>
      </bottom>
      <diagonal/>
    </border>
    <border>
      <left style="medium">
        <color rgb="FF0070C0"/>
      </left>
      <right/>
      <top style="thin">
        <color indexed="64"/>
      </top>
      <bottom style="medium">
        <color rgb="FF0070C0"/>
      </bottom>
      <diagonal/>
    </border>
    <border>
      <left/>
      <right/>
      <top style="thin">
        <color indexed="64"/>
      </top>
      <bottom style="medium">
        <color rgb="FF0070C0"/>
      </bottom>
      <diagonal/>
    </border>
    <border>
      <left/>
      <right style="medium">
        <color rgb="FF0070C0"/>
      </right>
      <top style="thin">
        <color indexed="64"/>
      </top>
      <bottom style="medium">
        <color rgb="FF0070C0"/>
      </bottom>
      <diagonal/>
    </border>
    <border>
      <left style="medium">
        <color rgb="FF0070C0"/>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indexed="64"/>
      </left>
      <right style="thin">
        <color indexed="64"/>
      </right>
      <top style="medium">
        <color rgb="FF0070C0"/>
      </top>
      <bottom style="medium">
        <color rgb="FF0070C0"/>
      </bottom>
      <diagonal/>
    </border>
    <border>
      <left style="medium">
        <color rgb="FF0070C0"/>
      </left>
      <right/>
      <top style="medium">
        <color rgb="FF0070C0"/>
      </top>
      <bottom style="medium">
        <color rgb="FF0070C0"/>
      </bottom>
      <diagonal/>
    </border>
    <border>
      <left/>
      <right/>
      <top style="medium">
        <color rgb="FF0070C0"/>
      </top>
      <bottom style="medium">
        <color rgb="FF0070C0"/>
      </bottom>
      <diagonal/>
    </border>
    <border>
      <left/>
      <right style="medium">
        <color rgb="FF0070C0"/>
      </right>
      <top style="medium">
        <color rgb="FF0070C0"/>
      </top>
      <bottom style="medium">
        <color rgb="FF0070C0"/>
      </bottom>
      <diagonal/>
    </border>
    <border>
      <left style="thin">
        <color indexed="64"/>
      </left>
      <right style="medium">
        <color rgb="FF0070C0"/>
      </right>
      <top style="medium">
        <color rgb="FF0070C0"/>
      </top>
      <bottom style="thin">
        <color indexed="64"/>
      </bottom>
      <diagonal/>
    </border>
    <border>
      <left style="medium">
        <color rgb="FF0070C0"/>
      </left>
      <right/>
      <top/>
      <bottom style="thin">
        <color indexed="64"/>
      </bottom>
      <diagonal/>
    </border>
    <border>
      <left style="thin">
        <color indexed="64"/>
      </left>
      <right style="medium">
        <color rgb="FF0070C0"/>
      </right>
      <top/>
      <bottom style="thin">
        <color indexed="64"/>
      </bottom>
      <diagonal/>
    </border>
    <border>
      <left style="thin">
        <color indexed="64"/>
      </left>
      <right/>
      <top style="medium">
        <color rgb="FF0070C0"/>
      </top>
      <bottom style="medium">
        <color rgb="FF0070C0"/>
      </bottom>
      <diagonal/>
    </border>
    <border>
      <left/>
      <right style="thin">
        <color indexed="64"/>
      </right>
      <top style="medium">
        <color rgb="FF0070C0"/>
      </top>
      <bottom style="medium">
        <color rgb="FF0070C0"/>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right style="thin">
        <color rgb="FF000003"/>
      </right>
      <top/>
      <bottom/>
      <diagonal/>
    </border>
    <border>
      <left/>
      <right/>
      <top style="medium">
        <color rgb="FF000003"/>
      </top>
      <bottom style="medium">
        <color rgb="FF000003"/>
      </bottom>
      <diagonal/>
    </border>
    <border>
      <left style="thin">
        <color rgb="FF000003"/>
      </left>
      <right style="thin">
        <color rgb="FF000003"/>
      </right>
      <top style="thin">
        <color rgb="FF000003"/>
      </top>
      <bottom style="thin">
        <color rgb="FF000003"/>
      </bottom>
      <diagonal/>
    </border>
    <border>
      <left/>
      <right style="thin">
        <color rgb="FF000003"/>
      </right>
      <top/>
      <bottom style="thin">
        <color rgb="FF000003"/>
      </bottom>
      <diagonal/>
    </border>
    <border>
      <left style="medium">
        <color rgb="FF000003"/>
      </left>
      <right style="medium">
        <color rgb="FF000003"/>
      </right>
      <top style="medium">
        <color rgb="FF000003"/>
      </top>
      <bottom/>
      <diagonal/>
    </border>
    <border>
      <left style="medium">
        <color rgb="FF000003"/>
      </left>
      <right style="medium">
        <color rgb="FF000003"/>
      </right>
      <top/>
      <bottom/>
      <diagonal/>
    </border>
    <border>
      <left style="medium">
        <color rgb="FF000003"/>
      </left>
      <right style="medium">
        <color rgb="FF000003"/>
      </right>
      <top/>
      <bottom style="medium">
        <color rgb="FF000003"/>
      </bottom>
      <diagonal/>
    </border>
    <border>
      <left/>
      <right/>
      <top style="mediumDashed">
        <color rgb="FF000003"/>
      </top>
      <bottom/>
      <diagonal/>
    </border>
    <border>
      <left style="mediumDashed">
        <color rgb="FF000003"/>
      </left>
      <right/>
      <top style="mediumDashed">
        <color rgb="FF000003"/>
      </top>
      <bottom/>
      <diagonal/>
    </border>
    <border>
      <left style="mediumDashed">
        <color rgb="FF000003"/>
      </left>
      <right/>
      <top/>
      <bottom/>
      <diagonal/>
    </border>
    <border>
      <left style="mediumDashed">
        <color rgb="FF000003"/>
      </left>
      <right/>
      <top/>
      <bottom style="mediumDashed">
        <color rgb="FF000003"/>
      </bottom>
      <diagonal/>
    </border>
    <border>
      <left/>
      <right/>
      <top/>
      <bottom style="mediumDashed">
        <color rgb="FF000003"/>
      </bottom>
      <diagonal/>
    </border>
    <border>
      <left style="mediumDashed">
        <color rgb="FF000003"/>
      </left>
      <right style="mediumDashed">
        <color rgb="FF000003"/>
      </right>
      <top style="mediumDashed">
        <color rgb="FF000003"/>
      </top>
      <bottom style="mediumDashed">
        <color rgb="FF000003"/>
      </bottom>
      <diagonal/>
    </border>
    <border>
      <left/>
      <right style="mediumDashed">
        <color rgb="FF000003"/>
      </right>
      <top style="mediumDashed">
        <color rgb="FF000003"/>
      </top>
      <bottom/>
      <diagonal/>
    </border>
    <border>
      <left/>
      <right style="mediumDashed">
        <color rgb="FF000003"/>
      </right>
      <top/>
      <bottom/>
      <diagonal/>
    </border>
    <border>
      <left/>
      <right style="mediumDashed">
        <color rgb="FF000003"/>
      </right>
      <top/>
      <bottom style="mediumDashed">
        <color rgb="FF000003"/>
      </bottom>
      <diagonal/>
    </border>
    <border>
      <left/>
      <right/>
      <top style="thin">
        <color rgb="FF000003"/>
      </top>
      <bottom style="thin">
        <color rgb="FF000003"/>
      </bottom>
      <diagonal/>
    </border>
    <border>
      <left/>
      <right/>
      <top style="thin">
        <color rgb="FF000003"/>
      </top>
      <bottom/>
      <diagonal/>
    </border>
    <border>
      <left style="medium">
        <color rgb="FF000003"/>
      </left>
      <right style="thin">
        <color rgb="FF000003"/>
      </right>
      <top style="medium">
        <color rgb="FF000003"/>
      </top>
      <bottom style="thin">
        <color rgb="FF000003"/>
      </bottom>
      <diagonal/>
    </border>
    <border>
      <left style="thin">
        <color rgb="FF000003"/>
      </left>
      <right style="thin">
        <color rgb="FF000003"/>
      </right>
      <top style="medium">
        <color rgb="FF000003"/>
      </top>
      <bottom style="thin">
        <color rgb="FF000003"/>
      </bottom>
      <diagonal/>
    </border>
    <border>
      <left style="thin">
        <color rgb="FF000003"/>
      </left>
      <right style="medium">
        <color rgb="FF000003"/>
      </right>
      <top style="medium">
        <color rgb="FF000003"/>
      </top>
      <bottom style="thin">
        <color rgb="FF000003"/>
      </bottom>
      <diagonal/>
    </border>
    <border>
      <left style="medium">
        <color rgb="FF000003"/>
      </left>
      <right style="thin">
        <color rgb="FF000003"/>
      </right>
      <top style="thin">
        <color rgb="FF000003"/>
      </top>
      <bottom style="thin">
        <color rgb="FF000003"/>
      </bottom>
      <diagonal/>
    </border>
    <border>
      <left style="thin">
        <color rgb="FF000003"/>
      </left>
      <right style="medium">
        <color rgb="FF000003"/>
      </right>
      <top style="thin">
        <color rgb="FF000003"/>
      </top>
      <bottom style="thin">
        <color rgb="FF000003"/>
      </bottom>
      <diagonal/>
    </border>
    <border>
      <left style="thin">
        <color rgb="FF000003"/>
      </left>
      <right/>
      <top style="thin">
        <color rgb="FF000003"/>
      </top>
      <bottom/>
      <diagonal/>
    </border>
    <border>
      <left/>
      <right style="thin">
        <color rgb="FF000003"/>
      </right>
      <top style="thin">
        <color rgb="FF000003"/>
      </top>
      <bottom/>
      <diagonal/>
    </border>
    <border>
      <left style="thin">
        <color rgb="FF000003"/>
      </left>
      <right/>
      <top/>
      <bottom/>
      <diagonal/>
    </border>
    <border>
      <left style="thin">
        <color rgb="FF000003"/>
      </left>
      <right/>
      <top/>
      <bottom style="thin">
        <color rgb="FF000003"/>
      </bottom>
      <diagonal/>
    </border>
    <border>
      <left style="thin">
        <color rgb="FF000003"/>
      </left>
      <right/>
      <top style="thin">
        <color rgb="FF000003"/>
      </top>
      <bottom style="thin">
        <color rgb="FF000003"/>
      </bottom>
      <diagonal/>
    </border>
    <border>
      <left style="medium">
        <color rgb="FF000003"/>
      </left>
      <right style="thin">
        <color indexed="64"/>
      </right>
      <top style="medium">
        <color rgb="FF000003"/>
      </top>
      <bottom style="medium">
        <color rgb="FF000003"/>
      </bottom>
      <diagonal/>
    </border>
    <border>
      <left style="thin">
        <color indexed="64"/>
      </left>
      <right style="thin">
        <color indexed="64"/>
      </right>
      <top style="medium">
        <color rgb="FF000003"/>
      </top>
      <bottom style="medium">
        <color rgb="FF000003"/>
      </bottom>
      <diagonal/>
    </border>
    <border>
      <left style="thin">
        <color indexed="64"/>
      </left>
      <right/>
      <top style="medium">
        <color rgb="FF000003"/>
      </top>
      <bottom style="medium">
        <color rgb="FF000003"/>
      </bottom>
      <diagonal/>
    </border>
    <border>
      <left/>
      <right style="thin">
        <color indexed="64"/>
      </right>
      <top style="medium">
        <color rgb="FF000003"/>
      </top>
      <bottom style="medium">
        <color rgb="FF000003"/>
      </bottom>
      <diagonal/>
    </border>
    <border>
      <left style="medium">
        <color rgb="FF000003"/>
      </left>
      <right style="thin">
        <color rgb="FF000003"/>
      </right>
      <top style="thin">
        <color rgb="FF000003"/>
      </top>
      <bottom style="medium">
        <color rgb="FF000003"/>
      </bottom>
      <diagonal/>
    </border>
    <border>
      <left style="thin">
        <color rgb="FF000003"/>
      </left>
      <right style="thin">
        <color rgb="FF000003"/>
      </right>
      <top style="thin">
        <color rgb="FF000003"/>
      </top>
      <bottom style="medium">
        <color rgb="FF000003"/>
      </bottom>
      <diagonal/>
    </border>
    <border>
      <left style="thin">
        <color rgb="FF000003"/>
      </left>
      <right style="medium">
        <color rgb="FF000003"/>
      </right>
      <top style="thin">
        <color rgb="FF000003"/>
      </top>
      <bottom style="medium">
        <color rgb="FF000003"/>
      </bottom>
      <diagonal/>
    </border>
    <border>
      <left style="medium">
        <color rgb="FF0066CC"/>
      </left>
      <right/>
      <top style="medium">
        <color rgb="FF0066CC"/>
      </top>
      <bottom/>
      <diagonal/>
    </border>
    <border>
      <left/>
      <right/>
      <top style="medium">
        <color rgb="FF0066CC"/>
      </top>
      <bottom/>
      <diagonal/>
    </border>
    <border>
      <left/>
      <right style="medium">
        <color rgb="FF0066CC"/>
      </right>
      <top style="medium">
        <color rgb="FF0066CC"/>
      </top>
      <bottom/>
      <diagonal/>
    </border>
    <border>
      <left style="medium">
        <color rgb="FF0066CC"/>
      </left>
      <right/>
      <top/>
      <bottom/>
      <diagonal/>
    </border>
    <border>
      <left/>
      <right style="medium">
        <color rgb="FF0066CC"/>
      </right>
      <top/>
      <bottom/>
      <diagonal/>
    </border>
    <border>
      <left style="medium">
        <color rgb="FF0066CC"/>
      </left>
      <right/>
      <top/>
      <bottom style="medium">
        <color rgb="FF0066CC"/>
      </bottom>
      <diagonal/>
    </border>
    <border>
      <left/>
      <right/>
      <top/>
      <bottom style="medium">
        <color rgb="FF0066CC"/>
      </bottom>
      <diagonal/>
    </border>
    <border>
      <left/>
      <right style="medium">
        <color rgb="FF0066CC"/>
      </right>
      <top/>
      <bottom style="medium">
        <color rgb="FF0066CC"/>
      </bottom>
      <diagonal/>
    </border>
    <border>
      <left style="medium">
        <color rgb="FF0070C0"/>
      </left>
      <right style="medium">
        <color rgb="FF0070C0"/>
      </right>
      <top/>
      <bottom/>
      <diagonal/>
    </border>
    <border>
      <left style="thin">
        <color indexed="64"/>
      </left>
      <right/>
      <top style="thin">
        <color indexed="64"/>
      </top>
      <bottom style="medium">
        <color rgb="FF0066CC"/>
      </bottom>
      <diagonal/>
    </border>
    <border>
      <left style="thin">
        <color rgb="FF0066CC"/>
      </left>
      <right style="thin">
        <color rgb="FF0066CC"/>
      </right>
      <top style="thin">
        <color rgb="FF0066CC"/>
      </top>
      <bottom style="thin">
        <color rgb="FF0066CC"/>
      </bottom>
      <diagonal/>
    </border>
    <border>
      <left style="medium">
        <color rgb="FF0066CC"/>
      </left>
      <right style="thin">
        <color rgb="FF0066CC"/>
      </right>
      <top style="medium">
        <color rgb="FF0066CC"/>
      </top>
      <bottom style="thin">
        <color rgb="FF0066CC"/>
      </bottom>
      <diagonal/>
    </border>
    <border>
      <left style="thin">
        <color rgb="FF0066CC"/>
      </left>
      <right style="thin">
        <color rgb="FF0066CC"/>
      </right>
      <top style="medium">
        <color rgb="FF0066CC"/>
      </top>
      <bottom style="thin">
        <color rgb="FF0066CC"/>
      </bottom>
      <diagonal/>
    </border>
    <border>
      <left style="thin">
        <color rgb="FF0066CC"/>
      </left>
      <right style="medium">
        <color rgb="FF0066CC"/>
      </right>
      <top style="medium">
        <color rgb="FF0066CC"/>
      </top>
      <bottom style="thin">
        <color rgb="FF0066CC"/>
      </bottom>
      <diagonal/>
    </border>
    <border>
      <left style="medium">
        <color rgb="FF0066CC"/>
      </left>
      <right style="thin">
        <color rgb="FF0066CC"/>
      </right>
      <top style="thin">
        <color rgb="FF0066CC"/>
      </top>
      <bottom style="thin">
        <color rgb="FF0066CC"/>
      </bottom>
      <diagonal/>
    </border>
    <border>
      <left style="thin">
        <color rgb="FF0066CC"/>
      </left>
      <right style="medium">
        <color rgb="FF0066CC"/>
      </right>
      <top style="thin">
        <color rgb="FF0066CC"/>
      </top>
      <bottom style="thin">
        <color rgb="FF0066CC"/>
      </bottom>
      <diagonal/>
    </border>
    <border>
      <left style="medium">
        <color rgb="FF0066CC"/>
      </left>
      <right style="thin">
        <color rgb="FF0066CC"/>
      </right>
      <top style="thin">
        <color rgb="FF0066CC"/>
      </top>
      <bottom style="medium">
        <color rgb="FF0066CC"/>
      </bottom>
      <diagonal/>
    </border>
    <border>
      <left style="thin">
        <color rgb="FF0066CC"/>
      </left>
      <right style="thin">
        <color rgb="FF0066CC"/>
      </right>
      <top style="thin">
        <color rgb="FF0066CC"/>
      </top>
      <bottom style="medium">
        <color rgb="FF0066CC"/>
      </bottom>
      <diagonal/>
    </border>
    <border>
      <left style="thin">
        <color rgb="FF0066CC"/>
      </left>
      <right style="medium">
        <color rgb="FF0066CC"/>
      </right>
      <top style="thin">
        <color rgb="FF0066CC"/>
      </top>
      <bottom style="medium">
        <color rgb="FF0066CC"/>
      </bottom>
      <diagonal/>
    </border>
    <border>
      <left style="medium">
        <color rgb="FF0066CC"/>
      </left>
      <right style="thin">
        <color rgb="FF000003"/>
      </right>
      <top style="medium">
        <color rgb="FF0066CC"/>
      </top>
      <bottom style="thin">
        <color rgb="FF000003"/>
      </bottom>
      <diagonal/>
    </border>
    <border>
      <left style="thin">
        <color rgb="FF000003"/>
      </left>
      <right style="thin">
        <color rgb="FF000003"/>
      </right>
      <top style="medium">
        <color rgb="FF0066CC"/>
      </top>
      <bottom style="thin">
        <color rgb="FF000003"/>
      </bottom>
      <diagonal/>
    </border>
    <border>
      <left style="thin">
        <color rgb="FF000003"/>
      </left>
      <right style="medium">
        <color rgb="FF0066CC"/>
      </right>
      <top style="medium">
        <color rgb="FF0066CC"/>
      </top>
      <bottom style="thin">
        <color rgb="FF000003"/>
      </bottom>
      <diagonal/>
    </border>
    <border>
      <left style="medium">
        <color rgb="FF0066CC"/>
      </left>
      <right style="thin">
        <color rgb="FF000003"/>
      </right>
      <top style="thin">
        <color rgb="FF000003"/>
      </top>
      <bottom style="thin">
        <color rgb="FF000003"/>
      </bottom>
      <diagonal/>
    </border>
    <border>
      <left style="thin">
        <color rgb="FF000003"/>
      </left>
      <right style="medium">
        <color rgb="FF0066CC"/>
      </right>
      <top style="thin">
        <color rgb="FF000003"/>
      </top>
      <bottom style="thin">
        <color rgb="FF000003"/>
      </bottom>
      <diagonal/>
    </border>
    <border>
      <left style="medium">
        <color rgb="FF0066CC"/>
      </left>
      <right style="thin">
        <color rgb="FF000003"/>
      </right>
      <top style="thin">
        <color rgb="FF000003"/>
      </top>
      <bottom/>
      <diagonal/>
    </border>
    <border>
      <left style="medium">
        <color rgb="FF0066CC"/>
      </left>
      <right style="thin">
        <color rgb="FF000003"/>
      </right>
      <top/>
      <bottom/>
      <diagonal/>
    </border>
    <border>
      <left/>
      <right style="medium">
        <color rgb="FF0066CC"/>
      </right>
      <top style="thin">
        <color rgb="FF000003"/>
      </top>
      <bottom style="thin">
        <color rgb="FF000003"/>
      </bottom>
      <diagonal/>
    </border>
    <border>
      <left style="medium">
        <color rgb="FF0066CC"/>
      </left>
      <right style="thin">
        <color indexed="64"/>
      </right>
      <top style="thin">
        <color rgb="FF000003"/>
      </top>
      <bottom/>
      <diagonal/>
    </border>
    <border>
      <left/>
      <right style="medium">
        <color rgb="FF0066CC"/>
      </right>
      <top style="thin">
        <color indexed="64"/>
      </top>
      <bottom style="thin">
        <color indexed="64"/>
      </bottom>
      <diagonal/>
    </border>
    <border>
      <left style="medium">
        <color rgb="FF0066CC"/>
      </left>
      <right style="thin">
        <color indexed="64"/>
      </right>
      <top/>
      <bottom/>
      <diagonal/>
    </border>
    <border>
      <left style="medium">
        <color rgb="FF0066CC"/>
      </left>
      <right style="thin">
        <color indexed="64"/>
      </right>
      <top/>
      <bottom style="medium">
        <color rgb="FF0066CC"/>
      </bottom>
      <diagonal/>
    </border>
    <border>
      <left/>
      <right/>
      <top style="thin">
        <color indexed="64"/>
      </top>
      <bottom style="medium">
        <color rgb="FF0066CC"/>
      </bottom>
      <diagonal/>
    </border>
    <border>
      <left/>
      <right style="medium">
        <color rgb="FF0066CC"/>
      </right>
      <top style="thin">
        <color indexed="64"/>
      </top>
      <bottom style="medium">
        <color rgb="FF0066CC"/>
      </bottom>
      <diagonal/>
    </border>
    <border>
      <left/>
      <right/>
      <top/>
      <bottom style="thin">
        <color rgb="FF000003"/>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style="thin">
        <color rgb="FF000003"/>
      </left>
      <right style="medium">
        <color rgb="FF000003"/>
      </right>
      <top style="medium">
        <color rgb="FF000003"/>
      </top>
      <bottom/>
      <diagonal/>
    </border>
    <border>
      <left style="thin">
        <color rgb="FF000003"/>
      </left>
      <right style="medium">
        <color rgb="FF000003"/>
      </right>
      <top/>
      <bottom/>
      <diagonal/>
    </border>
    <border>
      <left style="thin">
        <color rgb="FF000003"/>
      </left>
      <right style="medium">
        <color rgb="FF000003"/>
      </right>
      <top/>
      <bottom style="thin">
        <color rgb="FF000003"/>
      </bottom>
      <diagonal/>
    </border>
  </borders>
  <cellStyleXfs count="119">
    <xf numFmtId="0" fontId="0" fillId="0" borderId="0"/>
    <xf numFmtId="0" fontId="3" fillId="0" borderId="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9" fillId="31" borderId="24" applyNumberFormat="0" applyAlignment="0" applyProtection="0"/>
    <xf numFmtId="0" fontId="9" fillId="32" borderId="24" applyNumberFormat="0" applyAlignment="0" applyProtection="0"/>
    <xf numFmtId="0" fontId="10" fillId="33" borderId="25" applyNumberFormat="0" applyAlignment="0" applyProtection="0"/>
    <xf numFmtId="0" fontId="10" fillId="34" borderId="25" applyNumberFormat="0" applyAlignment="0" applyProtection="0"/>
    <xf numFmtId="0" fontId="11" fillId="0" borderId="26" applyNumberFormat="0" applyFill="0" applyAlignment="0" applyProtection="0"/>
    <xf numFmtId="0" fontId="12" fillId="0" borderId="0" applyNumberForma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0"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2" borderId="0" applyNumberFormat="0" applyBorder="0" applyAlignment="0" applyProtection="0"/>
    <xf numFmtId="0" fontId="13" fillId="13" borderId="24" applyNumberFormat="0" applyAlignment="0" applyProtection="0"/>
    <xf numFmtId="0" fontId="13" fillId="14" borderId="24" applyNumberFormat="0" applyAlignment="0" applyProtection="0"/>
    <xf numFmtId="164" fontId="14" fillId="0" borderId="0" applyFill="0" applyBorder="0" applyAlignment="0" applyProtection="0"/>
    <xf numFmtId="0" fontId="15" fillId="5" borderId="0" applyNumberFormat="0" applyBorder="0" applyAlignment="0" applyProtection="0"/>
    <xf numFmtId="0" fontId="15" fillId="6" borderId="0" applyNumberFormat="0" applyBorder="0" applyAlignment="0" applyProtection="0"/>
    <xf numFmtId="165" fontId="3" fillId="0" borderId="0" applyFont="0" applyFill="0" applyBorder="0" applyAlignment="0" applyProtection="0"/>
    <xf numFmtId="166" fontId="3" fillId="0" borderId="0" applyFont="0" applyFill="0" applyBorder="0" applyAlignment="0" applyProtection="0"/>
    <xf numFmtId="0" fontId="16" fillId="43" borderId="0" applyNumberFormat="0" applyBorder="0" applyAlignment="0" applyProtection="0"/>
    <xf numFmtId="0" fontId="16" fillId="44" borderId="0" applyNumberFormat="0" applyBorder="0" applyAlignment="0" applyProtection="0"/>
    <xf numFmtId="0" fontId="3" fillId="0" borderId="0"/>
    <xf numFmtId="0" fontId="3" fillId="0" borderId="0"/>
    <xf numFmtId="0" fontId="3" fillId="0" borderId="0"/>
    <xf numFmtId="0" fontId="3" fillId="0" borderId="0"/>
    <xf numFmtId="0" fontId="3" fillId="0" borderId="0" applyProtection="0"/>
    <xf numFmtId="0" fontId="3" fillId="0" borderId="0" applyProtection="0"/>
    <xf numFmtId="0" fontId="3" fillId="0" borderId="0" applyProtection="0"/>
    <xf numFmtId="0" fontId="3" fillId="0" borderId="0"/>
    <xf numFmtId="0" fontId="3" fillId="0" borderId="0" applyProtection="0"/>
    <xf numFmtId="0" fontId="3" fillId="0" borderId="0"/>
    <xf numFmtId="0" fontId="6" fillId="0" borderId="0"/>
    <xf numFmtId="0" fontId="6" fillId="0" borderId="0"/>
    <xf numFmtId="0" fontId="2" fillId="0" borderId="0"/>
    <xf numFmtId="0" fontId="3" fillId="45" borderId="27" applyNumberFormat="0" applyFont="0" applyAlignment="0" applyProtection="0"/>
    <xf numFmtId="0" fontId="3" fillId="46" borderId="27"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ill="0" applyBorder="0" applyAlignment="0" applyProtection="0"/>
    <xf numFmtId="9" fontId="6"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3" fillId="0" borderId="0" applyFill="0" applyBorder="0" applyAlignment="0" applyProtection="0"/>
    <xf numFmtId="0" fontId="17" fillId="31" borderId="28" applyNumberFormat="0" applyAlignment="0" applyProtection="0"/>
    <xf numFmtId="0" fontId="17" fillId="32" borderId="28" applyNumberFormat="0" applyAlignment="0" applyProtection="0"/>
    <xf numFmtId="0" fontId="6" fillId="47" borderId="0" applyNumberFormat="0" applyBorder="0" applyAlignment="0" applyProtection="0"/>
    <xf numFmtId="0" fontId="6" fillId="47"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12" fillId="0" borderId="31" applyNumberFormat="0" applyFill="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32" applyNumberFormat="0" applyFill="0" applyAlignment="0" applyProtection="0"/>
    <xf numFmtId="0" fontId="1" fillId="0" borderId="0"/>
    <xf numFmtId="167" fontId="28" fillId="0" borderId="0" applyBorder="0" applyProtection="0"/>
    <xf numFmtId="0" fontId="31" fillId="0" borderId="0"/>
    <xf numFmtId="0" fontId="32" fillId="0" borderId="0"/>
    <xf numFmtId="0" fontId="35" fillId="0" borderId="58" applyNumberFormat="0" applyFill="0" applyAlignment="0" applyProtection="0"/>
    <xf numFmtId="0" fontId="36" fillId="62" borderId="59" applyNumberFormat="0" applyAlignment="0" applyProtection="0"/>
    <xf numFmtId="0" fontId="3" fillId="0" borderId="0"/>
    <xf numFmtId="0" fontId="3" fillId="0" borderId="0"/>
    <xf numFmtId="9" fontId="3" fillId="0" borderId="0" applyFont="0" applyFill="0" applyBorder="0" applyAlignment="0" applyProtection="0"/>
  </cellStyleXfs>
  <cellXfs count="1589">
    <xf numFmtId="0" fontId="0" fillId="0" borderId="0" xfId="0"/>
    <xf numFmtId="0" fontId="25" fillId="49" borderId="34" xfId="0" applyFont="1" applyFill="1" applyBorder="1" applyAlignment="1">
      <alignment horizontal="center" vertical="center"/>
    </xf>
    <xf numFmtId="0" fontId="25" fillId="49" borderId="10" xfId="0" applyFont="1" applyFill="1" applyBorder="1" applyAlignment="1">
      <alignment horizontal="center" vertical="center"/>
    </xf>
    <xf numFmtId="0" fontId="26" fillId="0" borderId="35" xfId="0" applyFont="1" applyBorder="1" applyAlignment="1">
      <alignment horizontal="center" vertical="center"/>
    </xf>
    <xf numFmtId="0" fontId="26" fillId="0" borderId="36" xfId="0" applyFont="1" applyBorder="1" applyAlignment="1">
      <alignment horizontal="center" vertical="center"/>
    </xf>
    <xf numFmtId="0" fontId="26" fillId="0" borderId="36" xfId="0" applyFont="1" applyBorder="1" applyAlignment="1">
      <alignment horizontal="center" vertical="center" wrapText="1"/>
    </xf>
    <xf numFmtId="0" fontId="28" fillId="0" borderId="35" xfId="0" applyFont="1" applyBorder="1" applyAlignment="1">
      <alignment horizontal="center" vertical="center"/>
    </xf>
    <xf numFmtId="0" fontId="25" fillId="49" borderId="9" xfId="0" applyFont="1" applyFill="1" applyBorder="1" applyAlignment="1">
      <alignment horizontal="center" vertical="center"/>
    </xf>
    <xf numFmtId="0" fontId="28" fillId="0" borderId="37" xfId="0" applyFont="1" applyBorder="1" applyAlignment="1">
      <alignment horizontal="center" vertical="center"/>
    </xf>
    <xf numFmtId="0" fontId="4" fillId="58" borderId="35" xfId="0" applyFont="1" applyFill="1" applyBorder="1" applyAlignment="1">
      <alignment horizontal="center" vertical="center"/>
    </xf>
    <xf numFmtId="0" fontId="4" fillId="58" borderId="36" xfId="0" applyFont="1" applyFill="1" applyBorder="1" applyAlignment="1">
      <alignment horizontal="center" vertical="center"/>
    </xf>
    <xf numFmtId="0" fontId="4" fillId="58" borderId="50" xfId="0" applyFont="1" applyFill="1" applyBorder="1" applyAlignment="1">
      <alignment horizontal="center" vertical="center"/>
    </xf>
    <xf numFmtId="0" fontId="5" fillId="0" borderId="35" xfId="0" applyFont="1" applyBorder="1" applyAlignment="1">
      <alignment horizontal="center" vertical="center"/>
    </xf>
    <xf numFmtId="0" fontId="27" fillId="0" borderId="36" xfId="0" applyFont="1" applyBorder="1" applyAlignment="1">
      <alignment horizontal="justify" vertical="center"/>
    </xf>
    <xf numFmtId="0" fontId="27" fillId="0" borderId="36" xfId="0" applyFont="1" applyBorder="1" applyAlignment="1">
      <alignment vertical="center" wrapText="1"/>
    </xf>
    <xf numFmtId="0" fontId="4" fillId="0" borderId="35" xfId="0" applyFont="1" applyBorder="1" applyAlignment="1">
      <alignment horizontal="center" vertical="center"/>
    </xf>
    <xf numFmtId="0" fontId="4" fillId="58" borderId="45" xfId="0" applyFont="1" applyFill="1" applyBorder="1" applyAlignment="1">
      <alignment horizontal="center" vertical="center" wrapText="1"/>
    </xf>
    <xf numFmtId="0" fontId="4" fillId="59" borderId="35" xfId="0" applyFont="1" applyFill="1" applyBorder="1" applyAlignment="1">
      <alignment horizontal="center" vertical="center"/>
    </xf>
    <xf numFmtId="0" fontId="27" fillId="59" borderId="36" xfId="0" applyFont="1" applyFill="1" applyBorder="1" applyAlignment="1">
      <alignment horizontal="justify" vertical="center"/>
    </xf>
    <xf numFmtId="0" fontId="27" fillId="59" borderId="36" xfId="0" applyFont="1" applyFill="1" applyBorder="1" applyAlignment="1">
      <alignment horizontal="justify" vertical="center" wrapText="1"/>
    </xf>
    <xf numFmtId="0" fontId="27" fillId="59" borderId="36" xfId="0" applyFont="1" applyFill="1" applyBorder="1" applyAlignment="1">
      <alignment vertical="center" wrapText="1"/>
    </xf>
    <xf numFmtId="0" fontId="4" fillId="58" borderId="37" xfId="0" applyFont="1" applyFill="1" applyBorder="1" applyAlignment="1">
      <alignment vertical="center" wrapText="1"/>
    </xf>
    <xf numFmtId="0" fontId="4" fillId="58" borderId="36" xfId="0" applyFont="1" applyFill="1" applyBorder="1" applyAlignment="1">
      <alignment horizontal="center" vertical="center" wrapText="1"/>
    </xf>
    <xf numFmtId="0" fontId="3" fillId="0" borderId="50" xfId="0" applyFont="1" applyBorder="1" applyAlignment="1">
      <alignment vertical="center" wrapText="1"/>
    </xf>
    <xf numFmtId="0" fontId="27" fillId="0" borderId="36" xfId="0" applyFont="1" applyBorder="1" applyAlignment="1">
      <alignment horizontal="center" vertical="center" wrapText="1"/>
    </xf>
    <xf numFmtId="0" fontId="27" fillId="0" borderId="36" xfId="0" applyFont="1" applyBorder="1" applyAlignment="1">
      <alignment horizontal="justify" vertical="center" wrapText="1"/>
    </xf>
    <xf numFmtId="0" fontId="27" fillId="0" borderId="50" xfId="0" applyFont="1" applyBorder="1" applyAlignment="1">
      <alignment vertical="center" wrapText="1"/>
    </xf>
    <xf numFmtId="0" fontId="0" fillId="0" borderId="0" xfId="0" applyProtection="1">
      <protection locked="0"/>
    </xf>
    <xf numFmtId="0" fontId="5" fillId="49" borderId="36" xfId="0" applyFont="1" applyFill="1" applyBorder="1" applyAlignment="1" applyProtection="1">
      <alignment horizontal="center" vertical="center"/>
      <protection locked="0"/>
    </xf>
    <xf numFmtId="0" fontId="3" fillId="0" borderId="36" xfId="0" applyFont="1" applyBorder="1" applyAlignment="1" applyProtection="1">
      <alignment vertical="center" wrapText="1"/>
      <protection locked="0"/>
    </xf>
    <xf numFmtId="0" fontId="5" fillId="55" borderId="44" xfId="0" applyFont="1" applyFill="1" applyBorder="1" applyAlignment="1" applyProtection="1">
      <alignment horizontal="center" vertical="center" wrapText="1"/>
      <protection locked="0"/>
    </xf>
    <xf numFmtId="0" fontId="5" fillId="55" borderId="36" xfId="0" applyFont="1" applyFill="1" applyBorder="1" applyAlignment="1" applyProtection="1">
      <alignment horizontal="center" vertical="center" wrapText="1"/>
      <protection locked="0"/>
    </xf>
    <xf numFmtId="0" fontId="3" fillId="0" borderId="36" xfId="0" applyFont="1" applyBorder="1" applyAlignment="1" applyProtection="1">
      <alignment horizontal="center" vertical="center"/>
      <protection locked="0"/>
    </xf>
    <xf numFmtId="0" fontId="3" fillId="0" borderId="35" xfId="0" applyFont="1" applyBorder="1" applyAlignment="1" applyProtection="1">
      <alignment horizontal="center" vertical="center"/>
      <protection locked="0"/>
    </xf>
    <xf numFmtId="0" fontId="29" fillId="0" borderId="0" xfId="0" applyFont="1" applyProtection="1">
      <protection locked="0"/>
    </xf>
    <xf numFmtId="0" fontId="3" fillId="0" borderId="46" xfId="0" applyFont="1" applyBorder="1" applyAlignment="1" applyProtection="1">
      <alignment vertical="center" wrapText="1"/>
      <protection locked="0"/>
    </xf>
    <xf numFmtId="0" fontId="0" fillId="0" borderId="34" xfId="0" applyFont="1" applyFill="1" applyBorder="1" applyAlignment="1" applyProtection="1">
      <alignment vertical="center" wrapText="1"/>
      <protection locked="0"/>
    </xf>
    <xf numFmtId="0" fontId="3" fillId="0" borderId="44" xfId="0" applyFont="1" applyBorder="1" applyAlignment="1" applyProtection="1">
      <alignment vertical="center" wrapText="1"/>
      <protection locked="0"/>
    </xf>
    <xf numFmtId="0" fontId="3" fillId="54" borderId="36" xfId="0" applyFont="1" applyFill="1" applyBorder="1" applyAlignment="1" applyProtection="1">
      <alignment horizontal="center" vertical="center"/>
    </xf>
    <xf numFmtId="0" fontId="3" fillId="0" borderId="36" xfId="0" applyFont="1" applyBorder="1" applyAlignment="1" applyProtection="1">
      <alignment horizontal="center" vertical="center"/>
    </xf>
    <xf numFmtId="0" fontId="0" fillId="0" borderId="34" xfId="0" applyBorder="1" applyProtection="1"/>
    <xf numFmtId="0" fontId="0" fillId="0" borderId="46" xfId="0" applyBorder="1" applyAlignment="1" applyProtection="1"/>
    <xf numFmtId="0" fontId="0" fillId="0" borderId="10" xfId="0" applyBorder="1" applyAlignment="1" applyProtection="1"/>
    <xf numFmtId="0" fontId="0" fillId="0" borderId="36" xfId="0" applyFont="1" applyBorder="1" applyAlignment="1" applyProtection="1">
      <alignment vertical="center" wrapText="1"/>
      <protection locked="0"/>
    </xf>
    <xf numFmtId="0" fontId="0" fillId="60" borderId="36" xfId="0" applyFont="1" applyFill="1" applyBorder="1" applyAlignment="1" applyProtection="1">
      <alignment horizontal="center" vertical="center"/>
      <protection locked="0"/>
    </xf>
    <xf numFmtId="0" fontId="3" fillId="60" borderId="36" xfId="0" applyFont="1" applyFill="1" applyBorder="1" applyAlignment="1" applyProtection="1">
      <alignment horizontal="center" vertical="center"/>
      <protection locked="0"/>
    </xf>
    <xf numFmtId="0" fontId="0" fillId="60" borderId="44" xfId="0" applyFont="1" applyFill="1" applyBorder="1" applyAlignment="1" applyProtection="1">
      <alignment horizontal="center" vertical="center"/>
      <protection locked="0"/>
    </xf>
    <xf numFmtId="0" fontId="3" fillId="60" borderId="44" xfId="0" applyFont="1" applyFill="1" applyBorder="1" applyAlignment="1" applyProtection="1">
      <alignment horizontal="center" vertical="center"/>
      <protection locked="0"/>
    </xf>
    <xf numFmtId="0" fontId="3" fillId="60" borderId="36" xfId="0" applyFont="1" applyFill="1" applyBorder="1" applyAlignment="1" applyProtection="1">
      <alignment horizontal="center" vertical="center"/>
    </xf>
    <xf numFmtId="0" fontId="3" fillId="60" borderId="44" xfId="0" applyFont="1" applyFill="1" applyBorder="1" applyAlignment="1" applyProtection="1">
      <alignment horizontal="center" vertical="center"/>
    </xf>
    <xf numFmtId="0" fontId="0" fillId="0" borderId="0" xfId="0" applyBorder="1"/>
    <xf numFmtId="0" fontId="0" fillId="0" borderId="37" xfId="0" applyBorder="1"/>
    <xf numFmtId="0" fontId="27" fillId="0" borderId="37" xfId="0" applyFont="1" applyBorder="1" applyAlignment="1">
      <alignment vertical="center" wrapText="1"/>
    </xf>
    <xf numFmtId="0" fontId="4" fillId="58" borderId="44" xfId="0" applyFont="1" applyFill="1" applyBorder="1" applyAlignment="1">
      <alignment horizontal="center" vertical="center"/>
    </xf>
    <xf numFmtId="0" fontId="27" fillId="0" borderId="34" xfId="0" applyFont="1" applyBorder="1" applyAlignment="1">
      <alignment vertical="center" wrapText="1"/>
    </xf>
    <xf numFmtId="0" fontId="27" fillId="0" borderId="35" xfId="0" applyFont="1" applyBorder="1" applyAlignment="1">
      <alignment vertical="center" wrapText="1"/>
    </xf>
    <xf numFmtId="0" fontId="4" fillId="58" borderId="34" xfId="0" applyFont="1" applyFill="1" applyBorder="1" applyAlignment="1">
      <alignment horizontal="center" vertical="center"/>
    </xf>
    <xf numFmtId="0" fontId="4" fillId="0" borderId="0" xfId="0" applyFont="1" applyAlignment="1" applyProtection="1">
      <alignment horizontal="center" wrapText="1"/>
      <protection locked="0"/>
    </xf>
    <xf numFmtId="0" fontId="4" fillId="0" borderId="0" xfId="0" applyFont="1" applyAlignment="1" applyProtection="1">
      <alignment horizontal="center" wrapText="1"/>
      <protection locked="0"/>
    </xf>
    <xf numFmtId="0" fontId="4" fillId="58" borderId="37" xfId="0" applyFont="1" applyFill="1" applyBorder="1" applyAlignment="1">
      <alignment horizontal="center" vertical="center"/>
    </xf>
    <xf numFmtId="0" fontId="28" fillId="0" borderId="37" xfId="0" applyFont="1" applyBorder="1" applyAlignment="1">
      <alignment horizontal="center" vertical="center" wrapText="1"/>
    </xf>
    <xf numFmtId="0" fontId="37" fillId="49" borderId="35" xfId="0" applyFont="1" applyFill="1" applyBorder="1" applyAlignment="1">
      <alignment vertical="center" wrapText="1"/>
    </xf>
    <xf numFmtId="0" fontId="37" fillId="49" borderId="34" xfId="0" applyFont="1" applyFill="1" applyBorder="1" applyAlignment="1">
      <alignment horizontal="center" vertical="center" wrapText="1"/>
    </xf>
    <xf numFmtId="0" fontId="38" fillId="0" borderId="3" xfId="0" applyFont="1" applyBorder="1" applyAlignment="1">
      <alignment vertical="center" wrapText="1"/>
    </xf>
    <xf numFmtId="0" fontId="38" fillId="0" borderId="3" xfId="0" applyFont="1" applyBorder="1" applyAlignment="1">
      <alignment horizontal="center" vertical="center" wrapText="1"/>
    </xf>
    <xf numFmtId="0" fontId="38" fillId="0" borderId="62" xfId="0" applyFont="1" applyBorder="1" applyAlignment="1">
      <alignment horizontal="center" vertical="center"/>
    </xf>
    <xf numFmtId="0" fontId="38" fillId="0" borderId="65" xfId="0" applyFont="1" applyBorder="1" applyAlignment="1">
      <alignment vertical="center" wrapText="1"/>
    </xf>
    <xf numFmtId="0" fontId="38" fillId="0" borderId="65" xfId="0" applyFont="1" applyBorder="1" applyAlignment="1">
      <alignment horizontal="center" vertical="center" wrapText="1"/>
    </xf>
    <xf numFmtId="0" fontId="38" fillId="0" borderId="64" xfId="0" applyFont="1" applyBorder="1" applyAlignment="1">
      <alignment horizontal="center" vertical="center" wrapText="1"/>
    </xf>
    <xf numFmtId="0" fontId="38" fillId="0" borderId="66" xfId="0" applyFont="1" applyBorder="1" applyAlignment="1">
      <alignment horizontal="center" vertical="center"/>
    </xf>
    <xf numFmtId="0" fontId="38" fillId="63" borderId="33" xfId="0" applyFont="1" applyFill="1" applyBorder="1" applyAlignment="1">
      <alignment vertical="center" wrapText="1"/>
    </xf>
    <xf numFmtId="0" fontId="38" fillId="63" borderId="33" xfId="0" applyFont="1" applyFill="1" applyBorder="1" applyAlignment="1">
      <alignment horizontal="center" vertical="center" wrapText="1"/>
    </xf>
    <xf numFmtId="0" fontId="38" fillId="63" borderId="33" xfId="0" applyFont="1" applyFill="1" applyBorder="1" applyAlignment="1">
      <alignment horizontal="center" vertical="center"/>
    </xf>
    <xf numFmtId="0" fontId="38" fillId="63" borderId="12" xfId="0" applyFont="1" applyFill="1" applyBorder="1" applyAlignment="1">
      <alignment vertical="center" wrapText="1"/>
    </xf>
    <xf numFmtId="0" fontId="38" fillId="63" borderId="12" xfId="0" applyFont="1" applyFill="1" applyBorder="1" applyAlignment="1">
      <alignment horizontal="center" vertical="center" wrapText="1"/>
    </xf>
    <xf numFmtId="0" fontId="38" fillId="63" borderId="18" xfId="0" applyFont="1" applyFill="1" applyBorder="1" applyAlignment="1">
      <alignment horizontal="center" vertical="center" wrapText="1"/>
    </xf>
    <xf numFmtId="0" fontId="38" fillId="63" borderId="12" xfId="0" applyFont="1" applyFill="1" applyBorder="1" applyAlignment="1">
      <alignment horizontal="center" vertical="center"/>
    </xf>
    <xf numFmtId="0" fontId="38" fillId="63" borderId="11" xfId="0" applyFont="1" applyFill="1" applyBorder="1" applyAlignment="1">
      <alignment vertical="center" wrapText="1"/>
    </xf>
    <xf numFmtId="0" fontId="38" fillId="63" borderId="11" xfId="0" applyFont="1" applyFill="1" applyBorder="1" applyAlignment="1">
      <alignment horizontal="center" vertical="center" wrapText="1"/>
    </xf>
    <xf numFmtId="0" fontId="38" fillId="63" borderId="11" xfId="0" applyFont="1" applyFill="1" applyBorder="1" applyAlignment="1">
      <alignment horizontal="center" vertical="center"/>
    </xf>
    <xf numFmtId="0" fontId="38" fillId="0" borderId="65" xfId="0" applyFont="1" applyBorder="1" applyAlignment="1">
      <alignment horizontal="left" vertical="center" wrapText="1"/>
    </xf>
    <xf numFmtId="0" fontId="38" fillId="0" borderId="3" xfId="0" applyFont="1" applyFill="1" applyBorder="1" applyAlignment="1">
      <alignment vertical="center" wrapText="1"/>
    </xf>
    <xf numFmtId="0" fontId="38" fillId="0" borderId="3" xfId="0" applyFont="1" applyFill="1" applyBorder="1" applyAlignment="1">
      <alignment horizontal="center" vertical="center" wrapText="1"/>
    </xf>
    <xf numFmtId="0" fontId="38" fillId="0" borderId="11" xfId="0" applyFont="1" applyFill="1" applyBorder="1" applyAlignment="1">
      <alignment vertical="center" wrapText="1"/>
    </xf>
    <xf numFmtId="0" fontId="38" fillId="0" borderId="11" xfId="0" applyFont="1" applyFill="1" applyBorder="1" applyAlignment="1">
      <alignment horizontal="center" vertical="center" wrapText="1"/>
    </xf>
    <xf numFmtId="0" fontId="38" fillId="0" borderId="33" xfId="0" applyFont="1" applyBorder="1" applyAlignment="1">
      <alignment horizontal="center" vertical="center" wrapText="1"/>
    </xf>
    <xf numFmtId="0" fontId="38" fillId="0" borderId="56" xfId="0" applyFont="1" applyBorder="1" applyAlignment="1">
      <alignment horizontal="center" vertical="center"/>
    </xf>
    <xf numFmtId="0" fontId="38" fillId="0" borderId="65" xfId="0" applyFont="1" applyFill="1" applyBorder="1" applyAlignment="1">
      <alignment vertical="center" wrapText="1"/>
    </xf>
    <xf numFmtId="0" fontId="38" fillId="0" borderId="65" xfId="0" applyFont="1" applyFill="1" applyBorder="1" applyAlignment="1">
      <alignment horizontal="center" vertical="center" wrapText="1"/>
    </xf>
    <xf numFmtId="0" fontId="39" fillId="0" borderId="0" xfId="0" applyFont="1"/>
    <xf numFmtId="0" fontId="39" fillId="0" borderId="33" xfId="0" applyFont="1" applyFill="1" applyBorder="1" applyAlignment="1">
      <alignment vertical="center" wrapText="1"/>
    </xf>
    <xf numFmtId="0" fontId="40" fillId="49" borderId="68" xfId="114" applyFont="1" applyFill="1" applyBorder="1" applyAlignment="1">
      <alignment horizontal="center" vertical="center" wrapText="1"/>
    </xf>
    <xf numFmtId="0" fontId="38" fillId="0" borderId="68" xfId="0" applyFont="1" applyBorder="1" applyAlignment="1">
      <alignment horizontal="center" vertical="center"/>
    </xf>
    <xf numFmtId="0" fontId="38" fillId="0" borderId="71" xfId="0" applyFont="1" applyBorder="1" applyAlignment="1">
      <alignment horizontal="center" vertical="center"/>
    </xf>
    <xf numFmtId="0" fontId="38" fillId="0" borderId="68" xfId="0" applyFont="1" applyBorder="1" applyAlignment="1">
      <alignment horizontal="left" vertical="center" wrapText="1"/>
    </xf>
    <xf numFmtId="0" fontId="38" fillId="0" borderId="71" xfId="0" applyFont="1" applyBorder="1" applyAlignment="1">
      <alignment horizontal="left" vertical="center" wrapText="1"/>
    </xf>
    <xf numFmtId="0" fontId="40" fillId="62" borderId="59" xfId="115" applyFont="1" applyAlignment="1">
      <alignment horizontal="center" vertical="center" wrapText="1"/>
    </xf>
    <xf numFmtId="0" fontId="41" fillId="64" borderId="59" xfId="115" applyFont="1" applyFill="1" applyAlignment="1">
      <alignment horizontal="center" vertical="center"/>
    </xf>
    <xf numFmtId="0" fontId="41" fillId="65" borderId="59" xfId="115" applyFont="1" applyFill="1" applyAlignment="1">
      <alignment horizontal="center" vertical="center"/>
    </xf>
    <xf numFmtId="0" fontId="41" fillId="64" borderId="59" xfId="115" applyFont="1" applyFill="1" applyAlignment="1">
      <alignment vertical="center"/>
    </xf>
    <xf numFmtId="0" fontId="41" fillId="65" borderId="59" xfId="115" applyFont="1" applyFill="1" applyAlignment="1">
      <alignment vertical="center"/>
    </xf>
    <xf numFmtId="0" fontId="40" fillId="64" borderId="59" xfId="115" applyFont="1" applyFill="1" applyAlignment="1">
      <alignment horizontal="center" vertical="center" wrapText="1"/>
    </xf>
    <xf numFmtId="0" fontId="4" fillId="0" borderId="0" xfId="0" applyFont="1" applyAlignment="1" applyProtection="1">
      <alignment horizontal="center" wrapText="1"/>
      <protection locked="0"/>
    </xf>
    <xf numFmtId="0" fontId="39" fillId="0" borderId="11" xfId="0" applyFont="1" applyFill="1" applyBorder="1" applyAlignment="1">
      <alignment vertical="center" wrapText="1"/>
    </xf>
    <xf numFmtId="0" fontId="39" fillId="0" borderId="11" xfId="0" applyFont="1" applyBorder="1" applyAlignment="1">
      <alignment horizontal="center"/>
    </xf>
    <xf numFmtId="0" fontId="39" fillId="0" borderId="11" xfId="0" applyFont="1" applyBorder="1" applyAlignment="1">
      <alignment horizontal="center" vertical="center" wrapText="1"/>
    </xf>
    <xf numFmtId="0" fontId="5" fillId="0" borderId="0" xfId="0" applyFont="1" applyAlignment="1">
      <alignment horizontal="center" vertical="center"/>
    </xf>
    <xf numFmtId="0" fontId="0" fillId="0" borderId="0" xfId="0" applyAlignment="1">
      <alignment horizontal="center"/>
    </xf>
    <xf numFmtId="0" fontId="46" fillId="0" borderId="0" xfId="0" applyFont="1" applyAlignment="1">
      <alignment horizontal="center" vertical="center"/>
    </xf>
    <xf numFmtId="0" fontId="5" fillId="0" borderId="0" xfId="0" applyFont="1" applyAlignment="1">
      <alignment horizontal="center"/>
    </xf>
    <xf numFmtId="0" fontId="47" fillId="0" borderId="0" xfId="0" applyFont="1" applyFill="1" applyBorder="1" applyAlignment="1">
      <alignment horizontal="center" vertical="center" wrapText="1"/>
    </xf>
    <xf numFmtId="0" fontId="0" fillId="0" borderId="0" xfId="0" applyFont="1" applyProtection="1">
      <protection locked="0"/>
    </xf>
    <xf numFmtId="0" fontId="49" fillId="0" borderId="0" xfId="0" applyFont="1"/>
    <xf numFmtId="0" fontId="50" fillId="0" borderId="3" xfId="0" applyFont="1" applyBorder="1" applyAlignment="1">
      <alignment vertical="center" wrapText="1"/>
    </xf>
    <xf numFmtId="0" fontId="50" fillId="0" borderId="3" xfId="0" applyFont="1" applyBorder="1" applyAlignment="1">
      <alignment horizontal="center" vertical="center" wrapText="1"/>
    </xf>
    <xf numFmtId="0" fontId="50" fillId="0" borderId="65" xfId="0" applyFont="1" applyBorder="1" applyAlignment="1">
      <alignment vertical="center" wrapText="1"/>
    </xf>
    <xf numFmtId="0" fontId="50" fillId="0" borderId="65" xfId="0" applyFont="1" applyBorder="1" applyAlignment="1">
      <alignment horizontal="center" vertical="center" wrapText="1"/>
    </xf>
    <xf numFmtId="0" fontId="50" fillId="0" borderId="64" xfId="0" applyFont="1" applyBorder="1" applyAlignment="1">
      <alignment horizontal="center" vertical="center" wrapText="1"/>
    </xf>
    <xf numFmtId="0" fontId="50" fillId="63" borderId="33" xfId="0" applyFont="1" applyFill="1" applyBorder="1" applyAlignment="1">
      <alignment vertical="center" wrapText="1"/>
    </xf>
    <xf numFmtId="0" fontId="50" fillId="63" borderId="33" xfId="0" applyFont="1" applyFill="1" applyBorder="1" applyAlignment="1">
      <alignment horizontal="center" vertical="center" wrapText="1"/>
    </xf>
    <xf numFmtId="0" fontId="50" fillId="63" borderId="12" xfId="0" applyFont="1" applyFill="1" applyBorder="1" applyAlignment="1">
      <alignment vertical="center" wrapText="1"/>
    </xf>
    <xf numFmtId="0" fontId="50" fillId="63" borderId="12" xfId="0" applyFont="1" applyFill="1" applyBorder="1" applyAlignment="1">
      <alignment horizontal="center" vertical="center" wrapText="1"/>
    </xf>
    <xf numFmtId="0" fontId="50" fillId="63" borderId="18" xfId="0" applyFont="1" applyFill="1" applyBorder="1" applyAlignment="1">
      <alignment horizontal="center" vertical="center" wrapText="1"/>
    </xf>
    <xf numFmtId="0" fontId="50" fillId="63" borderId="11" xfId="0" applyFont="1" applyFill="1" applyBorder="1" applyAlignment="1">
      <alignment vertical="center" wrapText="1"/>
    </xf>
    <xf numFmtId="0" fontId="50" fillId="63" borderId="11" xfId="0" applyFont="1" applyFill="1" applyBorder="1" applyAlignment="1">
      <alignment horizontal="center" vertical="center" wrapText="1"/>
    </xf>
    <xf numFmtId="0" fontId="50" fillId="0" borderId="65" xfId="0" applyFont="1" applyBorder="1" applyAlignment="1">
      <alignment horizontal="left" vertical="center" wrapText="1"/>
    </xf>
    <xf numFmtId="0" fontId="50" fillId="0" borderId="3" xfId="0" applyFont="1" applyFill="1" applyBorder="1" applyAlignment="1">
      <alignment vertical="center" wrapText="1"/>
    </xf>
    <xf numFmtId="0" fontId="50" fillId="0" borderId="3" xfId="0" applyFont="1" applyFill="1" applyBorder="1" applyAlignment="1">
      <alignment horizontal="center" vertical="center" wrapText="1"/>
    </xf>
    <xf numFmtId="0" fontId="50" fillId="0" borderId="11" xfId="0" applyFont="1" applyFill="1" applyBorder="1" applyAlignment="1">
      <alignment vertical="center" wrapText="1"/>
    </xf>
    <xf numFmtId="0" fontId="50" fillId="0" borderId="11" xfId="0" applyFont="1" applyFill="1" applyBorder="1" applyAlignment="1">
      <alignment horizontal="center" vertical="center" wrapText="1"/>
    </xf>
    <xf numFmtId="0" fontId="50" fillId="0" borderId="33" xfId="0" applyFont="1" applyBorder="1" applyAlignment="1">
      <alignment horizontal="center" vertical="center" wrapText="1"/>
    </xf>
    <xf numFmtId="0" fontId="50" fillId="0" borderId="65" xfId="0" applyFont="1" applyFill="1" applyBorder="1" applyAlignment="1">
      <alignment vertical="center" wrapText="1"/>
    </xf>
    <xf numFmtId="0" fontId="50" fillId="0" borderId="65" xfId="0" applyFont="1" applyFill="1" applyBorder="1" applyAlignment="1">
      <alignment horizontal="center" vertical="center" wrapText="1"/>
    </xf>
    <xf numFmtId="0" fontId="50" fillId="0" borderId="33" xfId="0" applyFont="1" applyFill="1" applyBorder="1" applyAlignment="1">
      <alignment vertical="center" wrapText="1"/>
    </xf>
    <xf numFmtId="0" fontId="50" fillId="0" borderId="11" xfId="0" applyFont="1" applyBorder="1" applyAlignment="1">
      <alignment horizontal="center"/>
    </xf>
    <xf numFmtId="0" fontId="50" fillId="0" borderId="11" xfId="0" applyFont="1" applyBorder="1" applyAlignment="1">
      <alignment horizontal="center" vertical="center" wrapText="1"/>
    </xf>
    <xf numFmtId="0" fontId="3" fillId="0" borderId="0" xfId="0" applyFont="1" applyProtection="1">
      <protection locked="0"/>
    </xf>
    <xf numFmtId="0" fontId="3" fillId="64" borderId="59" xfId="115" applyFont="1" applyFill="1" applyAlignment="1">
      <alignment vertical="center"/>
    </xf>
    <xf numFmtId="0" fontId="3" fillId="64" borderId="59" xfId="115" applyFont="1" applyFill="1" applyAlignment="1">
      <alignment horizontal="center" vertical="center"/>
    </xf>
    <xf numFmtId="0" fontId="5" fillId="64" borderId="59" xfId="115" applyFont="1" applyFill="1" applyAlignment="1">
      <alignment horizontal="center" vertical="center" wrapText="1"/>
    </xf>
    <xf numFmtId="0" fontId="5" fillId="68" borderId="68" xfId="114" applyFont="1" applyFill="1" applyBorder="1" applyAlignment="1">
      <alignment horizontal="center" vertical="center" wrapText="1"/>
    </xf>
    <xf numFmtId="0" fontId="48" fillId="0" borderId="68" xfId="0" applyFont="1" applyBorder="1" applyAlignment="1">
      <alignment horizontal="center" vertical="center"/>
    </xf>
    <xf numFmtId="0" fontId="51" fillId="0" borderId="68" xfId="0" applyFont="1" applyBorder="1" applyAlignment="1">
      <alignment horizontal="left" vertical="center" wrapText="1"/>
    </xf>
    <xf numFmtId="0" fontId="51" fillId="0" borderId="71" xfId="0" applyFont="1" applyBorder="1" applyAlignment="1">
      <alignment horizontal="left" vertical="center" wrapText="1"/>
    </xf>
    <xf numFmtId="0" fontId="43" fillId="64" borderId="59" xfId="115" applyFont="1" applyFill="1" applyAlignment="1">
      <alignment vertical="center"/>
    </xf>
    <xf numFmtId="0" fontId="43" fillId="64" borderId="59" xfId="115" applyFont="1" applyFill="1" applyAlignment="1">
      <alignment horizontal="center" vertical="center"/>
    </xf>
    <xf numFmtId="0" fontId="43" fillId="65" borderId="59" xfId="115" applyFont="1" applyFill="1" applyAlignment="1">
      <alignment vertical="center"/>
    </xf>
    <xf numFmtId="0" fontId="43" fillId="65" borderId="59" xfId="115" applyFont="1" applyFill="1" applyAlignment="1">
      <alignment horizontal="center" vertical="center"/>
    </xf>
    <xf numFmtId="0" fontId="52" fillId="68" borderId="35" xfId="0" applyFont="1" applyFill="1" applyBorder="1" applyAlignment="1">
      <alignment horizontal="center" vertical="center" wrapText="1"/>
    </xf>
    <xf numFmtId="0" fontId="51" fillId="0" borderId="62" xfId="0" applyFont="1" applyBorder="1" applyAlignment="1">
      <alignment horizontal="center" vertical="center"/>
    </xf>
    <xf numFmtId="0" fontId="51" fillId="0" borderId="66" xfId="0" applyFont="1" applyBorder="1" applyAlignment="1">
      <alignment horizontal="center" vertical="center"/>
    </xf>
    <xf numFmtId="0" fontId="51" fillId="63" borderId="33" xfId="0" applyFont="1" applyFill="1" applyBorder="1" applyAlignment="1">
      <alignment horizontal="center" vertical="center"/>
    </xf>
    <xf numFmtId="0" fontId="51" fillId="63" borderId="12" xfId="0" applyFont="1" applyFill="1" applyBorder="1" applyAlignment="1">
      <alignment horizontal="center" vertical="center"/>
    </xf>
    <xf numFmtId="0" fontId="51" fillId="63" borderId="11" xfId="0" applyFont="1" applyFill="1" applyBorder="1" applyAlignment="1">
      <alignment horizontal="center" vertical="center"/>
    </xf>
    <xf numFmtId="0" fontId="51" fillId="0" borderId="56" xfId="0" applyFont="1" applyBorder="1" applyAlignment="1">
      <alignment horizontal="center" vertical="center"/>
    </xf>
    <xf numFmtId="0" fontId="53" fillId="68" borderId="35" xfId="0" applyFont="1" applyFill="1" applyBorder="1" applyAlignment="1">
      <alignment vertical="center" wrapText="1"/>
    </xf>
    <xf numFmtId="0" fontId="53" fillId="68" borderId="34" xfId="0" applyFont="1" applyFill="1" applyBorder="1" applyAlignment="1">
      <alignment horizontal="center" vertical="center" wrapText="1"/>
    </xf>
    <xf numFmtId="0" fontId="46" fillId="68" borderId="59" xfId="115" applyFont="1" applyFill="1" applyAlignment="1">
      <alignment horizontal="center" vertical="center" wrapText="1"/>
    </xf>
    <xf numFmtId="0" fontId="54" fillId="0" borderId="68" xfId="0" applyFont="1" applyBorder="1" applyAlignment="1">
      <alignment horizontal="center" vertical="center"/>
    </xf>
    <xf numFmtId="0" fontId="54" fillId="0" borderId="71" xfId="0" applyFont="1" applyBorder="1" applyAlignment="1">
      <alignment horizontal="center" vertical="center"/>
    </xf>
    <xf numFmtId="0" fontId="4" fillId="68" borderId="68" xfId="114" applyFont="1" applyFill="1" applyBorder="1" applyAlignment="1">
      <alignment horizontal="center" vertical="center" wrapText="1"/>
    </xf>
    <xf numFmtId="0" fontId="28" fillId="61" borderId="35" xfId="0" applyFont="1" applyFill="1" applyBorder="1" applyAlignment="1">
      <alignment horizontal="center" vertical="center" wrapText="1"/>
    </xf>
    <xf numFmtId="0" fontId="28" fillId="0" borderId="35" xfId="0" applyFont="1" applyBorder="1" applyAlignment="1">
      <alignment horizontal="center" vertical="center" wrapText="1"/>
    </xf>
    <xf numFmtId="0" fontId="45" fillId="53" borderId="11" xfId="0" applyFont="1" applyFill="1" applyBorder="1" applyAlignment="1">
      <alignment horizontal="center" vertical="center"/>
    </xf>
    <xf numFmtId="0" fontId="45" fillId="51" borderId="11" xfId="0" applyFont="1" applyFill="1" applyBorder="1" applyAlignment="1">
      <alignment horizontal="center" vertical="center"/>
    </xf>
    <xf numFmtId="0" fontId="45" fillId="50" borderId="11" xfId="0" applyFont="1" applyFill="1" applyBorder="1" applyAlignment="1">
      <alignment horizontal="center" vertical="center"/>
    </xf>
    <xf numFmtId="0" fontId="3" fillId="0" borderId="0" xfId="0" applyFont="1"/>
    <xf numFmtId="0" fontId="3" fillId="0" borderId="0" xfId="0" applyFont="1" applyAlignment="1">
      <alignment horizontal="center" vertical="center"/>
    </xf>
    <xf numFmtId="0" fontId="0" fillId="61" borderId="0" xfId="0" applyFill="1"/>
    <xf numFmtId="0" fontId="45" fillId="61" borderId="11" xfId="0" applyFont="1" applyFill="1" applyBorder="1" applyAlignment="1">
      <alignment horizontal="center" vertical="center"/>
    </xf>
    <xf numFmtId="0" fontId="45" fillId="88" borderId="11" xfId="0" applyFont="1" applyFill="1" applyBorder="1" applyAlignment="1">
      <alignment horizontal="center" vertical="center"/>
    </xf>
    <xf numFmtId="0" fontId="46" fillId="0" borderId="0" xfId="0" applyFont="1" applyAlignment="1">
      <alignment horizontal="center" vertical="center" wrapText="1"/>
    </xf>
    <xf numFmtId="0" fontId="71" fillId="76" borderId="54" xfId="117" applyFont="1" applyFill="1" applyBorder="1" applyAlignment="1">
      <alignment horizontal="center" vertical="center" wrapText="1"/>
    </xf>
    <xf numFmtId="0" fontId="71" fillId="61" borderId="54" xfId="117" applyFont="1" applyFill="1" applyBorder="1" applyAlignment="1">
      <alignment horizontal="center" vertical="center" wrapText="1"/>
    </xf>
    <xf numFmtId="0" fontId="73" fillId="61" borderId="56" xfId="117" applyFont="1" applyFill="1" applyBorder="1" applyAlignment="1">
      <alignment horizontal="center" vertical="center" wrapText="1"/>
    </xf>
    <xf numFmtId="0" fontId="73" fillId="76" borderId="56" xfId="117" applyFont="1" applyFill="1" applyBorder="1" applyAlignment="1">
      <alignment horizontal="center" vertical="center" wrapText="1"/>
    </xf>
    <xf numFmtId="0" fontId="71" fillId="57" borderId="54" xfId="117" applyFont="1" applyFill="1" applyBorder="1" applyAlignment="1">
      <alignment horizontal="center" vertical="center" wrapText="1"/>
    </xf>
    <xf numFmtId="0" fontId="73" fillId="57" borderId="56" xfId="117" applyFont="1" applyFill="1" applyBorder="1" applyAlignment="1">
      <alignment horizontal="center" vertical="center" wrapText="1"/>
    </xf>
    <xf numFmtId="0" fontId="71" fillId="76" borderId="73" xfId="117" applyFont="1" applyFill="1" applyBorder="1" applyAlignment="1">
      <alignment horizontal="center" vertical="center" wrapText="1"/>
    </xf>
    <xf numFmtId="0" fontId="73" fillId="76" borderId="66" xfId="117" applyFont="1" applyFill="1" applyBorder="1" applyAlignment="1">
      <alignment horizontal="center" vertical="center" wrapText="1"/>
    </xf>
    <xf numFmtId="0" fontId="71" fillId="76" borderId="77" xfId="117" applyFont="1" applyFill="1" applyBorder="1" applyAlignment="1">
      <alignment horizontal="center" vertical="center" wrapText="1"/>
    </xf>
    <xf numFmtId="0" fontId="73" fillId="76" borderId="77" xfId="117" applyFont="1" applyFill="1" applyBorder="1" applyAlignment="1">
      <alignment horizontal="center" vertical="center" wrapText="1"/>
    </xf>
    <xf numFmtId="0" fontId="73" fillId="57" borderId="54" xfId="117" applyFont="1" applyFill="1" applyBorder="1" applyAlignment="1">
      <alignment horizontal="center" vertical="center" wrapText="1"/>
    </xf>
    <xf numFmtId="0" fontId="73" fillId="76" borderId="54" xfId="117" applyFont="1" applyFill="1" applyBorder="1" applyAlignment="1">
      <alignment horizontal="center" vertical="center" wrapText="1"/>
    </xf>
    <xf numFmtId="0" fontId="74" fillId="76" borderId="78" xfId="117" applyFont="1" applyFill="1" applyBorder="1" applyAlignment="1">
      <alignment horizontal="center" vertical="center" wrapText="1"/>
    </xf>
    <xf numFmtId="0" fontId="74" fillId="57" borderId="56" xfId="117" applyFont="1" applyFill="1" applyBorder="1" applyAlignment="1">
      <alignment horizontal="center" vertical="center" wrapText="1"/>
    </xf>
    <xf numFmtId="0" fontId="74" fillId="76" borderId="56" xfId="117" applyFont="1" applyFill="1" applyBorder="1" applyAlignment="1">
      <alignment horizontal="center" vertical="center" wrapText="1"/>
    </xf>
    <xf numFmtId="0" fontId="74" fillId="57" borderId="54" xfId="117" applyFont="1" applyFill="1" applyBorder="1" applyAlignment="1">
      <alignment horizontal="center" vertical="center" wrapText="1"/>
    </xf>
    <xf numFmtId="0" fontId="74" fillId="61" borderId="54" xfId="117" applyFont="1" applyFill="1" applyBorder="1" applyAlignment="1">
      <alignment horizontal="center" vertical="center" wrapText="1"/>
    </xf>
    <xf numFmtId="0" fontId="74" fillId="76" borderId="54" xfId="117" applyFont="1" applyFill="1" applyBorder="1" applyAlignment="1">
      <alignment horizontal="center" vertical="center" wrapText="1"/>
    </xf>
    <xf numFmtId="0" fontId="74" fillId="76" borderId="73" xfId="117" applyFont="1" applyFill="1" applyBorder="1" applyAlignment="1">
      <alignment horizontal="center" vertical="center" wrapText="1"/>
    </xf>
    <xf numFmtId="0" fontId="67" fillId="78" borderId="11" xfId="116" applyFont="1" applyFill="1" applyBorder="1" applyAlignment="1">
      <alignment horizontal="left" vertical="center" wrapText="1"/>
    </xf>
    <xf numFmtId="0" fontId="67" fillId="79" borderId="65" xfId="116" applyFont="1" applyFill="1" applyBorder="1" applyAlignment="1">
      <alignment horizontal="left" vertical="center" wrapText="1"/>
    </xf>
    <xf numFmtId="0" fontId="46" fillId="53" borderId="0" xfId="0" applyFont="1" applyFill="1" applyAlignment="1">
      <alignment horizontal="center" vertical="center" wrapText="1"/>
    </xf>
    <xf numFmtId="0" fontId="46" fillId="88" borderId="0" xfId="0" applyFont="1" applyFill="1" applyAlignment="1">
      <alignment horizontal="center" vertical="center" wrapText="1"/>
    </xf>
    <xf numFmtId="0" fontId="46" fillId="51" borderId="0" xfId="0" applyFont="1" applyFill="1" applyAlignment="1">
      <alignment horizontal="center" vertical="center" wrapText="1"/>
    </xf>
    <xf numFmtId="0" fontId="46" fillId="69" borderId="0" xfId="0" applyFont="1" applyFill="1" applyAlignment="1">
      <alignment horizontal="center" vertical="center" wrapText="1"/>
    </xf>
    <xf numFmtId="0" fontId="46" fillId="50" borderId="0" xfId="0" applyFont="1" applyFill="1" applyAlignment="1">
      <alignment horizontal="center" vertical="center" wrapText="1"/>
    </xf>
    <xf numFmtId="0" fontId="4" fillId="88" borderId="11" xfId="0" applyFont="1" applyFill="1" applyBorder="1" applyAlignment="1">
      <alignment horizontal="center" vertical="center"/>
    </xf>
    <xf numFmtId="0" fontId="4" fillId="51" borderId="11" xfId="0" applyFont="1" applyFill="1" applyBorder="1" applyAlignment="1">
      <alignment horizontal="center" vertical="center"/>
    </xf>
    <xf numFmtId="0" fontId="4" fillId="0" borderId="0" xfId="0" applyFont="1" applyAlignment="1">
      <alignment horizontal="center" vertical="center"/>
    </xf>
    <xf numFmtId="0" fontId="4" fillId="50" borderId="11" xfId="0" applyFont="1" applyFill="1" applyBorder="1" applyAlignment="1">
      <alignment horizontal="center" vertical="center"/>
    </xf>
    <xf numFmtId="0" fontId="27" fillId="0" borderId="0" xfId="0" applyFont="1"/>
    <xf numFmtId="0" fontId="45" fillId="61" borderId="2" xfId="0" applyFont="1" applyFill="1" applyBorder="1" applyAlignment="1">
      <alignment horizontal="center" vertical="center"/>
    </xf>
    <xf numFmtId="0" fontId="45" fillId="88" borderId="3" xfId="0" applyFont="1" applyFill="1" applyBorder="1" applyAlignment="1">
      <alignment horizontal="center" vertical="center"/>
    </xf>
    <xf numFmtId="0" fontId="45" fillId="53" borderId="62" xfId="0" applyFont="1" applyFill="1" applyBorder="1" applyAlignment="1">
      <alignment horizontal="center" vertical="center"/>
    </xf>
    <xf numFmtId="0" fontId="45" fillId="61" borderId="54" xfId="0" applyFont="1" applyFill="1" applyBorder="1" applyAlignment="1">
      <alignment horizontal="center" vertical="center"/>
    </xf>
    <xf numFmtId="0" fontId="45" fillId="53" borderId="56" xfId="0" applyFont="1" applyFill="1" applyBorder="1" applyAlignment="1">
      <alignment horizontal="center" vertical="center"/>
    </xf>
    <xf numFmtId="0" fontId="0" fillId="0" borderId="52" xfId="0" applyBorder="1"/>
    <xf numFmtId="0" fontId="0" fillId="0" borderId="44" xfId="0" applyBorder="1"/>
    <xf numFmtId="0" fontId="46" fillId="0" borderId="0" xfId="0" applyFont="1" applyBorder="1" applyAlignment="1">
      <alignment horizontal="center" vertical="center"/>
    </xf>
    <xf numFmtId="0" fontId="46" fillId="0" borderId="44" xfId="0" applyFont="1" applyBorder="1" applyAlignment="1">
      <alignment horizontal="center" vertical="center"/>
    </xf>
    <xf numFmtId="0" fontId="5" fillId="51" borderId="65" xfId="0" applyFont="1" applyFill="1" applyBorder="1" applyAlignment="1">
      <alignment horizontal="center" vertical="center"/>
    </xf>
    <xf numFmtId="0" fontId="5" fillId="0" borderId="37" xfId="0" applyFont="1" applyBorder="1" applyAlignment="1">
      <alignment horizontal="center" vertical="center"/>
    </xf>
    <xf numFmtId="0" fontId="71" fillId="53" borderId="34" xfId="117" applyFont="1" applyFill="1" applyBorder="1" applyAlignment="1">
      <alignment horizontal="center" vertical="center" wrapText="1"/>
    </xf>
    <xf numFmtId="0" fontId="71" fillId="50" borderId="34" xfId="117" applyFont="1" applyFill="1" applyBorder="1" applyAlignment="1">
      <alignment horizontal="center" vertical="center" wrapText="1"/>
    </xf>
    <xf numFmtId="0" fontId="5" fillId="72" borderId="56" xfId="0" applyFont="1" applyFill="1" applyBorder="1" applyAlignment="1">
      <alignment horizontal="center" vertical="center" wrapText="1"/>
    </xf>
    <xf numFmtId="0" fontId="80" fillId="52" borderId="54" xfId="0" applyFont="1" applyFill="1" applyBorder="1" applyAlignment="1">
      <alignment horizontal="center" vertical="center"/>
    </xf>
    <xf numFmtId="0" fontId="80" fillId="51" borderId="54" xfId="0" applyFont="1" applyFill="1" applyBorder="1" applyAlignment="1">
      <alignment horizontal="center" vertical="center"/>
    </xf>
    <xf numFmtId="0" fontId="80" fillId="69" borderId="54" xfId="0" applyFont="1" applyFill="1" applyBorder="1" applyAlignment="1">
      <alignment horizontal="center" vertical="center"/>
    </xf>
    <xf numFmtId="0" fontId="80" fillId="50" borderId="73" xfId="0" applyFont="1" applyFill="1" applyBorder="1" applyAlignment="1">
      <alignment horizontal="center" vertical="center"/>
    </xf>
    <xf numFmtId="0" fontId="81" fillId="0" borderId="0" xfId="0" applyFont="1"/>
    <xf numFmtId="0" fontId="56" fillId="61" borderId="0" xfId="0" applyFont="1" applyFill="1" applyBorder="1" applyAlignment="1">
      <alignment horizontal="center" vertical="center"/>
    </xf>
    <xf numFmtId="0" fontId="81" fillId="0" borderId="11" xfId="0" applyFont="1" applyBorder="1" applyAlignment="1">
      <alignment horizontal="center" vertical="center"/>
    </xf>
    <xf numFmtId="0" fontId="81" fillId="0" borderId="65" xfId="0" applyFont="1" applyBorder="1" applyAlignment="1">
      <alignment horizontal="center" vertical="center"/>
    </xf>
    <xf numFmtId="0" fontId="81" fillId="0" borderId="11" xfId="0" applyFont="1" applyBorder="1" applyAlignment="1">
      <alignment vertical="center" wrapText="1"/>
    </xf>
    <xf numFmtId="0" fontId="81" fillId="0" borderId="11" xfId="0" applyFont="1" applyBorder="1" applyAlignment="1">
      <alignment vertical="center"/>
    </xf>
    <xf numFmtId="0" fontId="81" fillId="0" borderId="33" xfId="0" applyFont="1" applyBorder="1" applyAlignment="1">
      <alignment horizontal="center" vertical="center"/>
    </xf>
    <xf numFmtId="0" fontId="72" fillId="69" borderId="54" xfId="0" applyFont="1" applyFill="1" applyBorder="1" applyAlignment="1">
      <alignment horizontal="center" vertical="center"/>
    </xf>
    <xf numFmtId="0" fontId="72" fillId="51" borderId="54" xfId="0" applyFont="1" applyFill="1" applyBorder="1" applyAlignment="1">
      <alignment horizontal="center" vertical="center"/>
    </xf>
    <xf numFmtId="0" fontId="72" fillId="88" borderId="54" xfId="0" applyFont="1" applyFill="1" applyBorder="1" applyAlignment="1">
      <alignment horizontal="center" vertical="center"/>
    </xf>
    <xf numFmtId="0" fontId="56" fillId="61" borderId="0" xfId="0" applyFont="1" applyFill="1" applyBorder="1" applyAlignment="1">
      <alignment vertical="center"/>
    </xf>
    <xf numFmtId="0" fontId="72" fillId="50" borderId="73" xfId="0" applyFont="1" applyFill="1" applyBorder="1" applyAlignment="1">
      <alignment horizontal="center" vertical="center"/>
    </xf>
    <xf numFmtId="0" fontId="83" fillId="89" borderId="79" xfId="0" applyFont="1" applyFill="1" applyBorder="1" applyAlignment="1">
      <alignment horizontal="center" vertical="center"/>
    </xf>
    <xf numFmtId="0" fontId="72" fillId="53" borderId="77" xfId="0" applyFont="1" applyFill="1" applyBorder="1" applyAlignment="1">
      <alignment horizontal="center" vertical="center"/>
    </xf>
    <xf numFmtId="0" fontId="83" fillId="89" borderId="4" xfId="0" applyFont="1" applyFill="1" applyBorder="1" applyAlignment="1">
      <alignment horizontal="center" vertical="center"/>
    </xf>
    <xf numFmtId="0" fontId="83" fillId="89" borderId="76" xfId="0" applyFont="1" applyFill="1" applyBorder="1" applyAlignment="1">
      <alignment horizontal="center" vertical="center"/>
    </xf>
    <xf numFmtId="0" fontId="80" fillId="53" borderId="2" xfId="0" applyFont="1" applyFill="1" applyBorder="1" applyAlignment="1">
      <alignment horizontal="center" vertical="center"/>
    </xf>
    <xf numFmtId="9" fontId="85" fillId="0" borderId="62" xfId="0" applyNumberFormat="1" applyFont="1" applyBorder="1" applyAlignment="1">
      <alignment horizontal="center" vertical="center" wrapText="1"/>
    </xf>
    <xf numFmtId="9" fontId="85" fillId="0" borderId="56" xfId="0" applyNumberFormat="1" applyFont="1" applyBorder="1" applyAlignment="1">
      <alignment horizontal="center" vertical="center" wrapText="1"/>
    </xf>
    <xf numFmtId="9" fontId="85" fillId="0" borderId="66" xfId="0" applyNumberFormat="1" applyFont="1" applyBorder="1" applyAlignment="1">
      <alignment horizontal="center" vertical="center" wrapText="1"/>
    </xf>
    <xf numFmtId="0" fontId="83" fillId="89" borderId="80" xfId="0" applyFont="1" applyFill="1" applyBorder="1" applyAlignment="1">
      <alignment horizontal="center" vertical="center" wrapText="1"/>
    </xf>
    <xf numFmtId="0" fontId="81" fillId="0" borderId="12" xfId="0" applyFont="1" applyBorder="1" applyAlignment="1">
      <alignment horizontal="center" vertical="center"/>
    </xf>
    <xf numFmtId="0" fontId="64" fillId="75" borderId="98" xfId="0" applyFont="1" applyFill="1" applyBorder="1" applyAlignment="1">
      <alignment horizontal="center" vertical="center"/>
    </xf>
    <xf numFmtId="0" fontId="64" fillId="75" borderId="100" xfId="0" applyFont="1" applyFill="1" applyBorder="1" applyAlignment="1">
      <alignment horizontal="center" vertical="center"/>
    </xf>
    <xf numFmtId="0" fontId="64" fillId="75" borderId="116" xfId="0" applyFont="1" applyFill="1" applyBorder="1" applyAlignment="1">
      <alignment horizontal="center" vertical="center"/>
    </xf>
    <xf numFmtId="0" fontId="81" fillId="0" borderId="87" xfId="0" applyFont="1" applyBorder="1" applyAlignment="1">
      <alignment horizontal="center" vertical="center"/>
    </xf>
    <xf numFmtId="0" fontId="81" fillId="0" borderId="92" xfId="0" applyFont="1" applyBorder="1" applyAlignment="1">
      <alignment vertical="center"/>
    </xf>
    <xf numFmtId="0" fontId="81" fillId="0" borderId="88" xfId="0" applyFont="1" applyBorder="1" applyAlignment="1">
      <alignment horizontal="center" vertical="center"/>
    </xf>
    <xf numFmtId="0" fontId="81" fillId="0" borderId="12" xfId="0" applyFont="1" applyBorder="1" applyAlignment="1">
      <alignment vertical="center"/>
    </xf>
    <xf numFmtId="0" fontId="81" fillId="0" borderId="91" xfId="0" applyFont="1" applyBorder="1" applyAlignment="1">
      <alignment vertical="center"/>
    </xf>
    <xf numFmtId="0" fontId="64" fillId="75" borderId="117" xfId="0" applyFont="1" applyFill="1" applyBorder="1" applyAlignment="1">
      <alignment horizontal="center" vertical="center"/>
    </xf>
    <xf numFmtId="0" fontId="64" fillId="75" borderId="21" xfId="0" applyFont="1" applyFill="1" applyBorder="1" applyAlignment="1">
      <alignment horizontal="center" vertical="center"/>
    </xf>
    <xf numFmtId="0" fontId="64" fillId="75" borderId="118" xfId="0" applyFont="1" applyFill="1" applyBorder="1" applyAlignment="1">
      <alignment horizontal="center" vertical="center"/>
    </xf>
    <xf numFmtId="0" fontId="81" fillId="0" borderId="89" xfId="0" applyFont="1" applyBorder="1" applyAlignment="1">
      <alignment horizontal="center" vertical="center"/>
    </xf>
    <xf numFmtId="0" fontId="81" fillId="0" borderId="85" xfId="0" applyFont="1" applyBorder="1" applyAlignment="1">
      <alignment vertical="center"/>
    </xf>
    <xf numFmtId="0" fontId="81" fillId="0" borderId="85" xfId="0" applyFont="1" applyBorder="1" applyAlignment="1">
      <alignment horizontal="center" vertical="center"/>
    </xf>
    <xf numFmtId="0" fontId="81" fillId="0" borderId="93" xfId="0" applyFont="1" applyBorder="1" applyAlignment="1">
      <alignment vertical="center"/>
    </xf>
    <xf numFmtId="0" fontId="72" fillId="61" borderId="11" xfId="1" applyFont="1" applyFill="1" applyBorder="1" applyAlignment="1" applyProtection="1">
      <alignment horizontal="center" vertical="center" wrapText="1"/>
      <protection locked="0"/>
    </xf>
    <xf numFmtId="0" fontId="70" fillId="87" borderId="78" xfId="1" applyFont="1" applyFill="1" applyBorder="1" applyAlignment="1" applyProtection="1">
      <alignment horizontal="center" vertical="center" wrapText="1"/>
      <protection locked="0"/>
    </xf>
    <xf numFmtId="0" fontId="70" fillId="86" borderId="54" xfId="1" applyFont="1" applyFill="1" applyBorder="1" applyAlignment="1" applyProtection="1">
      <alignment horizontal="center" vertical="center" wrapText="1"/>
      <protection locked="0"/>
    </xf>
    <xf numFmtId="0" fontId="70" fillId="87" borderId="56" xfId="1" applyFont="1" applyFill="1" applyBorder="1" applyAlignment="1" applyProtection="1">
      <alignment horizontal="center" vertical="center" wrapText="1"/>
      <protection locked="0"/>
    </xf>
    <xf numFmtId="0" fontId="70" fillId="86" borderId="73" xfId="1" applyFont="1" applyFill="1" applyBorder="1" applyAlignment="1" applyProtection="1">
      <alignment horizontal="center" vertical="center" wrapText="1"/>
      <protection locked="0"/>
    </xf>
    <xf numFmtId="0" fontId="72" fillId="61" borderId="65" xfId="1" applyFont="1" applyFill="1" applyBorder="1" applyAlignment="1" applyProtection="1">
      <alignment horizontal="center" vertical="center" wrapText="1"/>
      <protection locked="0"/>
    </xf>
    <xf numFmtId="0" fontId="70" fillId="87" borderId="66" xfId="1" applyFont="1" applyFill="1" applyBorder="1" applyAlignment="1" applyProtection="1">
      <alignment vertical="center" wrapText="1"/>
      <protection locked="0"/>
    </xf>
    <xf numFmtId="0" fontId="70" fillId="91" borderId="19" xfId="1" applyFont="1" applyFill="1" applyBorder="1" applyAlignment="1" applyProtection="1">
      <alignment horizontal="center" vertical="center" wrapText="1"/>
      <protection locked="0"/>
    </xf>
    <xf numFmtId="0" fontId="70" fillId="91" borderId="13" xfId="1" applyFont="1" applyFill="1" applyBorder="1" applyAlignment="1" applyProtection="1">
      <alignment horizontal="center" vertical="center" wrapText="1"/>
      <protection locked="0"/>
    </xf>
    <xf numFmtId="0" fontId="70" fillId="91" borderId="74" xfId="1" applyFont="1" applyFill="1" applyBorder="1" applyAlignment="1" applyProtection="1">
      <alignment vertical="center" wrapText="1"/>
      <protection locked="0"/>
    </xf>
    <xf numFmtId="0" fontId="70" fillId="72" borderId="33" xfId="1" applyFont="1" applyFill="1" applyBorder="1" applyAlignment="1" applyProtection="1">
      <alignment horizontal="center" vertical="center" wrapText="1"/>
      <protection locked="0"/>
    </xf>
    <xf numFmtId="0" fontId="70" fillId="72" borderId="11" xfId="1" applyFont="1" applyFill="1" applyBorder="1" applyAlignment="1" applyProtection="1">
      <alignment horizontal="center" vertical="center" wrapText="1"/>
      <protection locked="0"/>
    </xf>
    <xf numFmtId="0" fontId="70" fillId="72" borderId="65" xfId="1" applyFont="1" applyFill="1" applyBorder="1" applyAlignment="1" applyProtection="1">
      <alignment vertical="center" wrapText="1"/>
      <protection locked="0"/>
    </xf>
    <xf numFmtId="0" fontId="72" fillId="67" borderId="65" xfId="1" applyFont="1" applyFill="1" applyBorder="1" applyAlignment="1" applyProtection="1">
      <alignment vertical="center" wrapText="1"/>
      <protection locked="0"/>
    </xf>
    <xf numFmtId="0" fontId="81" fillId="0" borderId="0" xfId="0" applyFont="1" applyAlignment="1">
      <alignment vertical="center"/>
    </xf>
    <xf numFmtId="0" fontId="63" fillId="0" borderId="0" xfId="0" applyFont="1" applyAlignment="1">
      <alignment vertical="center"/>
    </xf>
    <xf numFmtId="0" fontId="70" fillId="61" borderId="0" xfId="116" applyFont="1" applyFill="1" applyBorder="1" applyAlignment="1" applyProtection="1">
      <alignment vertical="center"/>
      <protection locked="0"/>
    </xf>
    <xf numFmtId="0" fontId="98" fillId="61" borderId="0" xfId="116" applyFont="1" applyFill="1" applyBorder="1" applyAlignment="1" applyProtection="1">
      <alignment horizontal="center" vertical="center"/>
      <protection locked="0"/>
    </xf>
    <xf numFmtId="0" fontId="70" fillId="61" borderId="0" xfId="116" applyFont="1" applyFill="1" applyBorder="1" applyAlignment="1" applyProtection="1">
      <alignment vertical="center"/>
    </xf>
    <xf numFmtId="0" fontId="98" fillId="88" borderId="2" xfId="116" applyFont="1" applyFill="1" applyBorder="1" applyAlignment="1" applyProtection="1">
      <alignment horizontal="center" vertical="center" wrapText="1"/>
    </xf>
    <xf numFmtId="0" fontId="98" fillId="88" borderId="3" xfId="116" applyFont="1" applyFill="1" applyBorder="1" applyAlignment="1" applyProtection="1">
      <alignment horizontal="center" vertical="center" wrapText="1"/>
    </xf>
    <xf numFmtId="0" fontId="98" fillId="53" borderId="62" xfId="116" applyFont="1" applyFill="1" applyBorder="1" applyAlignment="1" applyProtection="1">
      <alignment horizontal="center" vertical="center" wrapText="1"/>
    </xf>
    <xf numFmtId="0" fontId="98" fillId="61" borderId="0" xfId="116" applyFont="1" applyFill="1" applyBorder="1" applyAlignment="1" applyProtection="1">
      <alignment horizontal="center" vertical="center"/>
    </xf>
    <xf numFmtId="0" fontId="0" fillId="0" borderId="0" xfId="0" applyProtection="1"/>
    <xf numFmtId="9" fontId="72" fillId="61" borderId="0" xfId="116" applyNumberFormat="1" applyFont="1" applyFill="1" applyBorder="1" applyAlignment="1" applyProtection="1">
      <alignment vertical="center"/>
    </xf>
    <xf numFmtId="0" fontId="98" fillId="51" borderId="54" xfId="116" applyFont="1" applyFill="1" applyBorder="1" applyAlignment="1" applyProtection="1">
      <alignment horizontal="center" vertical="center" wrapText="1"/>
    </xf>
    <xf numFmtId="0" fontId="98" fillId="51" borderId="11" xfId="116" applyFont="1" applyFill="1" applyBorder="1" applyAlignment="1" applyProtection="1">
      <alignment horizontal="center" vertical="center" wrapText="1"/>
    </xf>
    <xf numFmtId="0" fontId="98" fillId="88" borderId="11" xfId="116" applyFont="1" applyFill="1" applyBorder="1" applyAlignment="1" applyProtection="1">
      <alignment horizontal="center" vertical="center" wrapText="1"/>
    </xf>
    <xf numFmtId="0" fontId="98" fillId="53" borderId="56" xfId="116" applyFont="1" applyFill="1" applyBorder="1" applyAlignment="1" applyProtection="1">
      <alignment horizontal="center" vertical="center" wrapText="1"/>
    </xf>
    <xf numFmtId="0" fontId="98" fillId="50" borderId="54" xfId="116" applyFont="1" applyFill="1" applyBorder="1" applyAlignment="1" applyProtection="1">
      <alignment horizontal="center" vertical="center" wrapText="1"/>
    </xf>
    <xf numFmtId="0" fontId="98" fillId="50" borderId="73" xfId="116" applyFont="1" applyFill="1" applyBorder="1" applyAlignment="1" applyProtection="1">
      <alignment horizontal="center" vertical="center" wrapText="1"/>
    </xf>
    <xf numFmtId="0" fontId="98" fillId="50" borderId="65" xfId="116" applyFont="1" applyFill="1" applyBorder="1" applyAlignment="1" applyProtection="1">
      <alignment horizontal="center" vertical="center" wrapText="1"/>
    </xf>
    <xf numFmtId="0" fontId="98" fillId="51" borderId="65" xfId="116" applyFont="1" applyFill="1" applyBorder="1" applyAlignment="1" applyProtection="1">
      <alignment horizontal="center" vertical="center" wrapText="1"/>
    </xf>
    <xf numFmtId="0" fontId="98" fillId="88" borderId="65" xfId="116" applyFont="1" applyFill="1" applyBorder="1" applyAlignment="1" applyProtection="1">
      <alignment horizontal="center" vertical="center" wrapText="1"/>
    </xf>
    <xf numFmtId="0" fontId="98" fillId="53" borderId="66" xfId="116" applyFont="1" applyFill="1" applyBorder="1" applyAlignment="1" applyProtection="1">
      <alignment horizontal="center" vertical="center" wrapText="1"/>
    </xf>
    <xf numFmtId="0" fontId="70" fillId="61" borderId="0" xfId="116" applyFont="1" applyFill="1" applyBorder="1" applyAlignment="1" applyProtection="1">
      <alignment horizontal="center" vertical="center"/>
      <protection locked="0"/>
    </xf>
    <xf numFmtId="0" fontId="96" fillId="70" borderId="2" xfId="0" applyFont="1" applyFill="1" applyBorder="1" applyProtection="1">
      <protection locked="0"/>
    </xf>
    <xf numFmtId="0" fontId="96" fillId="70" borderId="3" xfId="0" applyFont="1" applyFill="1" applyBorder="1" applyProtection="1">
      <protection locked="0"/>
    </xf>
    <xf numFmtId="0" fontId="96" fillId="70" borderId="62" xfId="0" applyFont="1" applyFill="1" applyBorder="1" applyProtection="1">
      <protection locked="0"/>
    </xf>
    <xf numFmtId="0" fontId="96" fillId="70" borderId="54" xfId="0" applyFont="1" applyFill="1" applyBorder="1" applyProtection="1">
      <protection locked="0"/>
    </xf>
    <xf numFmtId="0" fontId="96" fillId="70" borderId="11" xfId="0" applyFont="1" applyFill="1" applyBorder="1" applyProtection="1">
      <protection locked="0"/>
    </xf>
    <xf numFmtId="0" fontId="96" fillId="70" borderId="56" xfId="0" applyFont="1" applyFill="1" applyBorder="1" applyProtection="1">
      <protection locked="0"/>
    </xf>
    <xf numFmtId="0" fontId="96" fillId="70" borderId="73" xfId="0" applyFont="1" applyFill="1" applyBorder="1" applyProtection="1">
      <protection locked="0"/>
    </xf>
    <xf numFmtId="0" fontId="96" fillId="70" borderId="65" xfId="0" applyFont="1" applyFill="1" applyBorder="1" applyProtection="1">
      <protection locked="0"/>
    </xf>
    <xf numFmtId="0" fontId="96" fillId="70" borderId="66" xfId="0" applyFont="1" applyFill="1" applyBorder="1" applyProtection="1">
      <protection locked="0"/>
    </xf>
    <xf numFmtId="0" fontId="96" fillId="0" borderId="0" xfId="0" applyFont="1" applyProtection="1">
      <protection locked="0"/>
    </xf>
    <xf numFmtId="14" fontId="72" fillId="0" borderId="94" xfId="116" applyNumberFormat="1" applyFont="1" applyBorder="1" applyAlignment="1" applyProtection="1">
      <alignment horizontal="center" vertical="center"/>
      <protection locked="0"/>
    </xf>
    <xf numFmtId="0" fontId="102" fillId="0" borderId="0" xfId="0" applyFont="1" applyProtection="1"/>
    <xf numFmtId="0" fontId="72" fillId="0" borderId="94" xfId="116" applyFont="1" applyBorder="1" applyAlignment="1" applyProtection="1">
      <alignment horizontal="center" vertical="center"/>
      <protection locked="0"/>
    </xf>
    <xf numFmtId="0" fontId="72" fillId="67" borderId="11" xfId="1" applyFont="1" applyFill="1" applyBorder="1" applyAlignment="1" applyProtection="1">
      <alignment horizontal="center" vertical="center" wrapText="1"/>
      <protection locked="0"/>
    </xf>
    <xf numFmtId="0" fontId="72" fillId="61" borderId="0" xfId="116" applyFont="1" applyFill="1" applyBorder="1" applyAlignment="1" applyProtection="1">
      <alignment horizontal="center" vertical="center"/>
      <protection locked="0"/>
    </xf>
    <xf numFmtId="0" fontId="72" fillId="61" borderId="3" xfId="1" applyFont="1" applyFill="1" applyBorder="1" applyAlignment="1" applyProtection="1">
      <alignment horizontal="center" vertical="center" wrapText="1"/>
      <protection locked="0"/>
    </xf>
    <xf numFmtId="0" fontId="70" fillId="72" borderId="3" xfId="1" applyFont="1" applyFill="1" applyBorder="1" applyAlignment="1" applyProtection="1">
      <alignment horizontal="center" vertical="center" wrapText="1"/>
      <protection locked="0"/>
    </xf>
    <xf numFmtId="0" fontId="70" fillId="91" borderId="72" xfId="1" applyFont="1" applyFill="1" applyBorder="1" applyAlignment="1" applyProtection="1">
      <alignment horizontal="center" vertical="center" wrapText="1"/>
      <protection locked="0"/>
    </xf>
    <xf numFmtId="0" fontId="70" fillId="87" borderId="62" xfId="1" applyFont="1" applyFill="1" applyBorder="1" applyAlignment="1" applyProtection="1">
      <alignment horizontal="center" vertical="center" wrapText="1"/>
      <protection locked="0"/>
    </xf>
    <xf numFmtId="0" fontId="63" fillId="0" borderId="0" xfId="0" applyFont="1" applyProtection="1"/>
    <xf numFmtId="0" fontId="63" fillId="0" borderId="0" xfId="0" applyFont="1" applyBorder="1" applyAlignment="1" applyProtection="1">
      <alignment horizontal="center"/>
    </xf>
    <xf numFmtId="0" fontId="63" fillId="0" borderId="0" xfId="0" applyFont="1" applyAlignment="1" applyProtection="1">
      <alignment horizontal="center" vertical="center"/>
    </xf>
    <xf numFmtId="0" fontId="64" fillId="0" borderId="0" xfId="0" applyFont="1" applyProtection="1"/>
    <xf numFmtId="9" fontId="93" fillId="0" borderId="11" xfId="0" applyNumberFormat="1" applyFont="1" applyBorder="1" applyAlignment="1" applyProtection="1">
      <alignment horizontal="right" vertical="top" wrapText="1"/>
    </xf>
    <xf numFmtId="0" fontId="93" fillId="53" borderId="11" xfId="0" applyFont="1" applyFill="1" applyBorder="1" applyAlignment="1" applyProtection="1">
      <alignment horizontal="left" vertical="center"/>
    </xf>
    <xf numFmtId="0" fontId="93" fillId="0" borderId="11" xfId="0" applyFont="1" applyBorder="1" applyAlignment="1" applyProtection="1">
      <alignment horizontal="left" vertical="center" wrapText="1"/>
    </xf>
    <xf numFmtId="0" fontId="63" fillId="0" borderId="11" xfId="0" applyFont="1" applyBorder="1" applyProtection="1"/>
    <xf numFmtId="0" fontId="63" fillId="53" borderId="11" xfId="0"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93" fillId="88" borderId="11" xfId="0" applyFont="1" applyFill="1" applyBorder="1" applyAlignment="1" applyProtection="1">
      <alignment horizontal="left" vertical="center"/>
    </xf>
    <xf numFmtId="0" fontId="93" fillId="51" borderId="11" xfId="0" applyFont="1" applyFill="1" applyBorder="1" applyAlignment="1" applyProtection="1">
      <alignment horizontal="left" vertical="center"/>
    </xf>
    <xf numFmtId="0" fontId="93" fillId="69" borderId="11" xfId="0" applyFont="1" applyFill="1" applyBorder="1" applyAlignment="1" applyProtection="1">
      <alignment horizontal="left" vertical="center"/>
    </xf>
    <xf numFmtId="0" fontId="63" fillId="52" borderId="11" xfId="0" applyFont="1" applyFill="1" applyBorder="1" applyAlignment="1" applyProtection="1">
      <alignment horizontal="center" vertical="center"/>
    </xf>
    <xf numFmtId="0" fontId="93" fillId="50" borderId="11" xfId="0" applyFont="1" applyFill="1" applyBorder="1" applyAlignment="1" applyProtection="1">
      <alignment horizontal="left" vertical="center"/>
    </xf>
    <xf numFmtId="0" fontId="42" fillId="0" borderId="0" xfId="0" applyFont="1" applyProtection="1"/>
    <xf numFmtId="0" fontId="63" fillId="51" borderId="11" xfId="0" applyFont="1" applyFill="1" applyBorder="1" applyAlignment="1" applyProtection="1">
      <alignment horizontal="center" vertical="center"/>
    </xf>
    <xf numFmtId="0" fontId="94" fillId="0" borderId="0" xfId="0" applyFont="1" applyProtection="1"/>
    <xf numFmtId="0" fontId="63" fillId="50" borderId="11" xfId="0" applyFont="1" applyFill="1" applyBorder="1" applyAlignment="1" applyProtection="1">
      <alignment horizontal="center" vertical="center"/>
    </xf>
    <xf numFmtId="0" fontId="63" fillId="0" borderId="0" xfId="0" applyFont="1" applyBorder="1" applyAlignment="1" applyProtection="1">
      <alignment wrapText="1"/>
    </xf>
    <xf numFmtId="9" fontId="63" fillId="0" borderId="0" xfId="0" applyNumberFormat="1" applyFont="1" applyBorder="1" applyAlignment="1" applyProtection="1">
      <alignment wrapText="1"/>
    </xf>
    <xf numFmtId="9" fontId="63" fillId="0" borderId="0" xfId="0" applyNumberFormat="1" applyFont="1" applyBorder="1" applyAlignment="1" applyProtection="1"/>
    <xf numFmtId="0" fontId="63" fillId="0" borderId="0" xfId="0" applyFont="1" applyBorder="1" applyAlignment="1" applyProtection="1"/>
    <xf numFmtId="9" fontId="63" fillId="0" borderId="0" xfId="0" applyNumberFormat="1" applyFont="1" applyProtection="1"/>
    <xf numFmtId="0" fontId="63" fillId="0" borderId="11" xfId="0" applyFont="1" applyFill="1" applyBorder="1" applyProtection="1"/>
    <xf numFmtId="0" fontId="63" fillId="0" borderId="0" xfId="116" applyFont="1" applyProtection="1"/>
    <xf numFmtId="0" fontId="63" fillId="0" borderId="0" xfId="0" applyFont="1" applyAlignment="1" applyProtection="1">
      <alignment wrapText="1"/>
    </xf>
    <xf numFmtId="0" fontId="63" fillId="69" borderId="0" xfId="0" applyFont="1" applyFill="1" applyBorder="1" applyAlignment="1" applyProtection="1">
      <alignment horizontal="center" vertical="center"/>
    </xf>
    <xf numFmtId="0" fontId="63" fillId="0" borderId="0" xfId="0" applyFont="1" applyFill="1" applyBorder="1" applyAlignment="1" applyProtection="1">
      <alignment horizontal="center" vertical="center" wrapText="1"/>
    </xf>
    <xf numFmtId="0" fontId="63" fillId="89" borderId="0" xfId="0" applyFont="1" applyFill="1" applyBorder="1" applyAlignment="1" applyProtection="1">
      <alignment horizontal="center" vertical="center" wrapText="1"/>
    </xf>
    <xf numFmtId="0" fontId="63" fillId="51" borderId="0" xfId="0" applyFont="1" applyFill="1" applyBorder="1" applyAlignment="1" applyProtection="1">
      <alignment horizontal="center" vertical="center"/>
    </xf>
    <xf numFmtId="0" fontId="63" fillId="90" borderId="0" xfId="0" applyFont="1" applyFill="1" applyBorder="1" applyAlignment="1" applyProtection="1">
      <alignment horizontal="center" vertical="center" wrapText="1"/>
    </xf>
    <xf numFmtId="0" fontId="63" fillId="53" borderId="0" xfId="0" applyFont="1" applyFill="1" applyBorder="1" applyAlignment="1" applyProtection="1">
      <alignment horizontal="center" vertical="center"/>
    </xf>
    <xf numFmtId="0" fontId="63" fillId="0" borderId="0" xfId="0" applyFont="1" applyBorder="1" applyProtection="1"/>
    <xf numFmtId="0" fontId="63" fillId="61" borderId="0" xfId="0" applyFont="1" applyFill="1" applyBorder="1" applyAlignment="1" applyProtection="1">
      <alignment horizontal="center" vertical="center"/>
    </xf>
    <xf numFmtId="0" fontId="64" fillId="0" borderId="0" xfId="0" applyFont="1" applyFill="1" applyBorder="1" applyAlignment="1" applyProtection="1">
      <alignment horizontal="center" vertical="center"/>
    </xf>
    <xf numFmtId="0" fontId="63" fillId="0" borderId="7" xfId="0" applyFont="1" applyBorder="1" applyAlignment="1" applyProtection="1">
      <alignment horizontal="center"/>
    </xf>
    <xf numFmtId="0" fontId="63" fillId="0" borderId="8" xfId="0" applyFont="1" applyBorder="1" applyAlignment="1" applyProtection="1">
      <alignment horizontal="center"/>
    </xf>
    <xf numFmtId="0" fontId="63" fillId="0" borderId="41" xfId="0" applyFont="1" applyBorder="1" applyAlignment="1" applyProtection="1">
      <alignment horizontal="center"/>
    </xf>
    <xf numFmtId="0" fontId="63" fillId="0" borderId="52" xfId="0" applyFont="1" applyBorder="1" applyAlignment="1" applyProtection="1">
      <alignment horizontal="center"/>
    </xf>
    <xf numFmtId="0" fontId="64" fillId="0" borderId="0" xfId="0" applyFont="1" applyBorder="1" applyAlignment="1" applyProtection="1">
      <alignment horizontal="center"/>
    </xf>
    <xf numFmtId="0" fontId="64" fillId="0" borderId="0" xfId="0" applyFont="1" applyFill="1" applyBorder="1" applyAlignment="1" applyProtection="1">
      <alignment horizontal="center"/>
    </xf>
    <xf numFmtId="0" fontId="0" fillId="0" borderId="52" xfId="0" applyBorder="1" applyAlignment="1" applyProtection="1">
      <alignment horizontal="center"/>
    </xf>
    <xf numFmtId="0" fontId="0" fillId="0" borderId="0" xfId="0" applyBorder="1" applyProtection="1"/>
    <xf numFmtId="0" fontId="5" fillId="0" borderId="0" xfId="0" applyFont="1" applyBorder="1" applyAlignment="1" applyProtection="1">
      <alignment horizontal="center"/>
    </xf>
    <xf numFmtId="0" fontId="5" fillId="0" borderId="0" xfId="0" applyFont="1" applyFill="1" applyBorder="1" applyAlignment="1" applyProtection="1">
      <alignment horizontal="center"/>
    </xf>
    <xf numFmtId="0" fontId="63" fillId="0" borderId="54" xfId="0" applyFont="1" applyBorder="1" applyProtection="1"/>
    <xf numFmtId="0" fontId="63" fillId="0" borderId="13" xfId="0" applyFont="1" applyBorder="1" applyAlignment="1" applyProtection="1">
      <alignment horizontal="center"/>
    </xf>
    <xf numFmtId="0" fontId="63" fillId="0" borderId="14" xfId="0" applyFont="1" applyBorder="1" applyAlignment="1" applyProtection="1">
      <alignment horizontal="left"/>
    </xf>
    <xf numFmtId="0" fontId="63" fillId="0" borderId="13" xfId="0" applyFont="1" applyBorder="1" applyProtection="1"/>
    <xf numFmtId="0" fontId="63" fillId="0" borderId="53" xfId="0" applyFont="1" applyBorder="1" applyProtection="1"/>
    <xf numFmtId="0" fontId="0" fillId="0" borderId="54" xfId="0" applyBorder="1" applyProtection="1"/>
    <xf numFmtId="0" fontId="0" fillId="0" borderId="0" xfId="0" applyBorder="1" applyAlignment="1" applyProtection="1">
      <alignment horizontal="center"/>
    </xf>
    <xf numFmtId="0" fontId="0" fillId="0" borderId="13" xfId="0" applyBorder="1" applyAlignment="1" applyProtection="1">
      <alignment horizontal="center"/>
    </xf>
    <xf numFmtId="0" fontId="0" fillId="0" borderId="14" xfId="0" applyBorder="1" applyAlignment="1" applyProtection="1">
      <alignment horizontal="left"/>
    </xf>
    <xf numFmtId="0" fontId="0" fillId="0" borderId="13" xfId="0" applyBorder="1" applyProtection="1"/>
    <xf numFmtId="0" fontId="0" fillId="0" borderId="53" xfId="0" applyBorder="1" applyProtection="1"/>
    <xf numFmtId="0" fontId="63" fillId="0" borderId="19" xfId="0" applyFont="1" applyBorder="1" applyProtection="1"/>
    <xf numFmtId="0" fontId="63" fillId="0" borderId="22" xfId="0" applyFont="1" applyBorder="1" applyProtection="1"/>
    <xf numFmtId="0" fontId="0" fillId="0" borderId="19" xfId="0" applyBorder="1" applyProtection="1"/>
    <xf numFmtId="0" fontId="0" fillId="0" borderId="22" xfId="0" applyBorder="1" applyProtection="1"/>
    <xf numFmtId="0" fontId="63" fillId="0" borderId="33" xfId="0" applyFont="1" applyBorder="1" applyProtection="1"/>
    <xf numFmtId="0" fontId="63" fillId="0" borderId="45" xfId="0" applyFont="1" applyBorder="1" applyProtection="1"/>
    <xf numFmtId="0" fontId="63" fillId="0" borderId="37" xfId="0" applyFont="1" applyBorder="1" applyProtection="1"/>
    <xf numFmtId="0" fontId="63" fillId="0" borderId="36" xfId="0" applyFont="1" applyBorder="1" applyProtection="1"/>
    <xf numFmtId="0" fontId="0" fillId="0" borderId="45" xfId="0" applyBorder="1" applyProtection="1"/>
    <xf numFmtId="0" fontId="0" fillId="0" borderId="37" xfId="0" applyBorder="1" applyProtection="1"/>
    <xf numFmtId="0" fontId="0" fillId="0" borderId="36" xfId="0" applyBorder="1" applyProtection="1"/>
    <xf numFmtId="0" fontId="0" fillId="0" borderId="0" xfId="0" applyAlignment="1" applyProtection="1">
      <alignment wrapText="1"/>
    </xf>
    <xf numFmtId="0" fontId="92" fillId="0" borderId="0" xfId="0" applyFont="1" applyAlignment="1" applyProtection="1">
      <alignment horizontal="center" vertical="center"/>
      <protection locked="0"/>
    </xf>
    <xf numFmtId="0" fontId="96" fillId="0" borderId="0" xfId="0" applyFont="1" applyBorder="1" applyProtection="1">
      <protection locked="0"/>
    </xf>
    <xf numFmtId="0" fontId="72" fillId="0" borderId="0" xfId="116" applyFont="1" applyBorder="1" applyAlignment="1" applyProtection="1">
      <alignment horizontal="center" vertical="center"/>
      <protection locked="0"/>
    </xf>
    <xf numFmtId="0" fontId="95" fillId="0" borderId="0" xfId="116" applyFont="1" applyProtection="1">
      <protection locked="0"/>
    </xf>
    <xf numFmtId="0" fontId="95" fillId="0" borderId="0" xfId="116" applyFont="1" applyBorder="1" applyProtection="1">
      <protection locked="0"/>
    </xf>
    <xf numFmtId="0" fontId="95" fillId="0" borderId="97" xfId="116" applyFont="1" applyBorder="1" applyProtection="1">
      <protection locked="0"/>
    </xf>
    <xf numFmtId="0" fontId="72" fillId="2" borderId="0" xfId="1" applyFont="1" applyFill="1" applyBorder="1" applyAlignment="1" applyProtection="1">
      <alignment horizontal="center" vertical="center" wrapText="1"/>
      <protection locked="0"/>
    </xf>
    <xf numFmtId="0" fontId="96" fillId="61" borderId="0" xfId="0" applyFont="1" applyFill="1" applyProtection="1">
      <protection locked="0"/>
    </xf>
    <xf numFmtId="0" fontId="72" fillId="61" borderId="0" xfId="1" applyFont="1" applyFill="1" applyBorder="1" applyAlignment="1" applyProtection="1">
      <alignment horizontal="center" vertical="center" wrapText="1"/>
      <protection locked="0"/>
    </xf>
    <xf numFmtId="0" fontId="92" fillId="0" borderId="0" xfId="0" applyFont="1" applyAlignment="1" applyProtection="1">
      <alignment vertical="center"/>
      <protection locked="0"/>
    </xf>
    <xf numFmtId="0" fontId="103" fillId="61" borderId="0" xfId="116" applyFont="1" applyFill="1" applyBorder="1" applyAlignment="1" applyProtection="1">
      <alignment vertical="center"/>
      <protection locked="0"/>
    </xf>
    <xf numFmtId="0" fontId="96" fillId="0" borderId="0" xfId="0" applyFont="1" applyAlignment="1" applyProtection="1">
      <alignment horizontal="center"/>
      <protection locked="0"/>
    </xf>
    <xf numFmtId="0" fontId="95" fillId="0" borderId="0" xfId="0" applyFont="1" applyProtection="1"/>
    <xf numFmtId="0" fontId="95" fillId="0" borderId="0" xfId="0" applyFont="1"/>
    <xf numFmtId="0" fontId="72" fillId="61" borderId="0" xfId="1" applyFont="1" applyFill="1" applyBorder="1" applyAlignment="1" applyProtection="1">
      <alignment horizontal="center" vertical="center" wrapText="1"/>
      <protection locked="0"/>
    </xf>
    <xf numFmtId="9" fontId="64" fillId="61" borderId="0" xfId="116" applyNumberFormat="1" applyFont="1" applyFill="1" applyBorder="1" applyAlignment="1" applyProtection="1">
      <alignment horizontal="right" vertical="top"/>
    </xf>
    <xf numFmtId="9" fontId="64" fillId="61" borderId="0" xfId="116" applyNumberFormat="1" applyFont="1" applyFill="1" applyBorder="1" applyAlignment="1" applyProtection="1">
      <alignment vertical="top"/>
    </xf>
    <xf numFmtId="0" fontId="65" fillId="0" borderId="0" xfId="0" applyFont="1" applyProtection="1">
      <protection locked="0"/>
    </xf>
    <xf numFmtId="0" fontId="64" fillId="2" borderId="0" xfId="1" applyFont="1" applyFill="1" applyBorder="1" applyAlignment="1" applyProtection="1">
      <alignment horizontal="center" vertical="center" wrapText="1"/>
      <protection locked="0"/>
    </xf>
    <xf numFmtId="0" fontId="64" fillId="61" borderId="0" xfId="1" applyFont="1" applyFill="1" applyBorder="1" applyAlignment="1" applyProtection="1">
      <alignment horizontal="center" vertical="center" wrapText="1"/>
      <protection locked="0"/>
    </xf>
    <xf numFmtId="0" fontId="63" fillId="0" borderId="0" xfId="0" applyFont="1"/>
    <xf numFmtId="168" fontId="72" fillId="61" borderId="33" xfId="118" applyNumberFormat="1" applyFont="1" applyFill="1" applyBorder="1" applyAlignment="1" applyProtection="1">
      <alignment horizontal="center" vertical="center"/>
      <protection locked="0"/>
    </xf>
    <xf numFmtId="9" fontId="72" fillId="61" borderId="33" xfId="118" applyNumberFormat="1" applyFont="1" applyFill="1" applyBorder="1" applyAlignment="1" applyProtection="1">
      <alignment horizontal="center" vertical="center"/>
      <protection locked="0"/>
    </xf>
    <xf numFmtId="168" fontId="72" fillId="61" borderId="64" xfId="118" applyNumberFormat="1" applyFont="1" applyFill="1" applyBorder="1" applyAlignment="1" applyProtection="1">
      <alignment horizontal="center" vertical="center"/>
      <protection locked="0"/>
    </xf>
    <xf numFmtId="9" fontId="72" fillId="61" borderId="64" xfId="118" applyNumberFormat="1" applyFont="1" applyFill="1" applyBorder="1" applyAlignment="1" applyProtection="1">
      <alignment horizontal="center" vertical="center"/>
      <protection locked="0"/>
    </xf>
    <xf numFmtId="168" fontId="72" fillId="61" borderId="3" xfId="118" applyNumberFormat="1" applyFont="1" applyFill="1" applyBorder="1" applyAlignment="1" applyProtection="1">
      <alignment horizontal="center" vertical="center"/>
      <protection locked="0"/>
    </xf>
    <xf numFmtId="9" fontId="72" fillId="61" borderId="3" xfId="118" applyNumberFormat="1" applyFont="1" applyFill="1" applyBorder="1" applyAlignment="1" applyProtection="1">
      <alignment horizontal="center" vertical="center"/>
      <protection locked="0"/>
    </xf>
    <xf numFmtId="0" fontId="67" fillId="86" borderId="54" xfId="1" applyFont="1" applyFill="1" applyBorder="1" applyAlignment="1" applyProtection="1">
      <alignment horizontal="center" vertical="center" wrapText="1"/>
      <protection locked="0"/>
    </xf>
    <xf numFmtId="9" fontId="64" fillId="0" borderId="0" xfId="0" applyNumberFormat="1" applyFont="1" applyAlignment="1">
      <alignment vertical="top"/>
    </xf>
    <xf numFmtId="9" fontId="64" fillId="0" borderId="0" xfId="0" applyNumberFormat="1" applyFont="1" applyAlignment="1">
      <alignment horizontal="right" vertical="top"/>
    </xf>
    <xf numFmtId="1" fontId="70" fillId="86" borderId="11" xfId="118" applyNumberFormat="1" applyFont="1" applyFill="1" applyBorder="1" applyAlignment="1" applyProtection="1">
      <alignment horizontal="center" vertical="center"/>
    </xf>
    <xf numFmtId="1" fontId="70" fillId="86" borderId="65" xfId="118" applyNumberFormat="1" applyFont="1" applyFill="1" applyBorder="1" applyAlignment="1" applyProtection="1">
      <alignment horizontal="center" vertical="center"/>
    </xf>
    <xf numFmtId="0" fontId="70" fillId="61" borderId="0" xfId="116" applyFont="1" applyFill="1" applyBorder="1" applyAlignment="1" applyProtection="1">
      <alignment horizontal="center" vertical="center"/>
    </xf>
    <xf numFmtId="0" fontId="101" fillId="61" borderId="0" xfId="1" applyFont="1" applyFill="1" applyBorder="1" applyAlignment="1" applyProtection="1">
      <alignment horizontal="center" vertical="center" wrapText="1"/>
    </xf>
    <xf numFmtId="0" fontId="72" fillId="61" borderId="0" xfId="1" applyFont="1" applyFill="1" applyBorder="1" applyAlignment="1" applyProtection="1">
      <alignment horizontal="center" vertical="center" wrapText="1"/>
    </xf>
    <xf numFmtId="0" fontId="104" fillId="61" borderId="0" xfId="116" applyFont="1" applyFill="1" applyBorder="1" applyAlignment="1" applyProtection="1">
      <alignment horizontal="center" vertical="center"/>
    </xf>
    <xf numFmtId="0" fontId="67" fillId="61" borderId="0" xfId="116" applyFont="1" applyFill="1" applyBorder="1" applyAlignment="1" applyProtection="1">
      <alignment vertical="center"/>
    </xf>
    <xf numFmtId="0" fontId="72" fillId="61" borderId="0" xfId="116" applyFont="1" applyFill="1" applyBorder="1" applyAlignment="1" applyProtection="1">
      <alignment horizontal="center" vertical="center"/>
    </xf>
    <xf numFmtId="0" fontId="103" fillId="61" borderId="0" xfId="116" applyFont="1" applyFill="1" applyBorder="1" applyAlignment="1" applyProtection="1">
      <alignment vertical="center"/>
    </xf>
    <xf numFmtId="0" fontId="99" fillId="61" borderId="0" xfId="116" applyFont="1" applyFill="1" applyBorder="1" applyAlignment="1" applyProtection="1">
      <alignment horizontal="center" vertical="center"/>
    </xf>
    <xf numFmtId="0" fontId="96" fillId="61" borderId="0" xfId="0" applyFont="1" applyFill="1" applyBorder="1" applyProtection="1"/>
    <xf numFmtId="0" fontId="72" fillId="81" borderId="45" xfId="0" applyFont="1" applyFill="1" applyBorder="1" applyAlignment="1" applyProtection="1">
      <alignment horizontal="center" vertical="center" wrapText="1"/>
    </xf>
    <xf numFmtId="0" fontId="72" fillId="81" borderId="37" xfId="0" applyFont="1" applyFill="1" applyBorder="1" applyAlignment="1" applyProtection="1">
      <alignment horizontal="center" vertical="center" wrapText="1"/>
    </xf>
    <xf numFmtId="0" fontId="72" fillId="81" borderId="36" xfId="0" applyFont="1" applyFill="1" applyBorder="1" applyAlignment="1" applyProtection="1">
      <alignment horizontal="center" vertical="center" wrapText="1"/>
    </xf>
    <xf numFmtId="9" fontId="72" fillId="74" borderId="65" xfId="1" applyNumberFormat="1" applyFont="1" applyFill="1" applyBorder="1" applyAlignment="1" applyProtection="1">
      <alignment horizontal="center" vertical="center" wrapText="1"/>
    </xf>
    <xf numFmtId="0" fontId="72" fillId="61" borderId="0" xfId="116" applyFont="1" applyFill="1" applyBorder="1" applyAlignment="1" applyProtection="1">
      <alignment vertical="center"/>
    </xf>
    <xf numFmtId="0" fontId="64" fillId="61" borderId="0" xfId="116" applyFont="1" applyFill="1" applyBorder="1" applyAlignment="1" applyProtection="1">
      <alignment vertical="center"/>
    </xf>
    <xf numFmtId="0" fontId="72" fillId="61" borderId="0" xfId="116" applyFont="1" applyFill="1" applyBorder="1" applyAlignment="1" applyProtection="1">
      <alignment horizontal="center" vertical="center" wrapText="1"/>
    </xf>
    <xf numFmtId="0" fontId="92" fillId="0" borderId="73" xfId="0" applyFont="1" applyBorder="1" applyAlignment="1" applyProtection="1">
      <alignment horizontal="center" vertical="center"/>
    </xf>
    <xf numFmtId="0" fontId="92" fillId="0" borderId="65" xfId="0" applyFont="1" applyBorder="1" applyAlignment="1" applyProtection="1">
      <alignment horizontal="center" vertical="center"/>
    </xf>
    <xf numFmtId="0" fontId="96" fillId="61" borderId="0" xfId="0" applyFont="1" applyFill="1" applyBorder="1" applyAlignment="1" applyProtection="1">
      <alignment horizontal="center"/>
    </xf>
    <xf numFmtId="0" fontId="72" fillId="82" borderId="35" xfId="0" applyFont="1" applyFill="1" applyBorder="1" applyAlignment="1" applyProtection="1">
      <alignment horizontal="center" vertical="center" wrapText="1"/>
    </xf>
    <xf numFmtId="0" fontId="72" fillId="82" borderId="36" xfId="0" applyFont="1" applyFill="1" applyBorder="1" applyAlignment="1" applyProtection="1">
      <alignment horizontal="center" vertical="center" wrapText="1"/>
    </xf>
    <xf numFmtId="0" fontId="67" fillId="86" borderId="2" xfId="1" applyFont="1" applyFill="1" applyBorder="1" applyAlignment="1" applyProtection="1">
      <alignment horizontal="center" vertical="center" wrapText="1"/>
      <protection locked="0"/>
    </xf>
    <xf numFmtId="1" fontId="70" fillId="86" borderId="3" xfId="118" applyNumberFormat="1" applyFont="1" applyFill="1" applyBorder="1" applyAlignment="1" applyProtection="1">
      <alignment horizontal="center" vertical="center"/>
    </xf>
    <xf numFmtId="0" fontId="103" fillId="61" borderId="37" xfId="116" applyFont="1" applyFill="1" applyBorder="1" applyAlignment="1" applyProtection="1">
      <alignment vertical="center"/>
      <protection locked="0"/>
    </xf>
    <xf numFmtId="0" fontId="0" fillId="0" borderId="0" xfId="0" applyAlignment="1"/>
    <xf numFmtId="0" fontId="81" fillId="0" borderId="0" xfId="0" applyFont="1" applyAlignment="1">
      <alignment horizontal="center" vertical="center"/>
    </xf>
    <xf numFmtId="0" fontId="81" fillId="0" borderId="136" xfId="0" applyFont="1" applyBorder="1" applyAlignment="1">
      <alignment vertical="center"/>
    </xf>
    <xf numFmtId="0" fontId="81" fillId="0" borderId="0" xfId="0" applyFont="1" applyBorder="1" applyAlignment="1">
      <alignment vertical="center"/>
    </xf>
    <xf numFmtId="0" fontId="81" fillId="0" borderId="138" xfId="0" applyFont="1" applyBorder="1" applyAlignment="1">
      <alignment vertical="center"/>
    </xf>
    <xf numFmtId="0" fontId="81" fillId="0" borderId="144" xfId="0" applyFont="1" applyBorder="1" applyAlignment="1">
      <alignment vertical="center"/>
    </xf>
    <xf numFmtId="0" fontId="81" fillId="0" borderId="142" xfId="0" applyFont="1" applyBorder="1" applyAlignment="1">
      <alignment vertical="center"/>
    </xf>
    <xf numFmtId="0" fontId="81" fillId="0" borderId="140" xfId="0" applyFont="1" applyBorder="1" applyAlignment="1">
      <alignment vertical="center"/>
    </xf>
    <xf numFmtId="0" fontId="72" fillId="61" borderId="8" xfId="116" applyFont="1" applyFill="1" applyBorder="1" applyAlignment="1" applyProtection="1">
      <alignment horizontal="center" vertical="center"/>
    </xf>
    <xf numFmtId="0" fontId="92" fillId="0" borderId="74" xfId="0" applyFont="1" applyBorder="1" applyAlignment="1" applyProtection="1">
      <alignment horizontal="center" vertical="center"/>
    </xf>
    <xf numFmtId="0" fontId="92" fillId="0" borderId="161" xfId="0" applyFont="1" applyBorder="1" applyAlignment="1" applyProtection="1">
      <alignment horizontal="center" vertical="center"/>
    </xf>
    <xf numFmtId="0" fontId="92" fillId="0" borderId="162" xfId="0" applyFont="1" applyBorder="1" applyAlignment="1" applyProtection="1">
      <alignment horizontal="center" vertical="center"/>
    </xf>
    <xf numFmtId="0" fontId="0" fillId="0" borderId="11" xfId="0" applyBorder="1"/>
    <xf numFmtId="0" fontId="76" fillId="53" borderId="11" xfId="0" applyFont="1" applyFill="1" applyBorder="1" applyAlignment="1">
      <alignment horizontal="center" vertical="center" wrapText="1"/>
    </xf>
    <xf numFmtId="0" fontId="76" fillId="88" borderId="11" xfId="0" applyFont="1" applyFill="1" applyBorder="1" applyAlignment="1">
      <alignment horizontal="center" vertical="center" wrapText="1"/>
    </xf>
    <xf numFmtId="0" fontId="76" fillId="51" borderId="11" xfId="0" applyFont="1" applyFill="1" applyBorder="1" applyAlignment="1">
      <alignment horizontal="center" vertical="center" wrapText="1"/>
    </xf>
    <xf numFmtId="0" fontId="76" fillId="69" borderId="11" xfId="0" applyFont="1" applyFill="1" applyBorder="1" applyAlignment="1">
      <alignment horizontal="center" vertical="center" wrapText="1"/>
    </xf>
    <xf numFmtId="0" fontId="76" fillId="0" borderId="0" xfId="0" applyFont="1" applyBorder="1" applyAlignment="1">
      <alignment horizontal="center" vertical="center" wrapText="1"/>
    </xf>
    <xf numFmtId="0" fontId="80" fillId="89" borderId="54" xfId="0" applyFont="1" applyFill="1" applyBorder="1" applyAlignment="1">
      <alignment horizontal="center" vertical="center"/>
    </xf>
    <xf numFmtId="0" fontId="80" fillId="53" borderId="54" xfId="0" applyFont="1" applyFill="1" applyBorder="1" applyAlignment="1">
      <alignment horizontal="center" vertical="center"/>
    </xf>
    <xf numFmtId="0" fontId="0" fillId="0" borderId="3" xfId="0" applyBorder="1"/>
    <xf numFmtId="0" fontId="76" fillId="0" borderId="44" xfId="0" applyFont="1" applyBorder="1" applyAlignment="1">
      <alignment horizontal="center" vertical="center" wrapText="1"/>
    </xf>
    <xf numFmtId="0" fontId="45" fillId="88" borderId="12" xfId="0" applyFont="1" applyFill="1" applyBorder="1" applyAlignment="1">
      <alignment horizontal="center" vertical="center"/>
    </xf>
    <xf numFmtId="0" fontId="45" fillId="88" borderId="64" xfId="0" applyFont="1" applyFill="1" applyBorder="1" applyAlignment="1">
      <alignment horizontal="center" vertical="center"/>
    </xf>
    <xf numFmtId="1" fontId="70" fillId="86" borderId="33" xfId="118" applyNumberFormat="1" applyFont="1" applyFill="1" applyBorder="1" applyAlignment="1" applyProtection="1">
      <alignment horizontal="center" vertical="center"/>
    </xf>
    <xf numFmtId="0" fontId="72" fillId="50" borderId="65" xfId="1" applyFont="1" applyFill="1" applyBorder="1" applyAlignment="1" applyProtection="1">
      <alignment horizontal="center" vertical="center" wrapText="1"/>
    </xf>
    <xf numFmtId="0" fontId="72" fillId="53" borderId="65" xfId="1" applyFont="1" applyFill="1" applyBorder="1" applyAlignment="1" applyProtection="1">
      <alignment horizontal="center" vertical="center" wrapText="1"/>
    </xf>
    <xf numFmtId="0" fontId="72" fillId="89" borderId="65" xfId="1" applyFont="1" applyFill="1" applyBorder="1" applyAlignment="1" applyProtection="1">
      <alignment horizontal="center" vertical="center" wrapText="1"/>
    </xf>
    <xf numFmtId="0" fontId="72" fillId="90" borderId="65" xfId="1" applyFont="1" applyFill="1" applyBorder="1" applyAlignment="1" applyProtection="1">
      <alignment horizontal="center" vertical="center" wrapText="1"/>
    </xf>
    <xf numFmtId="0" fontId="72" fillId="91" borderId="73" xfId="116" applyFont="1" applyFill="1" applyBorder="1" applyAlignment="1" applyProtection="1">
      <alignment horizontal="center" vertical="center" wrapText="1"/>
    </xf>
    <xf numFmtId="0" fontId="72" fillId="91" borderId="65" xfId="116" applyFont="1" applyFill="1" applyBorder="1" applyAlignment="1" applyProtection="1">
      <alignment horizontal="center" vertical="center" wrapText="1"/>
    </xf>
    <xf numFmtId="0" fontId="72" fillId="91" borderId="66" xfId="116" applyFont="1" applyFill="1" applyBorder="1" applyAlignment="1" applyProtection="1">
      <alignment horizontal="center" vertical="center" wrapText="1"/>
    </xf>
    <xf numFmtId="0" fontId="101" fillId="93" borderId="73" xfId="116" applyFont="1" applyFill="1" applyBorder="1" applyAlignment="1" applyProtection="1">
      <alignment horizontal="center" vertical="center" wrapText="1"/>
    </xf>
    <xf numFmtId="0" fontId="128" fillId="93" borderId="202" xfId="116" applyFont="1" applyFill="1" applyBorder="1" applyAlignment="1" applyProtection="1">
      <alignment horizontal="center" vertical="center" wrapText="1"/>
    </xf>
    <xf numFmtId="0" fontId="128" fillId="93" borderId="66" xfId="116" applyFont="1" applyFill="1" applyBorder="1" applyAlignment="1" applyProtection="1">
      <alignment horizontal="center" vertical="center" wrapText="1"/>
    </xf>
    <xf numFmtId="0" fontId="72" fillId="74" borderId="3" xfId="1" applyFont="1" applyFill="1" applyBorder="1" applyAlignment="1" applyProtection="1">
      <alignment horizontal="center" vertical="center" wrapText="1"/>
      <protection locked="0"/>
    </xf>
    <xf numFmtId="0" fontId="72" fillId="67" borderId="11" xfId="1" applyFont="1" applyFill="1" applyBorder="1" applyAlignment="1" applyProtection="1">
      <alignment horizontal="center" vertical="center" wrapText="1"/>
      <protection locked="0"/>
    </xf>
    <xf numFmtId="0" fontId="70" fillId="91" borderId="11" xfId="1" applyFont="1" applyFill="1" applyBorder="1" applyAlignment="1" applyProtection="1">
      <alignment horizontal="center" vertical="center" wrapText="1"/>
    </xf>
    <xf numFmtId="0" fontId="72" fillId="74" borderId="33" xfId="1" applyFont="1" applyFill="1" applyBorder="1" applyAlignment="1" applyProtection="1">
      <alignment horizontal="center" vertical="center" wrapText="1"/>
      <protection locked="0"/>
    </xf>
    <xf numFmtId="0" fontId="72" fillId="74" borderId="64" xfId="1" applyFont="1" applyFill="1" applyBorder="1" applyAlignment="1" applyProtection="1">
      <alignment horizontal="center" vertical="center" wrapText="1"/>
      <protection locked="0"/>
    </xf>
    <xf numFmtId="0" fontId="72" fillId="74" borderId="3" xfId="1" applyFont="1" applyFill="1" applyBorder="1" applyAlignment="1" applyProtection="1">
      <alignment horizontal="center" vertical="center" wrapText="1"/>
      <protection locked="0"/>
    </xf>
    <xf numFmtId="0" fontId="72" fillId="67" borderId="3" xfId="1" applyFont="1" applyFill="1" applyBorder="1" applyAlignment="1" applyProtection="1">
      <alignment horizontal="center" vertical="center" wrapText="1"/>
      <protection locked="0"/>
    </xf>
    <xf numFmtId="0" fontId="72" fillId="67" borderId="11" xfId="1" applyFont="1" applyFill="1" applyBorder="1" applyAlignment="1" applyProtection="1">
      <alignment horizontal="center" vertical="center" wrapText="1"/>
      <protection locked="0"/>
    </xf>
    <xf numFmtId="0" fontId="64" fillId="74" borderId="33" xfId="1" applyFont="1" applyFill="1" applyBorder="1" applyAlignment="1" applyProtection="1">
      <alignment horizontal="center" vertical="center" wrapText="1"/>
      <protection locked="0"/>
    </xf>
    <xf numFmtId="0" fontId="72" fillId="74" borderId="33" xfId="1" applyFont="1" applyFill="1" applyBorder="1" applyAlignment="1" applyProtection="1">
      <alignment horizontal="center" vertical="center" wrapText="1"/>
      <protection locked="0"/>
    </xf>
    <xf numFmtId="0" fontId="72" fillId="74" borderId="64" xfId="1" applyFont="1" applyFill="1" applyBorder="1" applyAlignment="1" applyProtection="1">
      <alignment horizontal="center" vertical="center" wrapText="1"/>
      <protection locked="0"/>
    </xf>
    <xf numFmtId="0" fontId="72" fillId="74" borderId="3" xfId="1" applyFont="1" applyFill="1" applyBorder="1" applyAlignment="1" applyProtection="1">
      <alignment horizontal="center" vertical="center" wrapText="1"/>
      <protection locked="0"/>
    </xf>
    <xf numFmtId="0" fontId="64" fillId="72" borderId="3" xfId="1" applyFont="1" applyFill="1" applyBorder="1" applyAlignment="1" applyProtection="1">
      <alignment vertical="center" wrapText="1"/>
      <protection locked="0"/>
    </xf>
    <xf numFmtId="0" fontId="64" fillId="72" borderId="11" xfId="1" applyFont="1" applyFill="1" applyBorder="1" applyAlignment="1" applyProtection="1">
      <alignment vertical="center" wrapText="1"/>
      <protection locked="0"/>
    </xf>
    <xf numFmtId="0" fontId="64" fillId="72" borderId="65" xfId="1" applyFont="1" applyFill="1" applyBorder="1" applyAlignment="1" applyProtection="1">
      <alignment vertical="center" wrapText="1"/>
      <protection locked="0"/>
    </xf>
    <xf numFmtId="0" fontId="63" fillId="67" borderId="11" xfId="1" applyFont="1" applyFill="1" applyBorder="1" applyAlignment="1" applyProtection="1">
      <alignment horizontal="left" vertical="center" wrapText="1"/>
      <protection locked="0"/>
    </xf>
    <xf numFmtId="0" fontId="63" fillId="67" borderId="3" xfId="1" applyFont="1" applyFill="1" applyBorder="1" applyAlignment="1" applyProtection="1">
      <alignment horizontal="left" vertical="center" wrapText="1"/>
      <protection locked="0"/>
    </xf>
    <xf numFmtId="0" fontId="64" fillId="74" borderId="3" xfId="1" applyFont="1" applyFill="1" applyBorder="1" applyAlignment="1" applyProtection="1">
      <alignment horizontal="center" vertical="center" wrapText="1"/>
      <protection locked="0"/>
    </xf>
    <xf numFmtId="0" fontId="67" fillId="72" borderId="3" xfId="1" applyFont="1" applyFill="1" applyBorder="1" applyAlignment="1" applyProtection="1">
      <alignment horizontal="center" vertical="center" wrapText="1"/>
      <protection locked="0"/>
    </xf>
    <xf numFmtId="0" fontId="67" fillId="91" borderId="72" xfId="1" applyFont="1" applyFill="1" applyBorder="1" applyAlignment="1" applyProtection="1">
      <alignment horizontal="center" vertical="center" wrapText="1"/>
      <protection locked="0"/>
    </xf>
    <xf numFmtId="0" fontId="67" fillId="87" borderId="62" xfId="1" applyFont="1" applyFill="1" applyBorder="1" applyAlignment="1" applyProtection="1">
      <alignment horizontal="center" vertical="center" wrapText="1"/>
      <protection locked="0"/>
    </xf>
    <xf numFmtId="0" fontId="67" fillId="72" borderId="11" xfId="1" applyFont="1" applyFill="1" applyBorder="1" applyAlignment="1" applyProtection="1">
      <alignment horizontal="center" vertical="center" wrapText="1"/>
      <protection locked="0"/>
    </xf>
    <xf numFmtId="0" fontId="67" fillId="91" borderId="13" xfId="1" applyFont="1" applyFill="1" applyBorder="1" applyAlignment="1" applyProtection="1">
      <alignment horizontal="center" vertical="center" wrapText="1"/>
      <protection locked="0"/>
    </xf>
    <xf numFmtId="0" fontId="67" fillId="87" borderId="56" xfId="1" applyFont="1" applyFill="1" applyBorder="1" applyAlignment="1" applyProtection="1">
      <alignment horizontal="center" vertical="center" wrapText="1"/>
      <protection locked="0"/>
    </xf>
    <xf numFmtId="0" fontId="138" fillId="72" borderId="11" xfId="1" applyFont="1" applyFill="1" applyBorder="1" applyAlignment="1" applyProtection="1">
      <alignment vertical="center" wrapText="1"/>
      <protection locked="0"/>
    </xf>
    <xf numFmtId="0" fontId="138" fillId="72" borderId="65" xfId="1" applyFont="1" applyFill="1" applyBorder="1" applyAlignment="1" applyProtection="1">
      <alignment vertical="center" wrapText="1"/>
      <protection locked="0"/>
    </xf>
    <xf numFmtId="0" fontId="95" fillId="67" borderId="11" xfId="1" applyFont="1" applyFill="1" applyBorder="1" applyAlignment="1" applyProtection="1">
      <alignment horizontal="left" vertical="center" wrapText="1"/>
      <protection locked="0"/>
    </xf>
    <xf numFmtId="0" fontId="95" fillId="67" borderId="3" xfId="1" applyFont="1" applyFill="1" applyBorder="1" applyAlignment="1" applyProtection="1">
      <alignment horizontal="left" vertical="center" wrapText="1"/>
      <protection locked="0"/>
    </xf>
    <xf numFmtId="0" fontId="70" fillId="0" borderId="0" xfId="0" applyFont="1" applyProtection="1"/>
    <xf numFmtId="0" fontId="139" fillId="100" borderId="1" xfId="0" applyFont="1" applyFill="1" applyBorder="1" applyAlignment="1">
      <alignment horizontal="center" vertical="center" wrapText="1"/>
    </xf>
    <xf numFmtId="0" fontId="139" fillId="100" borderId="19" xfId="0" applyFont="1" applyFill="1" applyBorder="1" applyAlignment="1">
      <alignment horizontal="center" vertical="center" wrapText="1"/>
    </xf>
    <xf numFmtId="0" fontId="139" fillId="101" borderId="123" xfId="0" applyFont="1" applyFill="1" applyBorder="1" applyAlignment="1">
      <alignment horizontal="center" vertical="center" wrapText="1"/>
    </xf>
    <xf numFmtId="0" fontId="139" fillId="101" borderId="78" xfId="0" applyFont="1" applyFill="1" applyBorder="1" applyAlignment="1">
      <alignment horizontal="center" vertical="center" wrapText="1"/>
    </xf>
    <xf numFmtId="0" fontId="140" fillId="102" borderId="123" xfId="0" applyFont="1" applyFill="1" applyBorder="1" applyAlignment="1">
      <alignment horizontal="center" vertical="center" wrapText="1"/>
    </xf>
    <xf numFmtId="0" fontId="0" fillId="102" borderId="76" xfId="0" applyFill="1" applyBorder="1" applyAlignment="1">
      <alignment horizontal="center" vertical="center" wrapText="1"/>
    </xf>
    <xf numFmtId="0" fontId="140" fillId="102" borderId="124" xfId="0" applyFont="1" applyFill="1" applyBorder="1" applyAlignment="1">
      <alignment horizontal="center" vertical="center" wrapText="1"/>
    </xf>
    <xf numFmtId="0" fontId="139" fillId="99" borderId="5" xfId="0" applyFont="1" applyFill="1" applyBorder="1" applyAlignment="1">
      <alignment horizontal="center" vertical="center" wrapText="1"/>
    </xf>
    <xf numFmtId="0" fontId="139" fillId="100" borderId="6" xfId="0" applyFont="1" applyFill="1" applyBorder="1" applyAlignment="1">
      <alignment horizontal="center" vertical="center" wrapText="1"/>
    </xf>
    <xf numFmtId="0" fontId="139" fillId="101" borderId="76" xfId="0" applyFont="1" applyFill="1" applyBorder="1" applyAlignment="1">
      <alignment horizontal="center" vertical="center" wrapText="1"/>
    </xf>
    <xf numFmtId="0" fontId="139" fillId="100" borderId="3" xfId="0" applyFont="1" applyFill="1" applyBorder="1" applyAlignment="1">
      <alignment horizontal="center" vertical="center" wrapText="1"/>
    </xf>
    <xf numFmtId="0" fontId="139" fillId="101" borderId="62" xfId="0" applyFont="1" applyFill="1" applyBorder="1" applyAlignment="1">
      <alignment horizontal="center" vertical="center" wrapText="1"/>
    </xf>
    <xf numFmtId="0" fontId="139" fillId="101" borderId="56" xfId="0" applyFont="1" applyFill="1" applyBorder="1" applyAlignment="1">
      <alignment horizontal="center" vertical="center" wrapText="1"/>
    </xf>
    <xf numFmtId="0" fontId="68" fillId="86" borderId="2" xfId="1" applyFont="1" applyFill="1" applyBorder="1" applyAlignment="1" applyProtection="1">
      <alignment horizontal="justify" vertical="center" wrapText="1"/>
      <protection locked="0"/>
    </xf>
    <xf numFmtId="0" fontId="68" fillId="86" borderId="54" xfId="1" applyFont="1" applyFill="1" applyBorder="1" applyAlignment="1" applyProtection="1">
      <alignment horizontal="justify" vertical="center" wrapText="1"/>
      <protection locked="0"/>
    </xf>
    <xf numFmtId="0" fontId="95" fillId="0" borderId="0" xfId="0" applyFont="1" applyAlignment="1">
      <alignment wrapText="1"/>
    </xf>
    <xf numFmtId="0" fontId="95" fillId="67" borderId="65" xfId="1" applyFont="1" applyFill="1" applyBorder="1" applyAlignment="1" applyProtection="1">
      <alignment horizontal="left" vertical="center" wrapText="1"/>
      <protection locked="0"/>
    </xf>
    <xf numFmtId="0" fontId="141" fillId="0" borderId="0" xfId="0" applyFont="1"/>
    <xf numFmtId="9" fontId="72" fillId="0" borderId="0" xfId="0" applyNumberFormat="1" applyFont="1" applyAlignment="1">
      <alignment vertical="top"/>
    </xf>
    <xf numFmtId="9" fontId="72" fillId="0" borderId="0" xfId="0" applyNumberFormat="1" applyFont="1" applyAlignment="1">
      <alignment horizontal="right" vertical="top"/>
    </xf>
    <xf numFmtId="0" fontId="72" fillId="67" borderId="11" xfId="1" applyFont="1" applyFill="1" applyBorder="1" applyAlignment="1" applyProtection="1">
      <alignment horizontal="center" vertical="center" wrapText="1"/>
      <protection locked="0"/>
    </xf>
    <xf numFmtId="0" fontId="98" fillId="61" borderId="8" xfId="116" applyFont="1" applyFill="1" applyBorder="1" applyAlignment="1" applyProtection="1">
      <alignment horizontal="center" vertical="center"/>
      <protection locked="0"/>
    </xf>
    <xf numFmtId="0" fontId="98" fillId="61" borderId="37" xfId="116" applyFont="1" applyFill="1" applyBorder="1" applyAlignment="1" applyProtection="1">
      <alignment horizontal="center" vertical="center"/>
      <protection locked="0"/>
    </xf>
    <xf numFmtId="0" fontId="95" fillId="0" borderId="46" xfId="0" applyFont="1" applyBorder="1"/>
    <xf numFmtId="0" fontId="95" fillId="0" borderId="10" xfId="0" applyFont="1" applyBorder="1"/>
    <xf numFmtId="0" fontId="72" fillId="74" borderId="3" xfId="1" applyFont="1" applyFill="1" applyBorder="1" applyAlignment="1" applyProtection="1">
      <alignment horizontal="center" vertical="center" wrapText="1"/>
      <protection locked="0"/>
    </xf>
    <xf numFmtId="0" fontId="72" fillId="74" borderId="11" xfId="1" applyFont="1" applyFill="1" applyBorder="1" applyAlignment="1" applyProtection="1">
      <alignment horizontal="center" vertical="center" wrapText="1"/>
      <protection locked="0"/>
    </xf>
    <xf numFmtId="0" fontId="72" fillId="74" borderId="65" xfId="1" applyFont="1" applyFill="1" applyBorder="1" applyAlignment="1" applyProtection="1">
      <alignment horizontal="center" vertical="center" wrapText="1"/>
      <protection locked="0"/>
    </xf>
    <xf numFmtId="0" fontId="72" fillId="67" borderId="11" xfId="1" applyFont="1" applyFill="1" applyBorder="1" applyAlignment="1" applyProtection="1">
      <alignment horizontal="center" vertical="center" wrapText="1"/>
      <protection locked="0"/>
    </xf>
    <xf numFmtId="0" fontId="63" fillId="67" borderId="65" xfId="1" applyFont="1" applyFill="1" applyBorder="1" applyAlignment="1" applyProtection="1">
      <alignment horizontal="left" vertical="center" wrapText="1"/>
      <protection locked="0"/>
    </xf>
    <xf numFmtId="168" fontId="72" fillId="61" borderId="11" xfId="118" applyNumberFormat="1" applyFont="1" applyFill="1" applyBorder="1" applyAlignment="1" applyProtection="1">
      <alignment horizontal="center" vertical="center"/>
      <protection locked="0"/>
    </xf>
    <xf numFmtId="9" fontId="72" fillId="61" borderId="11" xfId="118" applyNumberFormat="1" applyFont="1" applyFill="1" applyBorder="1" applyAlignment="1" applyProtection="1">
      <alignment horizontal="center" vertical="center"/>
      <protection locked="0"/>
    </xf>
    <xf numFmtId="0" fontId="70" fillId="91" borderId="11" xfId="1" applyFont="1" applyFill="1" applyBorder="1" applyAlignment="1" applyProtection="1">
      <alignment horizontal="center" vertical="center" wrapText="1"/>
      <protection locked="0"/>
    </xf>
    <xf numFmtId="0" fontId="70" fillId="91" borderId="3" xfId="1" applyFont="1" applyFill="1" applyBorder="1" applyAlignment="1" applyProtection="1">
      <alignment horizontal="center" vertical="center" wrapText="1"/>
      <protection locked="0"/>
    </xf>
    <xf numFmtId="0" fontId="68" fillId="86" borderId="73" xfId="1" applyFont="1" applyFill="1" applyBorder="1" applyAlignment="1" applyProtection="1">
      <alignment horizontal="justify" vertical="center" wrapText="1"/>
      <protection locked="0"/>
    </xf>
    <xf numFmtId="168" fontId="72" fillId="61" borderId="65" xfId="118" applyNumberFormat="1" applyFont="1" applyFill="1" applyBorder="1" applyAlignment="1" applyProtection="1">
      <alignment horizontal="center" vertical="center"/>
      <protection locked="0"/>
    </xf>
    <xf numFmtId="9" fontId="72" fillId="61" borderId="65" xfId="118" applyNumberFormat="1" applyFont="1" applyFill="1" applyBorder="1" applyAlignment="1" applyProtection="1">
      <alignment horizontal="center" vertical="center"/>
      <protection locked="0"/>
    </xf>
    <xf numFmtId="0" fontId="70" fillId="91" borderId="65" xfId="1" applyFont="1" applyFill="1" applyBorder="1" applyAlignment="1" applyProtection="1">
      <alignment horizontal="center" vertical="center" wrapText="1"/>
      <protection locked="0"/>
    </xf>
    <xf numFmtId="0" fontId="70" fillId="87" borderId="66" xfId="1" applyFont="1" applyFill="1" applyBorder="1" applyAlignment="1" applyProtection="1">
      <alignment horizontal="center" vertical="center" wrapText="1"/>
      <protection locked="0"/>
    </xf>
    <xf numFmtId="0" fontId="64" fillId="67" borderId="11" xfId="1" applyFont="1" applyFill="1" applyBorder="1" applyAlignment="1" applyProtection="1">
      <alignment horizontal="center" vertical="center" wrapText="1"/>
      <protection locked="0"/>
    </xf>
    <xf numFmtId="0" fontId="72" fillId="74" borderId="3" xfId="1" applyFont="1" applyFill="1" applyBorder="1" applyAlignment="1" applyProtection="1">
      <alignment horizontal="center" vertical="center" wrapText="1"/>
      <protection locked="0"/>
    </xf>
    <xf numFmtId="0" fontId="72" fillId="67" borderId="11" xfId="1" applyFont="1" applyFill="1" applyBorder="1" applyAlignment="1" applyProtection="1">
      <alignment horizontal="center" vertical="center" wrapText="1"/>
      <protection locked="0"/>
    </xf>
    <xf numFmtId="0" fontId="72" fillId="67" borderId="11" xfId="1" applyFont="1" applyFill="1" applyBorder="1" applyAlignment="1" applyProtection="1">
      <alignment horizontal="center" vertical="center" wrapText="1"/>
      <protection locked="0"/>
    </xf>
    <xf numFmtId="0" fontId="72" fillId="74" borderId="3" xfId="1" applyFont="1" applyFill="1" applyBorder="1" applyAlignment="1" applyProtection="1">
      <alignment horizontal="center" vertical="center" wrapText="1"/>
      <protection locked="0"/>
    </xf>
    <xf numFmtId="0" fontId="72" fillId="61" borderId="33" xfId="1" applyFont="1" applyFill="1" applyBorder="1" applyAlignment="1" applyProtection="1">
      <alignment horizontal="center" vertical="center" wrapText="1"/>
      <protection locked="0"/>
    </xf>
    <xf numFmtId="0" fontId="95" fillId="67" borderId="33" xfId="1" applyFont="1" applyFill="1" applyBorder="1" applyAlignment="1" applyProtection="1">
      <alignment horizontal="left" vertical="center" wrapText="1"/>
      <protection locked="0"/>
    </xf>
    <xf numFmtId="0" fontId="70" fillId="72" borderId="33" xfId="1" applyFont="1" applyFill="1" applyBorder="1" applyAlignment="1" applyProtection="1">
      <alignment horizontal="center" wrapText="1"/>
      <protection locked="0"/>
    </xf>
    <xf numFmtId="0" fontId="103" fillId="61" borderId="8" xfId="116" applyFont="1" applyFill="1" applyBorder="1" applyAlignment="1" applyProtection="1">
      <alignment vertical="center"/>
      <protection locked="0"/>
    </xf>
    <xf numFmtId="0" fontId="70" fillId="72" borderId="3" xfId="1" applyFont="1" applyFill="1" applyBorder="1" applyAlignment="1" applyProtection="1">
      <alignment horizontal="justify" vertical="top" wrapText="1"/>
      <protection locked="0"/>
    </xf>
    <xf numFmtId="0" fontId="68" fillId="86" borderId="73" xfId="1" applyFont="1" applyFill="1" applyBorder="1" applyAlignment="1" applyProtection="1">
      <alignment horizontal="center" vertical="center" wrapText="1"/>
      <protection locked="0"/>
    </xf>
    <xf numFmtId="0" fontId="72" fillId="74" borderId="3" xfId="1" applyFont="1" applyFill="1" applyBorder="1" applyAlignment="1" applyProtection="1">
      <alignment horizontal="center" vertical="center" wrapText="1"/>
      <protection locked="0"/>
    </xf>
    <xf numFmtId="0" fontId="72" fillId="67" borderId="11" xfId="1" applyFont="1" applyFill="1" applyBorder="1" applyAlignment="1" applyProtection="1">
      <alignment horizontal="center" vertical="center" wrapText="1"/>
      <protection locked="0"/>
    </xf>
    <xf numFmtId="0" fontId="143" fillId="0" borderId="0" xfId="0" applyFont="1"/>
    <xf numFmtId="0" fontId="118" fillId="94" borderId="131" xfId="0" applyFont="1" applyFill="1" applyBorder="1" applyAlignment="1">
      <alignment vertical="center" wrapText="1"/>
    </xf>
    <xf numFmtId="0" fontId="118" fillId="94" borderId="187" xfId="0" applyFont="1" applyFill="1" applyBorder="1" applyAlignment="1">
      <alignment vertical="center" wrapText="1"/>
    </xf>
    <xf numFmtId="0" fontId="121" fillId="94" borderId="131" xfId="0" applyFont="1" applyFill="1" applyBorder="1" applyAlignment="1">
      <alignment horizontal="left" vertical="center" wrapText="1"/>
    </xf>
    <xf numFmtId="0" fontId="121" fillId="94" borderId="187" xfId="0" applyFont="1" applyFill="1" applyBorder="1" applyAlignment="1">
      <alignment horizontal="left" vertical="center" wrapText="1"/>
    </xf>
    <xf numFmtId="0" fontId="74" fillId="66" borderId="183" xfId="0" applyFont="1" applyFill="1" applyBorder="1" applyAlignment="1">
      <alignment horizontal="center" vertical="center" wrapText="1"/>
    </xf>
    <xf numFmtId="0" fontId="74" fillId="66" borderId="184" xfId="0" applyFont="1" applyFill="1" applyBorder="1" applyAlignment="1">
      <alignment horizontal="center" vertical="center" wrapText="1"/>
    </xf>
    <xf numFmtId="0" fontId="74" fillId="66" borderId="185" xfId="0" applyFont="1" applyFill="1" applyBorder="1" applyAlignment="1">
      <alignment horizontal="center" vertical="center" wrapText="1"/>
    </xf>
    <xf numFmtId="0" fontId="120" fillId="87" borderId="0" xfId="0" applyFont="1" applyFill="1" applyBorder="1" applyAlignment="1">
      <alignment horizontal="center" vertical="center"/>
    </xf>
    <xf numFmtId="0" fontId="120" fillId="87" borderId="44" xfId="0" applyFont="1" applyFill="1" applyBorder="1" applyAlignment="1">
      <alignment horizontal="center" vertical="center"/>
    </xf>
    <xf numFmtId="0" fontId="81" fillId="0" borderId="175" xfId="0" applyFont="1" applyBorder="1" applyAlignment="1">
      <alignment horizontal="center"/>
    </xf>
    <xf numFmtId="0" fontId="81" fillId="0" borderId="176" xfId="0" applyFont="1" applyBorder="1" applyAlignment="1">
      <alignment horizontal="center"/>
    </xf>
    <xf numFmtId="0" fontId="81" fillId="0" borderId="178" xfId="0" applyFont="1" applyBorder="1" applyAlignment="1">
      <alignment horizontal="center"/>
    </xf>
    <xf numFmtId="0" fontId="81" fillId="0" borderId="174" xfId="0" applyFont="1" applyBorder="1" applyAlignment="1">
      <alignment horizontal="center"/>
    </xf>
    <xf numFmtId="0" fontId="81" fillId="0" borderId="180" xfId="0" applyFont="1" applyBorder="1" applyAlignment="1">
      <alignment horizontal="center"/>
    </xf>
    <xf numFmtId="0" fontId="81" fillId="0" borderId="181" xfId="0" applyFont="1" applyBorder="1" applyAlignment="1">
      <alignment horizontal="center"/>
    </xf>
    <xf numFmtId="0" fontId="129" fillId="94" borderId="186" xfId="0" applyFont="1" applyFill="1" applyBorder="1" applyAlignment="1">
      <alignment horizontal="center" vertical="center" textRotation="255"/>
    </xf>
    <xf numFmtId="0" fontId="109" fillId="57" borderId="176" xfId="116" applyFont="1" applyFill="1" applyBorder="1" applyAlignment="1">
      <alignment horizontal="center" vertical="center"/>
    </xf>
    <xf numFmtId="0" fontId="109" fillId="57" borderId="174" xfId="116" applyFont="1" applyFill="1" applyBorder="1" applyAlignment="1">
      <alignment horizontal="center" vertical="center"/>
    </xf>
    <xf numFmtId="0" fontId="109" fillId="57" borderId="181" xfId="116" applyFont="1" applyFill="1" applyBorder="1" applyAlignment="1">
      <alignment horizontal="center" vertical="center"/>
    </xf>
    <xf numFmtId="0" fontId="74" fillId="0" borderId="176" xfId="116" applyFont="1" applyBorder="1" applyAlignment="1">
      <alignment horizontal="center" vertical="center" wrapText="1"/>
    </xf>
    <xf numFmtId="0" fontId="74" fillId="0" borderId="174" xfId="116" applyFont="1" applyBorder="1" applyAlignment="1">
      <alignment horizontal="center" vertical="center"/>
    </xf>
    <xf numFmtId="0" fontId="74" fillId="0" borderId="181" xfId="116" applyFont="1" applyBorder="1" applyAlignment="1">
      <alignment horizontal="center" vertical="center"/>
    </xf>
    <xf numFmtId="0" fontId="74" fillId="0" borderId="176" xfId="116" applyFont="1" applyBorder="1" applyAlignment="1">
      <alignment horizontal="center" vertical="center"/>
    </xf>
    <xf numFmtId="14" fontId="74" fillId="0" borderId="174" xfId="116" applyNumberFormat="1" applyFont="1" applyBorder="1" applyAlignment="1">
      <alignment horizontal="center" vertical="center"/>
    </xf>
    <xf numFmtId="0" fontId="64" fillId="0" borderId="176" xfId="116" applyFont="1" applyBorder="1" applyAlignment="1">
      <alignment horizontal="center" vertical="center"/>
    </xf>
    <xf numFmtId="0" fontId="64" fillId="0" borderId="177" xfId="116" applyFont="1" applyBorder="1" applyAlignment="1">
      <alignment horizontal="center" vertical="center"/>
    </xf>
    <xf numFmtId="0" fontId="64" fillId="0" borderId="174" xfId="116" applyFont="1" applyBorder="1" applyAlignment="1">
      <alignment horizontal="center" vertical="center"/>
    </xf>
    <xf numFmtId="0" fontId="64" fillId="0" borderId="179" xfId="116" applyFont="1" applyBorder="1" applyAlignment="1">
      <alignment horizontal="center" vertical="center"/>
    </xf>
    <xf numFmtId="0" fontId="64" fillId="0" borderId="181" xfId="116" applyFont="1" applyBorder="1" applyAlignment="1">
      <alignment horizontal="center" vertical="center"/>
    </xf>
    <xf numFmtId="0" fontId="64" fillId="0" borderId="182" xfId="116" applyFont="1" applyBorder="1" applyAlignment="1">
      <alignment horizontal="center" vertical="center"/>
    </xf>
    <xf numFmtId="0" fontId="118" fillId="94" borderId="131" xfId="0" applyFont="1" applyFill="1" applyBorder="1" applyAlignment="1">
      <alignment horizontal="left" vertical="center" wrapText="1"/>
    </xf>
    <xf numFmtId="0" fontId="118" fillId="94" borderId="187" xfId="0" applyFont="1" applyFill="1" applyBorder="1" applyAlignment="1">
      <alignment horizontal="left" vertical="center" wrapText="1"/>
    </xf>
    <xf numFmtId="0" fontId="121" fillId="94" borderId="131" xfId="0" applyFont="1" applyFill="1" applyBorder="1" applyAlignment="1">
      <alignment vertical="center" wrapText="1"/>
    </xf>
    <xf numFmtId="0" fontId="121" fillId="94" borderId="187" xfId="0" applyFont="1" applyFill="1" applyBorder="1" applyAlignment="1">
      <alignment vertical="center" wrapText="1"/>
    </xf>
    <xf numFmtId="0" fontId="118" fillId="94" borderId="156" xfId="0" applyFont="1" applyFill="1" applyBorder="1" applyAlignment="1">
      <alignment horizontal="left" vertical="center" wrapText="1"/>
    </xf>
    <xf numFmtId="0" fontId="118" fillId="94" borderId="145" xfId="0" applyFont="1" applyFill="1" applyBorder="1" applyAlignment="1">
      <alignment horizontal="left" vertical="center" wrapText="1"/>
    </xf>
    <xf numFmtId="0" fontId="118" fillId="94" borderId="190" xfId="0" applyFont="1" applyFill="1" applyBorder="1" applyAlignment="1">
      <alignment horizontal="left" vertical="center" wrapText="1"/>
    </xf>
    <xf numFmtId="0" fontId="125" fillId="94" borderId="186" xfId="0" applyFont="1" applyFill="1" applyBorder="1" applyAlignment="1">
      <alignment horizontal="center" vertical="center" textRotation="255"/>
    </xf>
    <xf numFmtId="0" fontId="63" fillId="84" borderId="173" xfId="0" applyFont="1" applyFill="1" applyBorder="1" applyAlignment="1">
      <alignment vertical="center" wrapText="1"/>
    </xf>
    <xf numFmtId="0" fontId="63" fillId="84" borderId="195" xfId="0" applyFont="1" applyFill="1" applyBorder="1" applyAlignment="1">
      <alignment vertical="center" wrapText="1"/>
    </xf>
    <xf numFmtId="0" fontId="63" fillId="84" borderId="196" xfId="0" applyFont="1" applyFill="1" applyBorder="1" applyAlignment="1">
      <alignment vertical="center" wrapText="1"/>
    </xf>
    <xf numFmtId="0" fontId="63" fillId="84" borderId="13" xfId="0" applyFont="1" applyFill="1" applyBorder="1" applyAlignment="1">
      <alignment vertical="center" wrapText="1"/>
    </xf>
    <xf numFmtId="0" fontId="63" fillId="84" borderId="57" xfId="0" applyFont="1" applyFill="1" applyBorder="1" applyAlignment="1">
      <alignment vertical="center" wrapText="1"/>
    </xf>
    <xf numFmtId="0" fontId="63" fillId="84" borderId="192" xfId="0" applyFont="1" applyFill="1" applyBorder="1" applyAlignment="1">
      <alignment vertical="center" wrapText="1"/>
    </xf>
    <xf numFmtId="0" fontId="66" fillId="83" borderId="13" xfId="0" applyFont="1" applyFill="1" applyBorder="1" applyAlignment="1">
      <alignment vertical="center" wrapText="1"/>
    </xf>
    <xf numFmtId="0" fontId="100" fillId="83" borderId="57" xfId="0" applyFont="1" applyFill="1" applyBorder="1" applyAlignment="1">
      <alignment vertical="center" wrapText="1"/>
    </xf>
    <xf numFmtId="0" fontId="100" fillId="83" borderId="192" xfId="0" applyFont="1" applyFill="1" applyBorder="1" applyAlignment="1">
      <alignment vertical="center" wrapText="1"/>
    </xf>
    <xf numFmtId="0" fontId="64" fillId="72" borderId="13" xfId="0" applyFont="1" applyFill="1" applyBorder="1" applyAlignment="1">
      <alignment vertical="center" wrapText="1"/>
    </xf>
    <xf numFmtId="0" fontId="64" fillId="72" borderId="57" xfId="0" applyFont="1" applyFill="1" applyBorder="1" applyAlignment="1">
      <alignment vertical="center" wrapText="1"/>
    </xf>
    <xf numFmtId="0" fontId="64" fillId="72" borderId="192" xfId="0" applyFont="1" applyFill="1" applyBorder="1" applyAlignment="1">
      <alignment vertical="center" wrapText="1"/>
    </xf>
    <xf numFmtId="0" fontId="63" fillId="83" borderId="13" xfId="0" applyFont="1" applyFill="1" applyBorder="1" applyAlignment="1">
      <alignment vertical="center" wrapText="1"/>
    </xf>
    <xf numFmtId="0" fontId="63" fillId="83" borderId="57" xfId="0" applyFont="1" applyFill="1" applyBorder="1" applyAlignment="1">
      <alignment vertical="center" wrapText="1"/>
    </xf>
    <xf numFmtId="0" fontId="63" fillId="83" borderId="192" xfId="0" applyFont="1" applyFill="1" applyBorder="1" applyAlignment="1">
      <alignment vertical="center" wrapText="1"/>
    </xf>
    <xf numFmtId="0" fontId="94" fillId="83" borderId="13" xfId="0" applyFont="1" applyFill="1" applyBorder="1" applyAlignment="1">
      <alignment vertical="center" wrapText="1"/>
    </xf>
    <xf numFmtId="0" fontId="94" fillId="83" borderId="57" xfId="0" applyFont="1" applyFill="1" applyBorder="1" applyAlignment="1">
      <alignment vertical="center" wrapText="1"/>
    </xf>
    <xf numFmtId="0" fontId="94" fillId="83" borderId="192" xfId="0" applyFont="1" applyFill="1" applyBorder="1" applyAlignment="1">
      <alignment vertical="center" wrapText="1"/>
    </xf>
    <xf numFmtId="0" fontId="63" fillId="85" borderId="13" xfId="0" applyFont="1" applyFill="1" applyBorder="1" applyAlignment="1">
      <alignment vertical="center" wrapText="1"/>
    </xf>
    <xf numFmtId="0" fontId="63" fillId="85" borderId="57" xfId="0" applyFont="1" applyFill="1" applyBorder="1" applyAlignment="1">
      <alignment vertical="center" wrapText="1"/>
    </xf>
    <xf numFmtId="0" fontId="63" fillId="85" borderId="15" xfId="0" applyFont="1" applyFill="1" applyBorder="1" applyAlignment="1">
      <alignment vertical="center" wrapText="1"/>
    </xf>
    <xf numFmtId="0" fontId="63" fillId="85" borderId="192" xfId="0" applyFont="1" applyFill="1" applyBorder="1" applyAlignment="1">
      <alignment vertical="center" wrapText="1"/>
    </xf>
    <xf numFmtId="0" fontId="63" fillId="85" borderId="57" xfId="0" applyFont="1" applyFill="1" applyBorder="1" applyAlignment="1">
      <alignment horizontal="left" vertical="center" wrapText="1"/>
    </xf>
    <xf numFmtId="0" fontId="63" fillId="85" borderId="192" xfId="0" applyFont="1" applyFill="1" applyBorder="1" applyAlignment="1">
      <alignment horizontal="left" vertical="center" wrapText="1"/>
    </xf>
    <xf numFmtId="0" fontId="64" fillId="83" borderId="16" xfId="0" applyFont="1" applyFill="1" applyBorder="1" applyAlignment="1">
      <alignment horizontal="left" vertical="center" wrapText="1"/>
    </xf>
    <xf numFmtId="0" fontId="64" fillId="83" borderId="15" xfId="0" applyFont="1" applyFill="1" applyBorder="1" applyAlignment="1">
      <alignment horizontal="left" vertical="center" wrapText="1"/>
    </xf>
    <xf numFmtId="0" fontId="64" fillId="83" borderId="19" xfId="0" applyFont="1" applyFill="1" applyBorder="1" applyAlignment="1">
      <alignment horizontal="left" vertical="center" wrapText="1"/>
    </xf>
    <xf numFmtId="0" fontId="64" fillId="83" borderId="20" xfId="0" applyFont="1" applyFill="1" applyBorder="1" applyAlignment="1">
      <alignment horizontal="left" vertical="center" wrapText="1"/>
    </xf>
    <xf numFmtId="0" fontId="100" fillId="83" borderId="57" xfId="0" applyFont="1" applyFill="1" applyBorder="1" applyAlignment="1">
      <alignment horizontal="left" vertical="center" wrapText="1"/>
    </xf>
    <xf numFmtId="0" fontId="100" fillId="83" borderId="192" xfId="0" applyFont="1" applyFill="1" applyBorder="1" applyAlignment="1">
      <alignment horizontal="left" vertical="center" wrapText="1"/>
    </xf>
    <xf numFmtId="0" fontId="69" fillId="94" borderId="131" xfId="0" applyFont="1" applyFill="1" applyBorder="1" applyAlignment="1">
      <alignment horizontal="center" vertical="center" wrapText="1"/>
    </xf>
    <xf numFmtId="0" fontId="122" fillId="96" borderId="137" xfId="0" applyFont="1" applyFill="1" applyBorder="1" applyAlignment="1">
      <alignment horizontal="center" vertical="center" wrapText="1"/>
    </xf>
    <xf numFmtId="0" fontId="122" fillId="96" borderId="136" xfId="0" applyFont="1" applyFill="1" applyBorder="1" applyAlignment="1">
      <alignment horizontal="center" vertical="center" wrapText="1"/>
    </xf>
    <xf numFmtId="0" fontId="122" fillId="96" borderId="142" xfId="0" applyFont="1" applyFill="1" applyBorder="1" applyAlignment="1">
      <alignment horizontal="center" vertical="center" wrapText="1"/>
    </xf>
    <xf numFmtId="0" fontId="122" fillId="96" borderId="138" xfId="0" applyFont="1" applyFill="1" applyBorder="1" applyAlignment="1">
      <alignment horizontal="center" vertical="center" wrapText="1"/>
    </xf>
    <xf numFmtId="0" fontId="122" fillId="96" borderId="0" xfId="0" applyFont="1" applyFill="1" applyBorder="1" applyAlignment="1">
      <alignment horizontal="center" vertical="center" wrapText="1"/>
    </xf>
    <xf numFmtId="0" fontId="122" fillId="96" borderId="143" xfId="0" applyFont="1" applyFill="1" applyBorder="1" applyAlignment="1">
      <alignment horizontal="center" vertical="center" wrapText="1"/>
    </xf>
    <xf numFmtId="0" fontId="122" fillId="96" borderId="139" xfId="0" applyFont="1" applyFill="1" applyBorder="1" applyAlignment="1">
      <alignment horizontal="center" vertical="center" wrapText="1"/>
    </xf>
    <xf numFmtId="0" fontId="122" fillId="96" borderId="140" xfId="0" applyFont="1" applyFill="1" applyBorder="1" applyAlignment="1">
      <alignment horizontal="center" vertical="center" wrapText="1"/>
    </xf>
    <xf numFmtId="0" fontId="122" fillId="96" borderId="144" xfId="0" applyFont="1" applyFill="1" applyBorder="1" applyAlignment="1">
      <alignment horizontal="center" vertical="center" wrapText="1"/>
    </xf>
    <xf numFmtId="0" fontId="122" fillId="96" borderId="141" xfId="0" applyFont="1" applyFill="1" applyBorder="1" applyAlignment="1">
      <alignment horizontal="center" vertical="center" wrapText="1"/>
    </xf>
    <xf numFmtId="0" fontId="118" fillId="94" borderId="152" xfId="0" applyFont="1" applyFill="1" applyBorder="1" applyAlignment="1">
      <alignment horizontal="left" vertical="center" wrapText="1"/>
    </xf>
    <xf numFmtId="0" fontId="118" fillId="94" borderId="146" xfId="0" applyFont="1" applyFill="1" applyBorder="1" applyAlignment="1">
      <alignment horizontal="left" vertical="center" wrapText="1"/>
    </xf>
    <xf numFmtId="0" fontId="118" fillId="94" borderId="153" xfId="0" applyFont="1" applyFill="1" applyBorder="1" applyAlignment="1">
      <alignment horizontal="left" vertical="center" wrapText="1"/>
    </xf>
    <xf numFmtId="0" fontId="118" fillId="94" borderId="154" xfId="0" applyFont="1" applyFill="1" applyBorder="1" applyAlignment="1">
      <alignment horizontal="left" vertical="center" wrapText="1"/>
    </xf>
    <xf numFmtId="0" fontId="118" fillId="94" borderId="0" xfId="0" applyFont="1" applyFill="1" applyBorder="1" applyAlignment="1">
      <alignment horizontal="left" vertical="center" wrapText="1"/>
    </xf>
    <xf numFmtId="0" fontId="118" fillId="94" borderId="129" xfId="0" applyFont="1" applyFill="1" applyBorder="1" applyAlignment="1">
      <alignment horizontal="left" vertical="center" wrapText="1"/>
    </xf>
    <xf numFmtId="0" fontId="118" fillId="94" borderId="155" xfId="0" applyFont="1" applyFill="1" applyBorder="1" applyAlignment="1">
      <alignment horizontal="left" vertical="center" wrapText="1"/>
    </xf>
    <xf numFmtId="0" fontId="118" fillId="94" borderId="197" xfId="0" applyFont="1" applyFill="1" applyBorder="1" applyAlignment="1">
      <alignment horizontal="left" vertical="center" wrapText="1"/>
    </xf>
    <xf numFmtId="0" fontId="118" fillId="94" borderId="132" xfId="0" applyFont="1" applyFill="1" applyBorder="1" applyAlignment="1">
      <alignment horizontal="left" vertical="center" wrapText="1"/>
    </xf>
    <xf numFmtId="0" fontId="129" fillId="94" borderId="188" xfId="0" applyFont="1" applyFill="1" applyBorder="1" applyAlignment="1">
      <alignment horizontal="center" vertical="center" textRotation="255"/>
    </xf>
    <xf numFmtId="0" fontId="129" fillId="94" borderId="189" xfId="0" applyFont="1" applyFill="1" applyBorder="1" applyAlignment="1">
      <alignment horizontal="center" vertical="center" textRotation="255"/>
    </xf>
    <xf numFmtId="0" fontId="129" fillId="94" borderId="191" xfId="0" applyFont="1" applyFill="1" applyBorder="1" applyAlignment="1">
      <alignment horizontal="center" vertical="center" textRotation="255"/>
    </xf>
    <xf numFmtId="0" fontId="129" fillId="94" borderId="193" xfId="0" applyFont="1" applyFill="1" applyBorder="1" applyAlignment="1">
      <alignment horizontal="center" vertical="center" textRotation="255"/>
    </xf>
    <xf numFmtId="0" fontId="129" fillId="94" borderId="194" xfId="0" applyFont="1" applyFill="1" applyBorder="1" applyAlignment="1">
      <alignment horizontal="center" vertical="center" textRotation="255"/>
    </xf>
    <xf numFmtId="0" fontId="63" fillId="85" borderId="16" xfId="0" applyFont="1" applyFill="1" applyBorder="1" applyAlignment="1">
      <alignment horizontal="center" vertical="center" wrapText="1"/>
    </xf>
    <xf numFmtId="0" fontId="63" fillId="85" borderId="15" xfId="0" applyFont="1" applyFill="1" applyBorder="1" applyAlignment="1">
      <alignment horizontal="center" vertical="center" wrapText="1"/>
    </xf>
    <xf numFmtId="0" fontId="63" fillId="85" borderId="1" xfId="0" applyFont="1" applyFill="1" applyBorder="1" applyAlignment="1">
      <alignment horizontal="center" vertical="center" wrapText="1"/>
    </xf>
    <xf numFmtId="0" fontId="63" fillId="85" borderId="0" xfId="0" applyFont="1" applyFill="1" applyBorder="1" applyAlignment="1">
      <alignment horizontal="center" vertical="center" wrapText="1"/>
    </xf>
    <xf numFmtId="0" fontId="124" fillId="94" borderId="131" xfId="0" applyFont="1" applyFill="1" applyBorder="1" applyAlignment="1">
      <alignment horizontal="left" vertical="center" wrapText="1"/>
    </xf>
    <xf numFmtId="0" fontId="67" fillId="94" borderId="152" xfId="0" applyFont="1" applyFill="1" applyBorder="1" applyAlignment="1">
      <alignment horizontal="center" vertical="center" wrapText="1"/>
    </xf>
    <xf numFmtId="0" fontId="67" fillId="94" borderId="153" xfId="0" applyFont="1" applyFill="1" applyBorder="1" applyAlignment="1">
      <alignment horizontal="center" vertical="center" wrapText="1"/>
    </xf>
    <xf numFmtId="0" fontId="67" fillId="94" borderId="154" xfId="0" applyFont="1" applyFill="1" applyBorder="1" applyAlignment="1">
      <alignment horizontal="center" vertical="center" wrapText="1"/>
    </xf>
    <xf numFmtId="0" fontId="67" fillId="94" borderId="129" xfId="0" applyFont="1" applyFill="1" applyBorder="1" applyAlignment="1">
      <alignment horizontal="center" vertical="center" wrapText="1"/>
    </xf>
    <xf numFmtId="0" fontId="67" fillId="94" borderId="155" xfId="0" applyFont="1" applyFill="1" applyBorder="1" applyAlignment="1">
      <alignment horizontal="center" vertical="center" wrapText="1"/>
    </xf>
    <xf numFmtId="0" fontId="67" fillId="94" borderId="132" xfId="0" applyFont="1" applyFill="1" applyBorder="1" applyAlignment="1">
      <alignment horizontal="center" vertical="center" wrapText="1"/>
    </xf>
    <xf numFmtId="0" fontId="127" fillId="94" borderId="156" xfId="0" applyFont="1" applyFill="1" applyBorder="1" applyAlignment="1">
      <alignment horizontal="left" vertical="center" wrapText="1"/>
    </xf>
    <xf numFmtId="0" fontId="127" fillId="94" borderId="145" xfId="0" applyFont="1" applyFill="1" applyBorder="1" applyAlignment="1">
      <alignment horizontal="left" vertical="center" wrapText="1"/>
    </xf>
    <xf numFmtId="0" fontId="127" fillId="94" borderId="190" xfId="0" applyFont="1" applyFill="1" applyBorder="1" applyAlignment="1">
      <alignment horizontal="left" vertical="center" wrapText="1"/>
    </xf>
    <xf numFmtId="0" fontId="63" fillId="83" borderId="13" xfId="0" applyFont="1" applyFill="1" applyBorder="1" applyAlignment="1">
      <alignment horizontal="left" vertical="center" wrapText="1"/>
    </xf>
    <xf numFmtId="0" fontId="63" fillId="83" borderId="57" xfId="0" applyFont="1" applyFill="1" applyBorder="1" applyAlignment="1">
      <alignment horizontal="left" vertical="center" wrapText="1"/>
    </xf>
    <xf numFmtId="0" fontId="63" fillId="83" borderId="192" xfId="0" applyFont="1" applyFill="1" applyBorder="1" applyAlignment="1">
      <alignment horizontal="left" vertical="center" wrapText="1"/>
    </xf>
    <xf numFmtId="0" fontId="108" fillId="71" borderId="107" xfId="116" applyFont="1" applyFill="1" applyBorder="1" applyAlignment="1" applyProtection="1">
      <alignment horizontal="center" vertical="center"/>
      <protection locked="0"/>
    </xf>
    <xf numFmtId="0" fontId="108" fillId="71" borderId="97" xfId="116" applyFont="1" applyFill="1" applyBorder="1" applyAlignment="1" applyProtection="1">
      <alignment horizontal="center" vertical="center"/>
      <protection locked="0"/>
    </xf>
    <xf numFmtId="0" fontId="108" fillId="71" borderId="90" xfId="116" applyFont="1" applyFill="1" applyBorder="1" applyAlignment="1" applyProtection="1">
      <alignment horizontal="center" vertical="center"/>
      <protection locked="0"/>
    </xf>
    <xf numFmtId="0" fontId="108" fillId="71" borderId="0" xfId="116" applyFont="1" applyFill="1" applyBorder="1" applyAlignment="1" applyProtection="1">
      <alignment horizontal="center" vertical="center"/>
      <protection locked="0"/>
    </xf>
    <xf numFmtId="0" fontId="108" fillId="71" borderId="109" xfId="116" applyFont="1" applyFill="1" applyBorder="1" applyAlignment="1" applyProtection="1">
      <alignment horizontal="center" vertical="center"/>
      <protection locked="0"/>
    </xf>
    <xf numFmtId="0" fontId="108" fillId="71" borderId="110" xfId="116" applyFont="1" applyFill="1" applyBorder="1" applyAlignment="1" applyProtection="1">
      <alignment horizontal="center" vertical="center"/>
      <protection locked="0"/>
    </xf>
    <xf numFmtId="0" fontId="95" fillId="0" borderId="107" xfId="116" applyFont="1" applyBorder="1" applyAlignment="1" applyProtection="1">
      <alignment horizontal="center"/>
      <protection locked="0"/>
    </xf>
    <xf numFmtId="0" fontId="95" fillId="0" borderId="97" xfId="116" applyFont="1" applyBorder="1" applyAlignment="1" applyProtection="1">
      <alignment horizontal="center"/>
      <protection locked="0"/>
    </xf>
    <xf numFmtId="0" fontId="95" fillId="0" borderId="108" xfId="116" applyFont="1" applyBorder="1" applyAlignment="1" applyProtection="1">
      <alignment horizontal="center"/>
      <protection locked="0"/>
    </xf>
    <xf numFmtId="0" fontId="95" fillId="0" borderId="90" xfId="116" applyFont="1" applyBorder="1" applyAlignment="1" applyProtection="1">
      <alignment horizontal="center"/>
      <protection locked="0"/>
    </xf>
    <xf numFmtId="0" fontId="95" fillId="0" borderId="0" xfId="116" applyFont="1" applyBorder="1" applyAlignment="1" applyProtection="1">
      <alignment horizontal="center"/>
      <protection locked="0"/>
    </xf>
    <xf numFmtId="0" fontId="95" fillId="0" borderId="86" xfId="116" applyFont="1" applyBorder="1" applyAlignment="1" applyProtection="1">
      <alignment horizontal="center"/>
      <protection locked="0"/>
    </xf>
    <xf numFmtId="0" fontId="95" fillId="0" borderId="109" xfId="116" applyFont="1" applyBorder="1" applyAlignment="1" applyProtection="1">
      <alignment horizontal="center"/>
      <protection locked="0"/>
    </xf>
    <xf numFmtId="0" fontId="95" fillId="0" borderId="110" xfId="116" applyFont="1" applyBorder="1" applyAlignment="1" applyProtection="1">
      <alignment horizontal="center"/>
      <protection locked="0"/>
    </xf>
    <xf numFmtId="0" fontId="95" fillId="0" borderId="111" xfId="116" applyFont="1" applyBorder="1" applyAlignment="1" applyProtection="1">
      <alignment horizontal="center"/>
      <protection locked="0"/>
    </xf>
    <xf numFmtId="0" fontId="0" fillId="89" borderId="164" xfId="0" applyFill="1" applyBorder="1" applyAlignment="1">
      <alignment horizontal="center"/>
    </xf>
    <xf numFmtId="0" fontId="0" fillId="89" borderId="165" xfId="0" applyFill="1" applyBorder="1" applyAlignment="1">
      <alignment horizontal="center"/>
    </xf>
    <xf numFmtId="0" fontId="0" fillId="89" borderId="166" xfId="0" applyFill="1" applyBorder="1" applyAlignment="1">
      <alignment horizontal="center"/>
    </xf>
    <xf numFmtId="0" fontId="0" fillId="89" borderId="167" xfId="0" applyFill="1" applyBorder="1" applyAlignment="1">
      <alignment horizontal="center"/>
    </xf>
    <xf numFmtId="0" fontId="0" fillId="89" borderId="0" xfId="0" applyFill="1" applyBorder="1" applyAlignment="1">
      <alignment horizontal="center"/>
    </xf>
    <xf numFmtId="0" fontId="0" fillId="89" borderId="168" xfId="0" applyFill="1" applyBorder="1" applyAlignment="1">
      <alignment horizontal="center"/>
    </xf>
    <xf numFmtId="0" fontId="0" fillId="89" borderId="169" xfId="0" applyFill="1" applyBorder="1" applyAlignment="1">
      <alignment horizontal="center"/>
    </xf>
    <xf numFmtId="0" fontId="0" fillId="89" borderId="170" xfId="0" applyFill="1" applyBorder="1" applyAlignment="1">
      <alignment horizontal="center"/>
    </xf>
    <xf numFmtId="0" fontId="0" fillId="89" borderId="171" xfId="0" applyFill="1" applyBorder="1" applyAlignment="1">
      <alignment horizontal="center"/>
    </xf>
    <xf numFmtId="0" fontId="0" fillId="94" borderId="164" xfId="0" applyFill="1" applyBorder="1" applyAlignment="1">
      <alignment horizontal="center"/>
    </xf>
    <xf numFmtId="0" fontId="0" fillId="94" borderId="165" xfId="0" applyFill="1" applyBorder="1" applyAlignment="1">
      <alignment horizontal="center"/>
    </xf>
    <xf numFmtId="0" fontId="0" fillId="94" borderId="166" xfId="0" applyFill="1" applyBorder="1" applyAlignment="1">
      <alignment horizontal="center"/>
    </xf>
    <xf numFmtId="0" fontId="0" fillId="94" borderId="167" xfId="0" applyFill="1" applyBorder="1" applyAlignment="1">
      <alignment horizontal="center"/>
    </xf>
    <xf numFmtId="0" fontId="0" fillId="94" borderId="0" xfId="0" applyFill="1" applyBorder="1" applyAlignment="1">
      <alignment horizontal="center"/>
    </xf>
    <xf numFmtId="0" fontId="0" fillId="94" borderId="168" xfId="0" applyFill="1" applyBorder="1" applyAlignment="1">
      <alignment horizontal="center"/>
    </xf>
    <xf numFmtId="0" fontId="0" fillId="94" borderId="169" xfId="0" applyFill="1" applyBorder="1" applyAlignment="1">
      <alignment horizontal="center"/>
    </xf>
    <xf numFmtId="0" fontId="0" fillId="94" borderId="170" xfId="0" applyFill="1" applyBorder="1" applyAlignment="1">
      <alignment horizontal="center"/>
    </xf>
    <xf numFmtId="0" fontId="0" fillId="94" borderId="171" xfId="0" applyFill="1" applyBorder="1" applyAlignment="1">
      <alignment horizontal="center"/>
    </xf>
    <xf numFmtId="0" fontId="0" fillId="0" borderId="0" xfId="0" applyAlignment="1">
      <alignment horizontal="center"/>
    </xf>
    <xf numFmtId="0" fontId="61" fillId="84" borderId="107" xfId="0" applyFont="1" applyFill="1" applyBorder="1" applyAlignment="1">
      <alignment horizontal="center"/>
    </xf>
    <xf numFmtId="0" fontId="61" fillId="84" borderId="90" xfId="0" applyFont="1" applyFill="1" applyBorder="1" applyAlignment="1">
      <alignment horizontal="center"/>
    </xf>
    <xf numFmtId="0" fontId="61" fillId="84" borderId="109" xfId="0" applyFont="1" applyFill="1" applyBorder="1" applyAlignment="1">
      <alignment horizontal="center"/>
    </xf>
    <xf numFmtId="0" fontId="91" fillId="50" borderId="107" xfId="0" applyFont="1" applyFill="1" applyBorder="1" applyAlignment="1">
      <alignment horizontal="center" vertical="center"/>
    </xf>
    <xf numFmtId="0" fontId="91" fillId="50" borderId="97" xfId="0" applyFont="1" applyFill="1" applyBorder="1" applyAlignment="1">
      <alignment horizontal="center" vertical="center"/>
    </xf>
    <xf numFmtId="0" fontId="91" fillId="50" borderId="108" xfId="0" applyFont="1" applyFill="1" applyBorder="1" applyAlignment="1">
      <alignment horizontal="center" vertical="center"/>
    </xf>
    <xf numFmtId="0" fontId="91" fillId="50" borderId="90" xfId="0" applyFont="1" applyFill="1" applyBorder="1" applyAlignment="1">
      <alignment horizontal="center" vertical="center"/>
    </xf>
    <xf numFmtId="0" fontId="91" fillId="50" borderId="0" xfId="0" applyFont="1" applyFill="1" applyBorder="1" applyAlignment="1">
      <alignment horizontal="center" vertical="center"/>
    </xf>
    <xf numFmtId="0" fontId="91" fillId="50" borderId="86" xfId="0" applyFont="1" applyFill="1" applyBorder="1" applyAlignment="1">
      <alignment horizontal="center" vertical="center"/>
    </xf>
    <xf numFmtId="0" fontId="91" fillId="50" borderId="109" xfId="0" applyFont="1" applyFill="1" applyBorder="1" applyAlignment="1">
      <alignment horizontal="center" vertical="center"/>
    </xf>
    <xf numFmtId="0" fontId="91" fillId="50" borderId="110" xfId="0" applyFont="1" applyFill="1" applyBorder="1" applyAlignment="1">
      <alignment horizontal="center" vertical="center"/>
    </xf>
    <xf numFmtId="0" fontId="91" fillId="50" borderId="111" xfId="0" applyFont="1" applyFill="1" applyBorder="1" applyAlignment="1">
      <alignment horizontal="center" vertical="center"/>
    </xf>
    <xf numFmtId="0" fontId="63" fillId="0" borderId="97" xfId="0" applyFont="1" applyBorder="1" applyAlignment="1">
      <alignment horizontal="left" vertical="center" wrapText="1"/>
    </xf>
    <xf numFmtId="0" fontId="63" fillId="0" borderId="108" xfId="0" applyFont="1" applyBorder="1" applyAlignment="1">
      <alignment horizontal="left" vertical="center" wrapText="1"/>
    </xf>
    <xf numFmtId="0" fontId="63" fillId="0" borderId="0" xfId="0" applyFont="1" applyBorder="1" applyAlignment="1">
      <alignment horizontal="left" vertical="center" wrapText="1"/>
    </xf>
    <xf numFmtId="0" fontId="63" fillId="0" borderId="86" xfId="0" applyFont="1" applyBorder="1" applyAlignment="1">
      <alignment horizontal="left" vertical="center" wrapText="1"/>
    </xf>
    <xf numFmtId="0" fontId="63" fillId="0" borderId="110" xfId="0" applyFont="1" applyBorder="1" applyAlignment="1">
      <alignment horizontal="left" vertical="center" wrapText="1"/>
    </xf>
    <xf numFmtId="0" fontId="63" fillId="0" borderId="111" xfId="0" applyFont="1" applyBorder="1" applyAlignment="1">
      <alignment horizontal="left" vertical="center" wrapText="1"/>
    </xf>
    <xf numFmtId="0" fontId="109" fillId="71" borderId="164" xfId="116" applyFont="1" applyFill="1" applyBorder="1" applyAlignment="1" applyProtection="1">
      <alignment horizontal="center" vertical="center"/>
      <protection locked="0"/>
    </xf>
    <xf numFmtId="0" fontId="109" fillId="71" borderId="165" xfId="116" applyFont="1" applyFill="1" applyBorder="1" applyAlignment="1" applyProtection="1">
      <alignment horizontal="center" vertical="center"/>
      <protection locked="0"/>
    </xf>
    <xf numFmtId="0" fontId="109" fillId="71" borderId="167" xfId="116" applyFont="1" applyFill="1" applyBorder="1" applyAlignment="1" applyProtection="1">
      <alignment horizontal="center" vertical="center"/>
      <protection locked="0"/>
    </xf>
    <xf numFmtId="0" fontId="109" fillId="71" borderId="0" xfId="116" applyFont="1" applyFill="1" applyBorder="1" applyAlignment="1" applyProtection="1">
      <alignment horizontal="center" vertical="center"/>
      <protection locked="0"/>
    </xf>
    <xf numFmtId="0" fontId="109" fillId="71" borderId="169" xfId="116" applyFont="1" applyFill="1" applyBorder="1" applyAlignment="1" applyProtection="1">
      <alignment horizontal="center" vertical="center"/>
      <protection locked="0"/>
    </xf>
    <xf numFmtId="0" fontId="109" fillId="71" borderId="170" xfId="116" applyFont="1" applyFill="1" applyBorder="1" applyAlignment="1" applyProtection="1">
      <alignment horizontal="center" vertical="center"/>
      <protection locked="0"/>
    </xf>
    <xf numFmtId="0" fontId="95" fillId="0" borderId="164" xfId="116" applyFont="1" applyBorder="1" applyAlignment="1" applyProtection="1">
      <alignment horizontal="center"/>
      <protection locked="0"/>
    </xf>
    <xf numFmtId="0" fontId="95" fillId="0" borderId="165" xfId="116" applyFont="1" applyBorder="1" applyAlignment="1" applyProtection="1">
      <alignment horizontal="center"/>
      <protection locked="0"/>
    </xf>
    <xf numFmtId="0" fontId="95" fillId="0" borderId="166" xfId="116" applyFont="1" applyBorder="1" applyAlignment="1" applyProtection="1">
      <alignment horizontal="center"/>
      <protection locked="0"/>
    </xf>
    <xf numFmtId="0" fontId="95" fillId="0" borderId="167" xfId="116" applyFont="1" applyBorder="1" applyAlignment="1" applyProtection="1">
      <alignment horizontal="center"/>
      <protection locked="0"/>
    </xf>
    <xf numFmtId="0" fontId="95" fillId="0" borderId="168" xfId="116" applyFont="1" applyBorder="1" applyAlignment="1" applyProtection="1">
      <alignment horizontal="center"/>
      <protection locked="0"/>
    </xf>
    <xf numFmtId="0" fontId="95" fillId="0" borderId="169" xfId="116" applyFont="1" applyBorder="1" applyAlignment="1" applyProtection="1">
      <alignment horizontal="center"/>
      <protection locked="0"/>
    </xf>
    <xf numFmtId="0" fontId="95" fillId="0" borderId="170" xfId="116" applyFont="1" applyBorder="1" applyAlignment="1" applyProtection="1">
      <alignment horizontal="center"/>
      <protection locked="0"/>
    </xf>
    <xf numFmtId="0" fontId="95" fillId="0" borderId="171" xfId="116" applyFont="1" applyBorder="1" applyAlignment="1" applyProtection="1">
      <alignment horizontal="center"/>
      <protection locked="0"/>
    </xf>
    <xf numFmtId="0" fontId="68" fillId="90" borderId="107" xfId="0" applyFont="1" applyFill="1" applyBorder="1" applyAlignment="1">
      <alignment horizontal="center" vertical="center"/>
    </xf>
    <xf numFmtId="0" fontId="68" fillId="90" borderId="97" xfId="0" applyFont="1" applyFill="1" applyBorder="1" applyAlignment="1">
      <alignment horizontal="center" vertical="center"/>
    </xf>
    <xf numFmtId="0" fontId="68" fillId="90" borderId="108" xfId="0" applyFont="1" applyFill="1" applyBorder="1" applyAlignment="1">
      <alignment horizontal="center" vertical="center"/>
    </xf>
    <xf numFmtId="0" fontId="68" fillId="90" borderId="90" xfId="0" applyFont="1" applyFill="1" applyBorder="1" applyAlignment="1">
      <alignment horizontal="center" vertical="center"/>
    </xf>
    <xf numFmtId="0" fontId="68" fillId="90" borderId="0" xfId="0" applyFont="1" applyFill="1" applyBorder="1" applyAlignment="1">
      <alignment horizontal="center" vertical="center"/>
    </xf>
    <xf numFmtId="0" fontId="68" fillId="90" borderId="86" xfId="0" applyFont="1" applyFill="1" applyBorder="1" applyAlignment="1">
      <alignment horizontal="center" vertical="center"/>
    </xf>
    <xf numFmtId="0" fontId="61" fillId="84" borderId="97" xfId="0" applyFont="1" applyFill="1" applyBorder="1" applyAlignment="1">
      <alignment horizontal="center"/>
    </xf>
    <xf numFmtId="0" fontId="61" fillId="84" borderId="108" xfId="0" applyFont="1" applyFill="1" applyBorder="1" applyAlignment="1">
      <alignment horizontal="center"/>
    </xf>
    <xf numFmtId="0" fontId="61" fillId="84" borderId="0" xfId="0" applyFont="1" applyFill="1" applyBorder="1" applyAlignment="1">
      <alignment horizontal="center"/>
    </xf>
    <xf numFmtId="0" fontId="61" fillId="84" borderId="86" xfId="0" applyFont="1" applyFill="1" applyBorder="1" applyAlignment="1">
      <alignment horizontal="center"/>
    </xf>
    <xf numFmtId="0" fontId="90" fillId="84" borderId="90" xfId="0" applyFont="1" applyFill="1" applyBorder="1" applyAlignment="1">
      <alignment horizontal="center" vertical="center"/>
    </xf>
    <xf numFmtId="0" fontId="90" fillId="84" borderId="0" xfId="0" applyFont="1" applyFill="1" applyBorder="1" applyAlignment="1">
      <alignment horizontal="center" vertical="center"/>
    </xf>
    <xf numFmtId="0" fontId="90" fillId="84" borderId="86" xfId="0" applyFont="1" applyFill="1" applyBorder="1" applyAlignment="1">
      <alignment horizontal="center" vertical="center"/>
    </xf>
    <xf numFmtId="0" fontId="90" fillId="84" borderId="109" xfId="0" applyFont="1" applyFill="1" applyBorder="1" applyAlignment="1">
      <alignment horizontal="center" vertical="center"/>
    </xf>
    <xf numFmtId="0" fontId="90" fillId="84" borderId="110" xfId="0" applyFont="1" applyFill="1" applyBorder="1" applyAlignment="1">
      <alignment horizontal="center" vertical="center"/>
    </xf>
    <xf numFmtId="0" fontId="90" fillId="84" borderId="111" xfId="0" applyFont="1" applyFill="1" applyBorder="1" applyAlignment="1">
      <alignment horizontal="center" vertical="center"/>
    </xf>
    <xf numFmtId="0" fontId="68" fillId="90" borderId="113" xfId="0" applyFont="1" applyFill="1" applyBorder="1" applyAlignment="1">
      <alignment horizontal="center" vertical="center"/>
    </xf>
    <xf numFmtId="0" fontId="68" fillId="90" borderId="114" xfId="0" applyFont="1" applyFill="1" applyBorder="1" applyAlignment="1">
      <alignment horizontal="center" vertical="center"/>
    </xf>
    <xf numFmtId="0" fontId="68" fillId="90" borderId="115" xfId="0" applyFont="1" applyFill="1" applyBorder="1" applyAlignment="1">
      <alignment horizontal="center" vertical="center"/>
    </xf>
    <xf numFmtId="0" fontId="64" fillId="71" borderId="113" xfId="0" applyFont="1" applyFill="1" applyBorder="1" applyAlignment="1">
      <alignment horizontal="center" vertical="center"/>
    </xf>
    <xf numFmtId="0" fontId="64" fillId="71" borderId="114" xfId="0" applyFont="1" applyFill="1" applyBorder="1" applyAlignment="1">
      <alignment horizontal="center" vertical="center"/>
    </xf>
    <xf numFmtId="0" fontId="64" fillId="71" borderId="120" xfId="0" applyFont="1" applyFill="1" applyBorder="1" applyAlignment="1">
      <alignment horizontal="center" vertical="center"/>
    </xf>
    <xf numFmtId="0" fontId="64" fillId="71" borderId="119" xfId="0" applyFont="1" applyFill="1" applyBorder="1" applyAlignment="1">
      <alignment horizontal="center" vertical="center"/>
    </xf>
    <xf numFmtId="0" fontId="64" fillId="71" borderId="115" xfId="0" applyFont="1" applyFill="1" applyBorder="1" applyAlignment="1">
      <alignment horizontal="center" vertical="center"/>
    </xf>
    <xf numFmtId="0" fontId="89" fillId="90" borderId="113" xfId="0" applyFont="1" applyFill="1" applyBorder="1" applyAlignment="1">
      <alignment horizontal="center" vertical="center"/>
    </xf>
    <xf numFmtId="0" fontId="89" fillId="90" borderId="114" xfId="0" applyFont="1" applyFill="1" applyBorder="1" applyAlignment="1">
      <alignment horizontal="center" vertical="center"/>
    </xf>
    <xf numFmtId="0" fontId="89" fillId="90" borderId="115" xfId="0" applyFont="1" applyFill="1" applyBorder="1" applyAlignment="1">
      <alignment horizontal="center" vertical="center"/>
    </xf>
    <xf numFmtId="0" fontId="64" fillId="71" borderId="95" xfId="0" applyFont="1" applyFill="1" applyBorder="1" applyAlignment="1">
      <alignment horizontal="center" vertical="center"/>
    </xf>
    <xf numFmtId="0" fontId="64" fillId="71" borderId="112" xfId="0" applyFont="1" applyFill="1" applyBorder="1" applyAlignment="1">
      <alignment horizontal="center" vertical="center"/>
    </xf>
    <xf numFmtId="0" fontId="64" fillId="71" borderId="96" xfId="0" applyFont="1" applyFill="1" applyBorder="1" applyAlignment="1">
      <alignment horizontal="center" vertical="center"/>
    </xf>
    <xf numFmtId="0" fontId="62" fillId="89" borderId="107" xfId="0" applyFont="1" applyFill="1" applyBorder="1" applyAlignment="1">
      <alignment horizontal="center" vertical="center"/>
    </xf>
    <xf numFmtId="0" fontId="62" fillId="89" borderId="97" xfId="0" applyFont="1" applyFill="1" applyBorder="1" applyAlignment="1">
      <alignment horizontal="center" vertical="center"/>
    </xf>
    <xf numFmtId="0" fontId="62" fillId="89" borderId="108" xfId="0" applyFont="1" applyFill="1" applyBorder="1" applyAlignment="1">
      <alignment horizontal="center" vertical="center"/>
    </xf>
    <xf numFmtId="0" fontId="62" fillId="89" borderId="90" xfId="0" applyFont="1" applyFill="1" applyBorder="1" applyAlignment="1">
      <alignment horizontal="center" vertical="center"/>
    </xf>
    <xf numFmtId="0" fontId="62" fillId="89" borderId="0" xfId="0" applyFont="1" applyFill="1" applyBorder="1" applyAlignment="1">
      <alignment horizontal="center" vertical="center"/>
    </xf>
    <xf numFmtId="0" fontId="62" fillId="89" borderId="86" xfId="0" applyFont="1" applyFill="1" applyBorder="1" applyAlignment="1">
      <alignment horizontal="center" vertical="center"/>
    </xf>
    <xf numFmtId="0" fontId="62" fillId="89" borderId="109" xfId="0" applyFont="1" applyFill="1" applyBorder="1" applyAlignment="1">
      <alignment horizontal="center" vertical="center"/>
    </xf>
    <xf numFmtId="0" fontId="62" fillId="89" borderId="110" xfId="0" applyFont="1" applyFill="1" applyBorder="1" applyAlignment="1">
      <alignment horizontal="center" vertical="center"/>
    </xf>
    <xf numFmtId="0" fontId="62" fillId="89" borderId="111" xfId="0" applyFont="1" applyFill="1" applyBorder="1" applyAlignment="1">
      <alignment horizontal="center" vertical="center"/>
    </xf>
    <xf numFmtId="0" fontId="81" fillId="0" borderId="172" xfId="0" applyFont="1" applyBorder="1" applyAlignment="1">
      <alignment horizontal="center"/>
    </xf>
    <xf numFmtId="0" fontId="63" fillId="0" borderId="107" xfId="0" applyFont="1" applyBorder="1" applyAlignment="1">
      <alignment horizontal="center" vertical="center" wrapText="1"/>
    </xf>
    <xf numFmtId="0" fontId="63" fillId="0" borderId="97" xfId="0" applyFont="1" applyBorder="1" applyAlignment="1">
      <alignment horizontal="center" vertical="center" wrapText="1"/>
    </xf>
    <xf numFmtId="0" fontId="63" fillId="0" borderId="108" xfId="0" applyFont="1" applyBorder="1" applyAlignment="1">
      <alignment horizontal="center" vertical="center" wrapText="1"/>
    </xf>
    <xf numFmtId="0" fontId="63" fillId="0" borderId="90" xfId="0" applyFont="1" applyBorder="1" applyAlignment="1">
      <alignment horizontal="center" vertical="center" wrapText="1"/>
    </xf>
    <xf numFmtId="0" fontId="63" fillId="0" borderId="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109" xfId="0" applyFont="1" applyBorder="1" applyAlignment="1">
      <alignment horizontal="center" vertical="center" wrapText="1"/>
    </xf>
    <xf numFmtId="0" fontId="63" fillId="0" borderId="110" xfId="0" applyFont="1" applyBorder="1" applyAlignment="1">
      <alignment horizontal="center" vertical="center" wrapText="1"/>
    </xf>
    <xf numFmtId="0" fontId="63" fillId="0" borderId="111" xfId="0" applyFont="1" applyBorder="1" applyAlignment="1">
      <alignment horizontal="center" vertical="center" wrapText="1"/>
    </xf>
    <xf numFmtId="0" fontId="68" fillId="90" borderId="109" xfId="0" applyFont="1" applyFill="1" applyBorder="1" applyAlignment="1">
      <alignment horizontal="center" vertical="center"/>
    </xf>
    <xf numFmtId="0" fontId="68" fillId="90" borderId="110" xfId="0" applyFont="1" applyFill="1" applyBorder="1" applyAlignment="1">
      <alignment horizontal="center" vertical="center"/>
    </xf>
    <xf numFmtId="0" fontId="68" fillId="90" borderId="111" xfId="0" applyFont="1" applyFill="1" applyBorder="1" applyAlignment="1">
      <alignment horizontal="center" vertical="center"/>
    </xf>
    <xf numFmtId="0" fontId="65" fillId="84" borderId="97" xfId="0" applyFont="1" applyFill="1" applyBorder="1" applyAlignment="1">
      <alignment horizontal="left" vertical="center" wrapText="1"/>
    </xf>
    <xf numFmtId="0" fontId="65" fillId="84" borderId="108" xfId="0" applyFont="1" applyFill="1" applyBorder="1" applyAlignment="1">
      <alignment horizontal="left" vertical="center" wrapText="1"/>
    </xf>
    <xf numFmtId="0" fontId="65" fillId="84" borderId="0" xfId="0" applyFont="1" applyFill="1" applyBorder="1" applyAlignment="1">
      <alignment horizontal="left" vertical="center" wrapText="1"/>
    </xf>
    <xf numFmtId="0" fontId="65" fillId="84" borderId="86" xfId="0" applyFont="1" applyFill="1" applyBorder="1" applyAlignment="1">
      <alignment horizontal="left" vertical="center" wrapText="1"/>
    </xf>
    <xf numFmtId="0" fontId="65" fillId="84" borderId="110" xfId="0" applyFont="1" applyFill="1" applyBorder="1" applyAlignment="1">
      <alignment horizontal="left" vertical="center" wrapText="1"/>
    </xf>
    <xf numFmtId="0" fontId="65" fillId="84" borderId="111" xfId="0" applyFont="1" applyFill="1" applyBorder="1" applyAlignment="1">
      <alignment horizontal="left" vertical="center" wrapText="1"/>
    </xf>
    <xf numFmtId="0" fontId="72" fillId="61" borderId="148" xfId="116" applyFont="1" applyFill="1" applyBorder="1" applyAlignment="1" applyProtection="1">
      <alignment horizontal="center" vertical="center"/>
      <protection locked="0"/>
    </xf>
    <xf numFmtId="0" fontId="72" fillId="61" borderId="131" xfId="116" applyFont="1" applyFill="1" applyBorder="1" applyAlignment="1" applyProtection="1">
      <alignment horizontal="center" vertical="center"/>
      <protection locked="0"/>
    </xf>
    <xf numFmtId="0" fontId="72" fillId="61" borderId="162" xfId="116" applyFont="1" applyFill="1" applyBorder="1" applyAlignment="1" applyProtection="1">
      <alignment horizontal="center" vertical="center"/>
      <protection locked="0"/>
    </xf>
    <xf numFmtId="16" fontId="72" fillId="69" borderId="3" xfId="116" applyNumberFormat="1" applyFont="1" applyFill="1" applyBorder="1" applyAlignment="1" applyProtection="1">
      <alignment horizontal="center" vertical="center"/>
      <protection locked="0"/>
    </xf>
    <xf numFmtId="0" fontId="72" fillId="69" borderId="11" xfId="116" applyFont="1" applyFill="1" applyBorder="1" applyAlignment="1" applyProtection="1">
      <alignment horizontal="center" vertical="center"/>
      <protection locked="0"/>
    </xf>
    <xf numFmtId="0" fontId="72" fillId="69" borderId="65" xfId="116" applyFont="1" applyFill="1" applyBorder="1" applyAlignment="1" applyProtection="1">
      <alignment horizontal="center" vertical="center"/>
      <protection locked="0"/>
    </xf>
    <xf numFmtId="0" fontId="99" fillId="86" borderId="203" xfId="116" applyFont="1" applyFill="1" applyBorder="1" applyAlignment="1" applyProtection="1">
      <alignment horizontal="center" vertical="center"/>
      <protection locked="0"/>
    </xf>
    <xf numFmtId="0" fontId="99" fillId="86" borderId="204" xfId="116" applyFont="1" applyFill="1" applyBorder="1" applyAlignment="1" applyProtection="1">
      <alignment horizontal="center" vertical="center"/>
      <protection locked="0"/>
    </xf>
    <xf numFmtId="0" fontId="99" fillId="86" borderId="205" xfId="116" applyFont="1" applyFill="1" applyBorder="1" applyAlignment="1" applyProtection="1">
      <alignment horizontal="center" vertical="center"/>
      <protection locked="0"/>
    </xf>
    <xf numFmtId="0" fontId="72" fillId="67" borderId="11" xfId="1" applyFont="1" applyFill="1" applyBorder="1" applyAlignment="1" applyProtection="1">
      <alignment horizontal="center" vertical="center"/>
      <protection locked="0"/>
    </xf>
    <xf numFmtId="0" fontId="72" fillId="74" borderId="11" xfId="1" applyFont="1" applyFill="1" applyBorder="1" applyAlignment="1" applyProtection="1">
      <alignment horizontal="center" vertical="center"/>
      <protection locked="0"/>
    </xf>
    <xf numFmtId="0" fontId="72" fillId="74" borderId="11" xfId="1" applyFont="1" applyFill="1" applyBorder="1" applyAlignment="1" applyProtection="1">
      <alignment horizontal="center" vertical="center" wrapText="1"/>
      <protection locked="0"/>
    </xf>
    <xf numFmtId="0" fontId="72" fillId="74" borderId="13" xfId="1" applyFont="1" applyFill="1" applyBorder="1" applyAlignment="1" applyProtection="1">
      <alignment horizontal="center" vertical="center"/>
      <protection locked="0"/>
    </xf>
    <xf numFmtId="0" fontId="72" fillId="74" borderId="14" xfId="1" applyFont="1" applyFill="1" applyBorder="1" applyAlignment="1" applyProtection="1">
      <alignment horizontal="center" vertical="center"/>
      <protection locked="0"/>
    </xf>
    <xf numFmtId="0" fontId="72" fillId="74" borderId="13" xfId="1" applyFont="1" applyFill="1" applyBorder="1" applyAlignment="1" applyProtection="1">
      <alignment horizontal="center" vertical="center" wrapText="1"/>
      <protection locked="0"/>
    </xf>
    <xf numFmtId="0" fontId="72" fillId="74" borderId="14" xfId="1" applyFont="1" applyFill="1" applyBorder="1" applyAlignment="1" applyProtection="1">
      <alignment horizontal="center" vertical="center" wrapText="1"/>
      <protection locked="0"/>
    </xf>
    <xf numFmtId="0" fontId="72" fillId="67" borderId="65" xfId="1" applyFont="1" applyFill="1" applyBorder="1" applyAlignment="1" applyProtection="1">
      <alignment horizontal="center" vertical="center"/>
      <protection locked="0"/>
    </xf>
    <xf numFmtId="0" fontId="72" fillId="74" borderId="74" xfId="1" applyFont="1" applyFill="1" applyBorder="1" applyAlignment="1" applyProtection="1">
      <alignment horizontal="center" vertical="center"/>
      <protection locked="0"/>
    </xf>
    <xf numFmtId="0" fontId="72" fillId="74" borderId="55" xfId="1" applyFont="1" applyFill="1" applyBorder="1" applyAlignment="1" applyProtection="1">
      <alignment horizontal="center" vertical="center"/>
      <protection locked="0"/>
    </xf>
    <xf numFmtId="0" fontId="72" fillId="74" borderId="74" xfId="1" applyFont="1" applyFill="1" applyBorder="1" applyAlignment="1" applyProtection="1">
      <alignment horizontal="center" vertical="center" wrapText="1"/>
      <protection locked="0"/>
    </xf>
    <xf numFmtId="0" fontId="72" fillId="74" borderId="55" xfId="1" applyFont="1" applyFill="1" applyBorder="1" applyAlignment="1" applyProtection="1">
      <alignment horizontal="center" vertical="center" wrapText="1"/>
      <protection locked="0"/>
    </xf>
    <xf numFmtId="0" fontId="98" fillId="61" borderId="3" xfId="116" applyFont="1" applyFill="1" applyBorder="1" applyAlignment="1" applyProtection="1">
      <alignment horizontal="center" vertical="center"/>
      <protection locked="0"/>
    </xf>
    <xf numFmtId="0" fontId="98" fillId="61" borderId="11" xfId="116" applyFont="1" applyFill="1" applyBorder="1" applyAlignment="1" applyProtection="1">
      <alignment horizontal="center" vertical="center"/>
      <protection locked="0"/>
    </xf>
    <xf numFmtId="0" fontId="98" fillId="61" borderId="65" xfId="116" applyFont="1" applyFill="1" applyBorder="1" applyAlignment="1" applyProtection="1">
      <alignment horizontal="center" vertical="center"/>
      <protection locked="0"/>
    </xf>
    <xf numFmtId="0" fontId="70" fillId="91" borderId="76" xfId="116" applyFont="1" applyFill="1" applyBorder="1" applyAlignment="1" applyProtection="1">
      <alignment horizontal="center" vertical="center"/>
      <protection locked="0"/>
    </xf>
    <xf numFmtId="0" fontId="70" fillId="91" borderId="123" xfId="116" applyFont="1" applyFill="1" applyBorder="1" applyAlignment="1" applyProtection="1">
      <alignment horizontal="center" vertical="center"/>
      <protection locked="0"/>
    </xf>
    <xf numFmtId="0" fontId="70" fillId="91" borderId="124" xfId="116" applyFont="1" applyFill="1" applyBorder="1" applyAlignment="1" applyProtection="1">
      <alignment horizontal="center" vertical="center"/>
      <protection locked="0"/>
    </xf>
    <xf numFmtId="0" fontId="98" fillId="61" borderId="4" xfId="116" applyFont="1" applyFill="1" applyBorder="1" applyAlignment="1" applyProtection="1">
      <alignment horizontal="center" vertical="center" wrapText="1"/>
      <protection locked="0"/>
    </xf>
    <xf numFmtId="0" fontId="98" fillId="61" borderId="125" xfId="116" applyFont="1" applyFill="1" applyBorder="1" applyAlignment="1" applyProtection="1">
      <alignment horizontal="center" vertical="center" wrapText="1"/>
      <protection locked="0"/>
    </xf>
    <xf numFmtId="0" fontId="98" fillId="61" borderId="126" xfId="116" applyFont="1" applyFill="1" applyBorder="1" applyAlignment="1" applyProtection="1">
      <alignment horizontal="center" vertical="center" wrapText="1"/>
      <protection locked="0"/>
    </xf>
    <xf numFmtId="0" fontId="98" fillId="61" borderId="5" xfId="116" applyFont="1" applyFill="1" applyBorder="1" applyAlignment="1" applyProtection="1">
      <alignment horizontal="center" vertical="center" wrapText="1"/>
      <protection locked="0"/>
    </xf>
    <xf numFmtId="0" fontId="98" fillId="61" borderId="18" xfId="116" applyFont="1" applyFill="1" applyBorder="1" applyAlignment="1" applyProtection="1">
      <alignment horizontal="center" vertical="center" wrapText="1"/>
      <protection locked="0"/>
    </xf>
    <xf numFmtId="0" fontId="98" fillId="61" borderId="64" xfId="116" applyFont="1" applyFill="1" applyBorder="1" applyAlignment="1" applyProtection="1">
      <alignment horizontal="center" vertical="center" wrapText="1"/>
      <protection locked="0"/>
    </xf>
    <xf numFmtId="0" fontId="98" fillId="61" borderId="76" xfId="116" applyFont="1" applyFill="1" applyBorder="1" applyAlignment="1" applyProtection="1">
      <alignment horizontal="center" vertical="center" wrapText="1"/>
      <protection locked="0"/>
    </xf>
    <xf numFmtId="0" fontId="98" fillId="61" borderId="123" xfId="116" applyFont="1" applyFill="1" applyBorder="1" applyAlignment="1" applyProtection="1">
      <alignment horizontal="center" vertical="center"/>
      <protection locked="0"/>
    </xf>
    <xf numFmtId="0" fontId="98" fillId="61" borderId="124" xfId="116" applyFont="1" applyFill="1" applyBorder="1" applyAlignment="1" applyProtection="1">
      <alignment horizontal="center" vertical="center"/>
      <protection locked="0"/>
    </xf>
    <xf numFmtId="14" fontId="72" fillId="72" borderId="147" xfId="116" applyNumberFormat="1" applyFont="1" applyFill="1" applyBorder="1" applyAlignment="1" applyProtection="1">
      <alignment horizontal="center" vertical="center"/>
      <protection locked="0"/>
    </xf>
    <xf numFmtId="14" fontId="72" fillId="72" borderId="150" xfId="116" applyNumberFormat="1" applyFont="1" applyFill="1" applyBorder="1" applyAlignment="1" applyProtection="1">
      <alignment horizontal="center" vertical="center"/>
      <protection locked="0"/>
    </xf>
    <xf numFmtId="14" fontId="72" fillId="72" borderId="161" xfId="116" applyNumberFormat="1" applyFont="1" applyFill="1" applyBorder="1" applyAlignment="1" applyProtection="1">
      <alignment horizontal="center" vertical="center"/>
      <protection locked="0"/>
    </xf>
    <xf numFmtId="0" fontId="72" fillId="61" borderId="3" xfId="116" applyFont="1" applyFill="1" applyBorder="1" applyAlignment="1" applyProtection="1">
      <alignment horizontal="center" vertical="center"/>
      <protection locked="0"/>
    </xf>
    <xf numFmtId="0" fontId="72" fillId="61" borderId="11" xfId="116" applyFont="1" applyFill="1" applyBorder="1" applyAlignment="1" applyProtection="1">
      <alignment horizontal="center" vertical="center"/>
      <protection locked="0"/>
    </xf>
    <xf numFmtId="0" fontId="72" fillId="61" borderId="65" xfId="116" applyFont="1" applyFill="1" applyBorder="1" applyAlignment="1" applyProtection="1">
      <alignment horizontal="center" vertical="center"/>
      <protection locked="0"/>
    </xf>
    <xf numFmtId="14" fontId="72" fillId="51" borderId="147" xfId="116" applyNumberFormat="1" applyFont="1" applyFill="1" applyBorder="1" applyAlignment="1" applyProtection="1">
      <alignment horizontal="center" vertical="center"/>
      <protection locked="0"/>
    </xf>
    <xf numFmtId="14" fontId="72" fillId="51" borderId="150" xfId="116" applyNumberFormat="1" applyFont="1" applyFill="1" applyBorder="1" applyAlignment="1" applyProtection="1">
      <alignment horizontal="center" vertical="center"/>
      <protection locked="0"/>
    </xf>
    <xf numFmtId="14" fontId="72" fillId="51" borderId="161" xfId="116" applyNumberFormat="1" applyFont="1" applyFill="1" applyBorder="1" applyAlignment="1" applyProtection="1">
      <alignment horizontal="center" vertical="center"/>
      <protection locked="0"/>
    </xf>
    <xf numFmtId="0" fontId="72" fillId="74" borderId="4" xfId="1" applyFont="1" applyFill="1" applyBorder="1" applyAlignment="1" applyProtection="1">
      <alignment horizontal="center" vertical="center" wrapText="1"/>
      <protection locked="0"/>
    </xf>
    <xf numFmtId="0" fontId="72" fillId="74" borderId="125" xfId="1" applyFont="1" applyFill="1" applyBorder="1" applyAlignment="1" applyProtection="1">
      <alignment horizontal="center" vertical="center" wrapText="1"/>
      <protection locked="0"/>
    </xf>
    <xf numFmtId="0" fontId="72" fillId="74" borderId="126" xfId="1" applyFont="1" applyFill="1" applyBorder="1" applyAlignment="1" applyProtection="1">
      <alignment horizontal="center" vertical="center" wrapText="1"/>
      <protection locked="0"/>
    </xf>
    <xf numFmtId="0" fontId="107" fillId="74" borderId="3" xfId="1" applyFont="1" applyFill="1" applyBorder="1" applyAlignment="1" applyProtection="1">
      <alignment horizontal="center" vertical="center" wrapText="1"/>
      <protection locked="0"/>
    </xf>
    <xf numFmtId="0" fontId="107" fillId="74" borderId="11" xfId="1" applyFont="1" applyFill="1" applyBorder="1" applyAlignment="1" applyProtection="1">
      <alignment horizontal="center" vertical="center" wrapText="1"/>
      <protection locked="0"/>
    </xf>
    <xf numFmtId="0" fontId="107" fillId="74" borderId="65" xfId="1" applyFont="1" applyFill="1" applyBorder="1" applyAlignment="1" applyProtection="1">
      <alignment horizontal="center" vertical="center" wrapText="1"/>
      <protection locked="0"/>
    </xf>
    <xf numFmtId="0" fontId="64" fillId="56" borderId="3" xfId="1" applyFont="1" applyFill="1" applyBorder="1" applyAlignment="1" applyProtection="1">
      <alignment horizontal="center" vertical="center" wrapText="1"/>
      <protection locked="0"/>
    </xf>
    <xf numFmtId="0" fontId="64" fillId="56" borderId="11" xfId="1" applyFont="1" applyFill="1" applyBorder="1" applyAlignment="1" applyProtection="1">
      <alignment horizontal="center" vertical="center" wrapText="1"/>
      <protection locked="0"/>
    </xf>
    <xf numFmtId="0" fontId="64" fillId="56" borderId="65" xfId="1" applyFont="1" applyFill="1" applyBorder="1" applyAlignment="1" applyProtection="1">
      <alignment horizontal="center" vertical="center" wrapText="1"/>
      <protection locked="0"/>
    </xf>
    <xf numFmtId="0" fontId="64" fillId="71" borderId="3" xfId="1" applyFont="1" applyFill="1" applyBorder="1" applyAlignment="1" applyProtection="1">
      <alignment horizontal="center" vertical="center" wrapText="1"/>
      <protection locked="0"/>
    </xf>
    <xf numFmtId="0" fontId="64" fillId="71" borderId="11" xfId="1" applyFont="1" applyFill="1" applyBorder="1" applyAlignment="1" applyProtection="1">
      <alignment horizontal="center" vertical="center" wrapText="1"/>
      <protection locked="0"/>
    </xf>
    <xf numFmtId="0" fontId="64" fillId="71" borderId="65" xfId="1" applyFont="1" applyFill="1" applyBorder="1" applyAlignment="1" applyProtection="1">
      <alignment horizontal="center" vertical="center" wrapText="1"/>
      <protection locked="0"/>
    </xf>
    <xf numFmtId="0" fontId="70" fillId="86" borderId="3" xfId="1" applyFont="1" applyFill="1" applyBorder="1" applyAlignment="1" applyProtection="1">
      <alignment horizontal="center" vertical="center" wrapText="1"/>
    </xf>
    <xf numFmtId="0" fontId="70" fillId="86" borderId="11" xfId="1" applyFont="1" applyFill="1" applyBorder="1" applyAlignment="1" applyProtection="1">
      <alignment horizontal="center" vertical="center" wrapText="1"/>
    </xf>
    <xf numFmtId="0" fontId="70" fillId="86" borderId="65" xfId="1" applyFont="1" applyFill="1" applyBorder="1" applyAlignment="1" applyProtection="1">
      <alignment horizontal="center" vertical="center" wrapText="1"/>
    </xf>
    <xf numFmtId="0" fontId="107" fillId="51" borderId="5" xfId="1" applyFont="1" applyFill="1" applyBorder="1" applyAlignment="1" applyProtection="1">
      <alignment horizontal="center" vertical="center" wrapText="1"/>
      <protection locked="0"/>
    </xf>
    <xf numFmtId="0" fontId="107" fillId="51" borderId="18" xfId="1" applyFont="1" applyFill="1" applyBorder="1" applyAlignment="1" applyProtection="1">
      <alignment horizontal="center" vertical="center" wrapText="1"/>
      <protection locked="0"/>
    </xf>
    <xf numFmtId="0" fontId="107" fillId="51" borderId="64" xfId="1" applyFont="1" applyFill="1" applyBorder="1" applyAlignment="1" applyProtection="1">
      <alignment horizontal="center" vertical="center" wrapText="1"/>
      <protection locked="0"/>
    </xf>
    <xf numFmtId="0" fontId="107" fillId="98" borderId="62" xfId="1" applyFont="1" applyFill="1" applyBorder="1" applyAlignment="1" applyProtection="1">
      <alignment horizontal="center" vertical="center" wrapText="1"/>
      <protection locked="0"/>
    </xf>
    <xf numFmtId="0" fontId="107" fillId="98" borderId="56" xfId="1" applyFont="1" applyFill="1" applyBorder="1" applyAlignment="1" applyProtection="1">
      <alignment horizontal="center" vertical="center" wrapText="1"/>
      <protection locked="0"/>
    </xf>
    <xf numFmtId="0" fontId="107" fillId="98" borderId="66" xfId="1" applyFont="1" applyFill="1" applyBorder="1" applyAlignment="1" applyProtection="1">
      <alignment horizontal="center" vertical="center" wrapText="1"/>
      <protection locked="0"/>
    </xf>
    <xf numFmtId="0" fontId="95" fillId="72" borderId="2" xfId="0" applyFont="1" applyFill="1" applyBorder="1" applyAlignment="1" applyProtection="1">
      <alignment horizontal="center" vertical="center" wrapText="1"/>
      <protection locked="0"/>
    </xf>
    <xf numFmtId="0" fontId="95" fillId="72" borderId="54" xfId="0" applyFont="1" applyFill="1" applyBorder="1" applyAlignment="1" applyProtection="1">
      <alignment horizontal="center" vertical="center" wrapText="1"/>
      <protection locked="0"/>
    </xf>
    <xf numFmtId="0" fontId="95" fillId="72" borderId="73" xfId="0" applyFont="1" applyFill="1" applyBorder="1" applyAlignment="1" applyProtection="1">
      <alignment horizontal="center" vertical="center" wrapText="1"/>
      <protection locked="0"/>
    </xf>
    <xf numFmtId="9" fontId="72" fillId="67" borderId="3" xfId="118" applyFont="1" applyFill="1" applyBorder="1" applyAlignment="1" applyProtection="1">
      <alignment horizontal="center" vertical="center" wrapText="1"/>
    </xf>
    <xf numFmtId="9" fontId="72" fillId="67" borderId="11" xfId="118" applyFont="1" applyFill="1" applyBorder="1" applyAlignment="1" applyProtection="1">
      <alignment horizontal="center" vertical="center" wrapText="1"/>
    </xf>
    <xf numFmtId="9" fontId="72" fillId="67" borderId="65" xfId="118" applyFont="1" applyFill="1" applyBorder="1" applyAlignment="1" applyProtection="1">
      <alignment horizontal="center" vertical="center" wrapText="1"/>
    </xf>
    <xf numFmtId="9" fontId="72" fillId="74" borderId="3" xfId="118" applyFont="1" applyFill="1" applyBorder="1" applyAlignment="1" applyProtection="1">
      <alignment horizontal="center" vertical="center" wrapText="1"/>
    </xf>
    <xf numFmtId="9" fontId="72" fillId="74" borderId="11" xfId="118" applyFont="1" applyFill="1" applyBorder="1" applyAlignment="1" applyProtection="1">
      <alignment horizontal="center" vertical="center" wrapText="1"/>
    </xf>
    <xf numFmtId="9" fontId="72" fillId="74" borderId="65" xfId="118" applyFont="1" applyFill="1" applyBorder="1" applyAlignment="1" applyProtection="1">
      <alignment horizontal="center" vertical="center" wrapText="1"/>
    </xf>
    <xf numFmtId="0" fontId="72" fillId="67" borderId="3" xfId="1" applyFont="1" applyFill="1" applyBorder="1" applyAlignment="1" applyProtection="1">
      <alignment horizontal="center" vertical="center" wrapText="1"/>
      <protection locked="0"/>
    </xf>
    <xf numFmtId="0" fontId="72" fillId="67" borderId="11" xfId="1" applyFont="1" applyFill="1" applyBorder="1" applyAlignment="1" applyProtection="1">
      <alignment horizontal="center" vertical="center" wrapText="1"/>
      <protection locked="0"/>
    </xf>
    <xf numFmtId="0" fontId="72" fillId="67" borderId="65" xfId="1" applyFont="1" applyFill="1" applyBorder="1" applyAlignment="1" applyProtection="1">
      <alignment horizontal="center" vertical="center" wrapText="1"/>
      <protection locked="0"/>
    </xf>
    <xf numFmtId="0" fontId="72" fillId="74" borderId="3" xfId="1" applyFont="1" applyFill="1" applyBorder="1" applyAlignment="1" applyProtection="1">
      <alignment horizontal="center" vertical="center" wrapText="1"/>
    </xf>
    <xf numFmtId="0" fontId="72" fillId="74" borderId="11" xfId="1" applyFont="1" applyFill="1" applyBorder="1" applyAlignment="1" applyProtection="1">
      <alignment horizontal="center" vertical="center" wrapText="1"/>
    </xf>
    <xf numFmtId="0" fontId="72" fillId="74" borderId="65" xfId="1" applyFont="1" applyFill="1" applyBorder="1" applyAlignment="1" applyProtection="1">
      <alignment horizontal="center" vertical="center" wrapText="1"/>
    </xf>
    <xf numFmtId="0" fontId="72" fillId="61" borderId="62" xfId="116" applyFont="1" applyFill="1" applyBorder="1" applyAlignment="1" applyProtection="1">
      <alignment horizontal="center" vertical="center" wrapText="1"/>
    </xf>
    <xf numFmtId="0" fontId="72" fillId="61" borderId="56" xfId="116" applyFont="1" applyFill="1" applyBorder="1" applyAlignment="1" applyProtection="1">
      <alignment horizontal="center" vertical="center" wrapText="1"/>
    </xf>
    <xf numFmtId="0" fontId="72" fillId="61" borderId="66" xfId="116" applyFont="1" applyFill="1" applyBorder="1" applyAlignment="1" applyProtection="1">
      <alignment horizontal="center" vertical="center" wrapText="1"/>
    </xf>
    <xf numFmtId="0" fontId="72" fillId="67" borderId="6" xfId="1" applyFont="1" applyFill="1" applyBorder="1" applyAlignment="1" applyProtection="1">
      <alignment horizontal="center" vertical="center"/>
      <protection locked="0"/>
    </xf>
    <xf numFmtId="0" fontId="72" fillId="67" borderId="128" xfId="1" applyFont="1" applyFill="1" applyBorder="1" applyAlignment="1" applyProtection="1">
      <alignment horizontal="center" vertical="center"/>
      <protection locked="0"/>
    </xf>
    <xf numFmtId="0" fontId="72" fillId="67" borderId="3" xfId="1" applyFont="1" applyFill="1" applyBorder="1" applyAlignment="1" applyProtection="1">
      <alignment horizontal="center" vertical="center"/>
      <protection locked="0"/>
    </xf>
    <xf numFmtId="0" fontId="72" fillId="74" borderId="3" xfId="1" applyFont="1" applyFill="1" applyBorder="1" applyAlignment="1" applyProtection="1">
      <alignment horizontal="center" vertical="center"/>
      <protection locked="0"/>
    </xf>
    <xf numFmtId="0" fontId="72" fillId="74" borderId="3" xfId="1" applyFont="1" applyFill="1" applyBorder="1" applyAlignment="1" applyProtection="1">
      <alignment horizontal="center" vertical="center" wrapText="1"/>
      <protection locked="0"/>
    </xf>
    <xf numFmtId="10" fontId="72" fillId="67" borderId="4" xfId="1" applyNumberFormat="1" applyFont="1" applyFill="1" applyBorder="1" applyAlignment="1" applyProtection="1">
      <alignment horizontal="center" vertical="center" wrapText="1"/>
    </xf>
    <xf numFmtId="10" fontId="72" fillId="67" borderId="125" xfId="1" applyNumberFormat="1" applyFont="1" applyFill="1" applyBorder="1" applyAlignment="1" applyProtection="1">
      <alignment horizontal="center" vertical="center" wrapText="1"/>
    </xf>
    <xf numFmtId="10" fontId="72" fillId="67" borderId="126" xfId="1" applyNumberFormat="1" applyFont="1" applyFill="1" applyBorder="1" applyAlignment="1" applyProtection="1">
      <alignment horizontal="center" vertical="center" wrapText="1"/>
    </xf>
    <xf numFmtId="0" fontId="72" fillId="0" borderId="5" xfId="0" applyFont="1" applyBorder="1" applyAlignment="1" applyProtection="1">
      <alignment horizontal="center" vertical="center"/>
    </xf>
    <xf numFmtId="0" fontId="72" fillId="0" borderId="18" xfId="0" applyFont="1" applyBorder="1" applyAlignment="1" applyProtection="1">
      <alignment horizontal="center" vertical="center"/>
    </xf>
    <xf numFmtId="0" fontId="72" fillId="0" borderId="64" xfId="0" applyFont="1" applyBorder="1" applyAlignment="1" applyProtection="1">
      <alignment horizontal="center" vertical="center"/>
    </xf>
    <xf numFmtId="10" fontId="72" fillId="67" borderId="5" xfId="1" applyNumberFormat="1" applyFont="1" applyFill="1" applyBorder="1" applyAlignment="1" applyProtection="1">
      <alignment horizontal="center" vertical="center" wrapText="1"/>
    </xf>
    <xf numFmtId="10" fontId="72" fillId="67" borderId="18" xfId="1" applyNumberFormat="1" applyFont="1" applyFill="1" applyBorder="1" applyAlignment="1" applyProtection="1">
      <alignment horizontal="center" vertical="center" wrapText="1"/>
    </xf>
    <xf numFmtId="10" fontId="72" fillId="67" borderId="64" xfId="1" applyNumberFormat="1" applyFont="1" applyFill="1" applyBorder="1" applyAlignment="1" applyProtection="1">
      <alignment horizontal="center" vertical="center" wrapText="1"/>
    </xf>
    <xf numFmtId="0" fontId="72" fillId="61" borderId="5" xfId="116" applyFont="1" applyFill="1" applyBorder="1" applyAlignment="1" applyProtection="1">
      <alignment horizontal="center" vertical="center" wrapText="1"/>
    </xf>
    <xf numFmtId="0" fontId="72" fillId="61" borderId="18" xfId="116" applyFont="1" applyFill="1" applyBorder="1" applyAlignment="1" applyProtection="1">
      <alignment horizontal="center" vertical="center" wrapText="1"/>
    </xf>
    <xf numFmtId="0" fontId="72" fillId="61" borderId="64" xfId="116" applyFont="1" applyFill="1" applyBorder="1" applyAlignment="1" applyProtection="1">
      <alignment horizontal="center" vertical="center" wrapText="1"/>
    </xf>
    <xf numFmtId="0" fontId="72" fillId="61" borderId="76" xfId="1" applyFont="1" applyFill="1" applyBorder="1" applyAlignment="1" applyProtection="1">
      <alignment horizontal="center" vertical="center"/>
      <protection locked="0"/>
    </xf>
    <xf numFmtId="0" fontId="72" fillId="61" borderId="123" xfId="1" applyFont="1" applyFill="1" applyBorder="1" applyAlignment="1" applyProtection="1">
      <alignment horizontal="center" vertical="center"/>
      <protection locked="0"/>
    </xf>
    <xf numFmtId="0" fontId="72" fillId="61" borderId="124" xfId="1" applyFont="1" applyFill="1" applyBorder="1" applyAlignment="1" applyProtection="1">
      <alignment horizontal="center" vertical="center"/>
      <protection locked="0"/>
    </xf>
    <xf numFmtId="0" fontId="98" fillId="61" borderId="2" xfId="116" applyFont="1" applyFill="1" applyBorder="1" applyAlignment="1" applyProtection="1">
      <alignment horizontal="center" vertical="center"/>
      <protection locked="0"/>
    </xf>
    <xf numFmtId="0" fontId="98" fillId="61" borderId="54" xfId="116" applyFont="1" applyFill="1" applyBorder="1" applyAlignment="1" applyProtection="1">
      <alignment horizontal="center" vertical="center"/>
      <protection locked="0"/>
    </xf>
    <xf numFmtId="0" fontId="98" fillId="61" borderId="73" xfId="116" applyFont="1" applyFill="1" applyBorder="1" applyAlignment="1" applyProtection="1">
      <alignment horizontal="center" vertical="center"/>
      <protection locked="0"/>
    </xf>
    <xf numFmtId="0" fontId="72" fillId="74" borderId="65" xfId="1" applyFont="1" applyFill="1" applyBorder="1" applyAlignment="1" applyProtection="1">
      <alignment horizontal="center" vertical="center" wrapText="1"/>
      <protection locked="0"/>
    </xf>
    <xf numFmtId="0" fontId="72" fillId="67" borderId="3" xfId="1" applyFont="1" applyFill="1" applyBorder="1" applyAlignment="1" applyProtection="1">
      <alignment horizontal="center" vertical="center" wrapText="1"/>
    </xf>
    <xf numFmtId="0" fontId="72" fillId="67" borderId="11" xfId="1" applyFont="1" applyFill="1" applyBorder="1" applyAlignment="1" applyProtection="1">
      <alignment horizontal="center" vertical="center" wrapText="1"/>
    </xf>
    <xf numFmtId="0" fontId="72" fillId="67" borderId="65" xfId="1" applyFont="1" applyFill="1" applyBorder="1" applyAlignment="1" applyProtection="1">
      <alignment horizontal="center" vertical="center" wrapText="1"/>
    </xf>
    <xf numFmtId="0" fontId="72" fillId="67" borderId="56" xfId="1" applyFont="1" applyFill="1" applyBorder="1" applyAlignment="1" applyProtection="1">
      <alignment horizontal="center" vertical="center" wrapText="1"/>
    </xf>
    <xf numFmtId="0" fontId="72" fillId="67" borderId="66" xfId="1" applyFont="1" applyFill="1" applyBorder="1" applyAlignment="1" applyProtection="1">
      <alignment horizontal="center" vertical="center" wrapText="1"/>
    </xf>
    <xf numFmtId="0" fontId="72" fillId="97" borderId="3" xfId="1" applyFont="1" applyFill="1" applyBorder="1" applyAlignment="1" applyProtection="1">
      <alignment horizontal="center" vertical="center" wrapText="1"/>
    </xf>
    <xf numFmtId="0" fontId="72" fillId="97" borderId="11" xfId="1" applyFont="1" applyFill="1" applyBorder="1" applyAlignment="1" applyProtection="1">
      <alignment horizontal="center" vertical="center" wrapText="1"/>
    </xf>
    <xf numFmtId="0" fontId="72" fillId="97" borderId="65" xfId="1" applyFont="1" applyFill="1" applyBorder="1" applyAlignment="1" applyProtection="1">
      <alignment horizontal="center" vertical="center" wrapText="1"/>
    </xf>
    <xf numFmtId="0" fontId="72" fillId="90" borderId="2" xfId="1" applyFont="1" applyFill="1" applyBorder="1" applyAlignment="1" applyProtection="1">
      <alignment horizontal="center" vertical="center" wrapText="1"/>
    </xf>
    <xf numFmtId="0" fontId="72" fillId="90" borderId="3" xfId="1" applyFont="1" applyFill="1" applyBorder="1" applyAlignment="1" applyProtection="1">
      <alignment horizontal="center" vertical="center" wrapText="1"/>
    </xf>
    <xf numFmtId="0" fontId="72" fillId="90" borderId="62" xfId="1" applyFont="1" applyFill="1" applyBorder="1" applyAlignment="1" applyProtection="1">
      <alignment horizontal="center" vertical="center" wrapText="1"/>
    </xf>
    <xf numFmtId="0" fontId="72" fillId="90" borderId="54" xfId="1" applyFont="1" applyFill="1" applyBorder="1" applyAlignment="1" applyProtection="1">
      <alignment horizontal="center" vertical="center" wrapText="1"/>
    </xf>
    <xf numFmtId="0" fontId="72" fillId="90" borderId="11" xfId="1" applyFont="1" applyFill="1" applyBorder="1" applyAlignment="1" applyProtection="1">
      <alignment horizontal="center" vertical="center" wrapText="1"/>
    </xf>
    <xf numFmtId="0" fontId="72" fillId="90" borderId="56" xfId="1" applyFont="1" applyFill="1" applyBorder="1" applyAlignment="1" applyProtection="1">
      <alignment horizontal="center" vertical="center" wrapText="1"/>
    </xf>
    <xf numFmtId="0" fontId="72" fillId="72" borderId="3" xfId="1" applyFont="1" applyFill="1" applyBorder="1" applyAlignment="1" applyProtection="1">
      <alignment horizontal="center" vertical="center" wrapText="1"/>
    </xf>
    <xf numFmtId="0" fontId="72" fillId="72" borderId="11" xfId="1" applyFont="1" applyFill="1" applyBorder="1" applyAlignment="1" applyProtection="1">
      <alignment horizontal="center" vertical="center" wrapText="1"/>
    </xf>
    <xf numFmtId="0" fontId="72" fillId="72" borderId="65" xfId="1" applyFont="1" applyFill="1" applyBorder="1" applyAlignment="1" applyProtection="1">
      <alignment horizontal="center" vertical="center" wrapText="1"/>
    </xf>
    <xf numFmtId="0" fontId="72" fillId="56" borderId="3" xfId="1" applyFont="1" applyFill="1" applyBorder="1" applyAlignment="1" applyProtection="1">
      <alignment horizontal="center" vertical="center" wrapText="1"/>
      <protection locked="0"/>
    </xf>
    <xf numFmtId="0" fontId="72" fillId="56" borderId="11" xfId="1" applyFont="1" applyFill="1" applyBorder="1" applyAlignment="1" applyProtection="1">
      <alignment horizontal="center" vertical="center" wrapText="1"/>
      <protection locked="0"/>
    </xf>
    <xf numFmtId="0" fontId="72" fillId="56" borderId="65" xfId="1" applyFont="1" applyFill="1" applyBorder="1" applyAlignment="1" applyProtection="1">
      <alignment horizontal="center" vertical="center" wrapText="1"/>
      <protection locked="0"/>
    </xf>
    <xf numFmtId="0" fontId="144" fillId="71" borderId="97" xfId="116" applyFont="1" applyFill="1" applyBorder="1" applyAlignment="1" applyProtection="1">
      <alignment horizontal="center" vertical="center"/>
      <protection locked="0"/>
    </xf>
    <xf numFmtId="0" fontId="144" fillId="71" borderId="108" xfId="116" applyFont="1" applyFill="1" applyBorder="1" applyAlignment="1" applyProtection="1">
      <alignment horizontal="center" vertical="center"/>
      <protection locked="0"/>
    </xf>
    <xf numFmtId="0" fontId="144" fillId="71" borderId="0" xfId="116" applyFont="1" applyFill="1" applyBorder="1" applyAlignment="1" applyProtection="1">
      <alignment horizontal="center" vertical="center"/>
      <protection locked="0"/>
    </xf>
    <xf numFmtId="0" fontId="144" fillId="71" borderId="86" xfId="116" applyFont="1" applyFill="1" applyBorder="1" applyAlignment="1" applyProtection="1">
      <alignment horizontal="center" vertical="center"/>
      <protection locked="0"/>
    </xf>
    <xf numFmtId="0" fontId="144" fillId="71" borderId="110" xfId="116" applyFont="1" applyFill="1" applyBorder="1" applyAlignment="1" applyProtection="1">
      <alignment horizontal="center" vertical="center"/>
      <protection locked="0"/>
    </xf>
    <xf numFmtId="0" fontId="144" fillId="71" borderId="111" xfId="116" applyFont="1" applyFill="1" applyBorder="1" applyAlignment="1" applyProtection="1">
      <alignment horizontal="center" vertical="center"/>
      <protection locked="0"/>
    </xf>
    <xf numFmtId="0" fontId="72" fillId="74" borderId="2" xfId="1" applyFont="1" applyFill="1" applyBorder="1" applyAlignment="1" applyProtection="1">
      <alignment horizontal="center" vertical="center" wrapText="1"/>
      <protection locked="0"/>
    </xf>
    <xf numFmtId="0" fontId="72" fillId="74" borderId="54" xfId="1" applyFont="1" applyFill="1" applyBorder="1" applyAlignment="1" applyProtection="1">
      <alignment horizontal="center" vertical="center" wrapText="1"/>
      <protection locked="0"/>
    </xf>
    <xf numFmtId="0" fontId="72" fillId="74" borderId="73" xfId="1" applyFont="1" applyFill="1" applyBorder="1" applyAlignment="1" applyProtection="1">
      <alignment horizontal="center" vertical="center" wrapText="1"/>
      <protection locked="0"/>
    </xf>
    <xf numFmtId="0" fontId="67" fillId="86" borderId="3" xfId="1" applyFont="1" applyFill="1" applyBorder="1" applyAlignment="1" applyProtection="1">
      <alignment horizontal="center" vertical="center" wrapText="1"/>
    </xf>
    <xf numFmtId="0" fontId="67" fillId="86" borderId="11" xfId="1" applyFont="1" applyFill="1" applyBorder="1" applyAlignment="1" applyProtection="1">
      <alignment horizontal="center" vertical="center" wrapText="1"/>
    </xf>
    <xf numFmtId="0" fontId="67" fillId="86" borderId="65" xfId="1" applyFont="1" applyFill="1" applyBorder="1" applyAlignment="1" applyProtection="1">
      <alignment horizontal="center" vertical="center" wrapText="1"/>
    </xf>
    <xf numFmtId="0" fontId="107" fillId="57" borderId="104" xfId="1" applyFont="1" applyFill="1" applyBorder="1" applyAlignment="1" applyProtection="1">
      <alignment horizontal="center" vertical="center" wrapText="1"/>
      <protection locked="0"/>
    </xf>
    <xf numFmtId="0" fontId="107" fillId="57" borderId="105" xfId="1" applyFont="1" applyFill="1" applyBorder="1" applyAlignment="1" applyProtection="1">
      <alignment horizontal="center" vertical="center" wrapText="1"/>
      <protection locked="0"/>
    </xf>
    <xf numFmtId="0" fontId="107" fillId="57" borderId="106" xfId="1" applyFont="1" applyFill="1" applyBorder="1" applyAlignment="1" applyProtection="1">
      <alignment horizontal="center" vertical="center" wrapText="1"/>
      <protection locked="0"/>
    </xf>
    <xf numFmtId="0" fontId="72" fillId="0" borderId="94" xfId="116" applyFont="1" applyBorder="1" applyAlignment="1" applyProtection="1">
      <alignment horizontal="center" vertical="center"/>
      <protection locked="0"/>
    </xf>
    <xf numFmtId="0" fontId="92" fillId="71" borderId="4" xfId="0" applyFont="1" applyFill="1" applyBorder="1" applyAlignment="1" applyProtection="1">
      <alignment horizontal="center" vertical="center"/>
    </xf>
    <xf numFmtId="0" fontId="92" fillId="71" borderId="5" xfId="0" applyFont="1" applyFill="1" applyBorder="1" applyAlignment="1" applyProtection="1">
      <alignment horizontal="center" vertical="center"/>
    </xf>
    <xf numFmtId="0" fontId="92" fillId="71" borderId="76" xfId="0" applyFont="1" applyFill="1" applyBorder="1" applyAlignment="1" applyProtection="1">
      <alignment horizontal="center" vertical="center"/>
    </xf>
    <xf numFmtId="0" fontId="72" fillId="51" borderId="5" xfId="1" applyFont="1" applyFill="1" applyBorder="1" applyAlignment="1" applyProtection="1">
      <alignment horizontal="center" vertical="center" wrapText="1"/>
    </xf>
    <xf numFmtId="0" fontId="72" fillId="51" borderId="18" xfId="1" applyFont="1" applyFill="1" applyBorder="1" applyAlignment="1" applyProtection="1">
      <alignment horizontal="center" vertical="center" wrapText="1"/>
    </xf>
    <xf numFmtId="0" fontId="72" fillId="51" borderId="64" xfId="1" applyFont="1" applyFill="1" applyBorder="1" applyAlignment="1" applyProtection="1">
      <alignment horizontal="center" vertical="center" wrapText="1"/>
    </xf>
    <xf numFmtId="0" fontId="70" fillId="87" borderId="46" xfId="116" applyFont="1" applyFill="1" applyBorder="1" applyAlignment="1" applyProtection="1">
      <alignment horizontal="center" vertical="center"/>
    </xf>
    <xf numFmtId="0" fontId="70" fillId="87" borderId="9" xfId="116" applyFont="1" applyFill="1" applyBorder="1" applyAlignment="1" applyProtection="1">
      <alignment horizontal="center" vertical="center"/>
    </xf>
    <xf numFmtId="0" fontId="70" fillId="87" borderId="10" xfId="116" applyFont="1" applyFill="1" applyBorder="1" applyAlignment="1" applyProtection="1">
      <alignment horizontal="center" vertical="center"/>
    </xf>
    <xf numFmtId="0" fontId="101" fillId="86" borderId="52" xfId="1" applyFont="1" applyFill="1" applyBorder="1" applyAlignment="1" applyProtection="1">
      <alignment horizontal="center" vertical="center" wrapText="1"/>
    </xf>
    <xf numFmtId="0" fontId="101" fillId="86" borderId="0" xfId="1" applyFont="1" applyFill="1" applyBorder="1" applyAlignment="1" applyProtection="1">
      <alignment horizontal="center" vertical="center" wrapText="1"/>
    </xf>
    <xf numFmtId="0" fontId="101" fillId="86" borderId="44" xfId="1" applyFont="1" applyFill="1" applyBorder="1" applyAlignment="1" applyProtection="1">
      <alignment horizontal="center" vertical="center" wrapText="1"/>
    </xf>
    <xf numFmtId="0" fontId="72" fillId="57" borderId="52" xfId="1" applyFont="1" applyFill="1" applyBorder="1" applyAlignment="1" applyProtection="1">
      <alignment horizontal="center" vertical="center" wrapText="1"/>
    </xf>
    <xf numFmtId="0" fontId="72" fillId="57" borderId="0" xfId="1" applyFont="1" applyFill="1" applyBorder="1" applyAlignment="1" applyProtection="1">
      <alignment horizontal="center" vertical="center" wrapText="1"/>
    </xf>
    <xf numFmtId="0" fontId="72" fillId="57" borderId="44" xfId="1" applyFont="1" applyFill="1" applyBorder="1" applyAlignment="1" applyProtection="1">
      <alignment horizontal="center" vertical="center" wrapText="1"/>
    </xf>
    <xf numFmtId="0" fontId="64" fillId="61" borderId="15" xfId="116" applyFont="1" applyFill="1" applyBorder="1" applyAlignment="1" applyProtection="1">
      <alignment horizontal="center" vertical="center" wrapText="1"/>
    </xf>
    <xf numFmtId="0" fontId="64" fillId="61" borderId="84" xfId="116" applyFont="1" applyFill="1" applyBorder="1" applyAlignment="1" applyProtection="1">
      <alignment horizontal="center" vertical="center" wrapText="1"/>
    </xf>
    <xf numFmtId="0" fontId="98" fillId="61" borderId="18" xfId="116" applyFont="1" applyFill="1" applyBorder="1" applyAlignment="1" applyProtection="1">
      <alignment horizontal="center" vertical="center"/>
      <protection locked="0"/>
    </xf>
    <xf numFmtId="0" fontId="98" fillId="61" borderId="64" xfId="116" applyFont="1" applyFill="1" applyBorder="1" applyAlignment="1" applyProtection="1">
      <alignment horizontal="center" vertical="center"/>
      <protection locked="0"/>
    </xf>
    <xf numFmtId="0" fontId="72" fillId="61" borderId="78" xfId="1" applyFont="1" applyFill="1" applyBorder="1" applyAlignment="1" applyProtection="1">
      <alignment horizontal="center" vertical="center"/>
      <protection locked="0"/>
    </xf>
    <xf numFmtId="0" fontId="72" fillId="61" borderId="56" xfId="1" applyFont="1" applyFill="1" applyBorder="1" applyAlignment="1" applyProtection="1">
      <alignment horizontal="center" vertical="center"/>
      <protection locked="0"/>
    </xf>
    <xf numFmtId="0" fontId="72" fillId="61" borderId="66" xfId="1" applyFont="1" applyFill="1" applyBorder="1" applyAlignment="1" applyProtection="1">
      <alignment horizontal="center" vertical="center"/>
      <protection locked="0"/>
    </xf>
    <xf numFmtId="10" fontId="72" fillId="67" borderId="77" xfId="1" applyNumberFormat="1" applyFont="1" applyFill="1" applyBorder="1" applyAlignment="1" applyProtection="1">
      <alignment horizontal="center" vertical="center" wrapText="1"/>
    </xf>
    <xf numFmtId="0" fontId="72" fillId="67" borderId="54" xfId="1" applyFont="1" applyFill="1" applyBorder="1" applyAlignment="1" applyProtection="1">
      <alignment horizontal="center" vertical="center" wrapText="1"/>
    </xf>
    <xf numFmtId="0" fontId="72" fillId="67" borderId="73" xfId="1" applyFont="1" applyFill="1" applyBorder="1" applyAlignment="1" applyProtection="1">
      <alignment horizontal="center" vertical="center" wrapText="1"/>
    </xf>
    <xf numFmtId="0" fontId="72" fillId="0" borderId="33" xfId="0" applyFont="1" applyBorder="1" applyAlignment="1" applyProtection="1">
      <alignment horizontal="center" vertical="center"/>
    </xf>
    <xf numFmtId="0" fontId="72" fillId="0" borderId="11" xfId="0" applyFont="1" applyBorder="1" applyAlignment="1" applyProtection="1">
      <alignment horizontal="center" vertical="center"/>
    </xf>
    <xf numFmtId="0" fontId="72" fillId="0" borderId="65" xfId="0" applyFont="1" applyBorder="1" applyAlignment="1" applyProtection="1">
      <alignment horizontal="center" vertical="center"/>
    </xf>
    <xf numFmtId="10" fontId="72" fillId="67" borderId="33" xfId="1" applyNumberFormat="1" applyFont="1" applyFill="1" applyBorder="1" applyAlignment="1" applyProtection="1">
      <alignment horizontal="center" vertical="center" wrapText="1"/>
    </xf>
    <xf numFmtId="0" fontId="72" fillId="61" borderId="33" xfId="116" applyFont="1" applyFill="1" applyBorder="1" applyAlignment="1" applyProtection="1">
      <alignment horizontal="center" vertical="center" wrapText="1"/>
    </xf>
    <xf numFmtId="0" fontId="72" fillId="61" borderId="11" xfId="116" applyFont="1" applyFill="1" applyBorder="1" applyAlignment="1" applyProtection="1">
      <alignment horizontal="center" vertical="center" wrapText="1"/>
    </xf>
    <xf numFmtId="0" fontId="72" fillId="61" borderId="65" xfId="116" applyFont="1" applyFill="1" applyBorder="1" applyAlignment="1" applyProtection="1">
      <alignment horizontal="center" vertical="center" wrapText="1"/>
    </xf>
    <xf numFmtId="0" fontId="72" fillId="92" borderId="11" xfId="1" applyFont="1" applyFill="1" applyBorder="1" applyAlignment="1" applyProtection="1">
      <alignment horizontal="center" vertical="center" wrapText="1"/>
    </xf>
    <xf numFmtId="0" fontId="72" fillId="92" borderId="65" xfId="1" applyFont="1" applyFill="1" applyBorder="1" applyAlignment="1" applyProtection="1">
      <alignment horizontal="center" vertical="center" wrapText="1"/>
    </xf>
    <xf numFmtId="0" fontId="72" fillId="56" borderId="3" xfId="1" applyFont="1" applyFill="1" applyBorder="1" applyAlignment="1" applyProtection="1">
      <alignment horizontal="center" vertical="center" wrapText="1"/>
    </xf>
    <xf numFmtId="0" fontId="72" fillId="56" borderId="62" xfId="1" applyFont="1" applyFill="1" applyBorder="1" applyAlignment="1" applyProtection="1">
      <alignment horizontal="center" vertical="center" wrapText="1"/>
    </xf>
    <xf numFmtId="0" fontId="72" fillId="56" borderId="11" xfId="1" applyFont="1" applyFill="1" applyBorder="1" applyAlignment="1" applyProtection="1">
      <alignment horizontal="center" vertical="center" wrapText="1"/>
    </xf>
    <xf numFmtId="0" fontId="72" fillId="56" borderId="56" xfId="1" applyFont="1" applyFill="1" applyBorder="1" applyAlignment="1" applyProtection="1">
      <alignment horizontal="center" vertical="center" wrapText="1"/>
    </xf>
    <xf numFmtId="0" fontId="72" fillId="74" borderId="65" xfId="1" applyFont="1" applyFill="1" applyBorder="1" applyAlignment="1" applyProtection="1">
      <alignment horizontal="center" vertical="center"/>
      <protection locked="0"/>
    </xf>
    <xf numFmtId="0" fontId="95" fillId="72" borderId="77" xfId="0" applyFont="1" applyFill="1" applyBorder="1" applyAlignment="1" applyProtection="1">
      <alignment horizontal="center" vertical="center" wrapText="1"/>
      <protection locked="0"/>
    </xf>
    <xf numFmtId="0" fontId="72" fillId="67" borderId="33" xfId="1" applyFont="1" applyFill="1" applyBorder="1" applyAlignment="1" applyProtection="1">
      <alignment horizontal="center" vertical="center"/>
      <protection locked="0"/>
    </xf>
    <xf numFmtId="0" fontId="131" fillId="67" borderId="98" xfId="116" applyFont="1" applyFill="1" applyBorder="1" applyAlignment="1" applyProtection="1">
      <alignment horizontal="center" vertical="center" wrapText="1"/>
      <protection locked="0"/>
    </xf>
    <xf numFmtId="0" fontId="131" fillId="67" borderId="99" xfId="116" applyFont="1" applyFill="1" applyBorder="1" applyAlignment="1" applyProtection="1">
      <alignment horizontal="center" vertical="center" wrapText="1"/>
      <protection locked="0"/>
    </xf>
    <xf numFmtId="0" fontId="131" fillId="67" borderId="101" xfId="116" applyFont="1" applyFill="1" applyBorder="1" applyAlignment="1" applyProtection="1">
      <alignment horizontal="center" vertical="center" wrapText="1"/>
      <protection locked="0"/>
    </xf>
    <xf numFmtId="0" fontId="107" fillId="57" borderId="102" xfId="1" applyFont="1" applyFill="1" applyBorder="1" applyAlignment="1" applyProtection="1">
      <alignment horizontal="center" vertical="center" wrapText="1"/>
      <protection locked="0"/>
    </xf>
    <xf numFmtId="0" fontId="107" fillId="57" borderId="57" xfId="1" applyFont="1" applyFill="1" applyBorder="1" applyAlignment="1" applyProtection="1">
      <alignment horizontal="center" vertical="center" wrapText="1"/>
      <protection locked="0"/>
    </xf>
    <xf numFmtId="0" fontId="107" fillId="57" borderId="103" xfId="1" applyFont="1" applyFill="1" applyBorder="1" applyAlignment="1" applyProtection="1">
      <alignment horizontal="center" vertical="center" wrapText="1"/>
      <protection locked="0"/>
    </xf>
    <xf numFmtId="0" fontId="107" fillId="67" borderId="102" xfId="1" applyFont="1" applyFill="1" applyBorder="1" applyAlignment="1" applyProtection="1">
      <alignment horizontal="center" vertical="center" wrapText="1"/>
      <protection locked="0"/>
    </xf>
    <xf numFmtId="0" fontId="107" fillId="67" borderId="57" xfId="1" applyFont="1" applyFill="1" applyBorder="1" applyAlignment="1" applyProtection="1">
      <alignment horizontal="center" vertical="center" wrapText="1"/>
      <protection locked="0"/>
    </xf>
    <xf numFmtId="0" fontId="107" fillId="67" borderId="103" xfId="1" applyFont="1" applyFill="1" applyBorder="1" applyAlignment="1" applyProtection="1">
      <alignment horizontal="center" vertical="center" wrapText="1"/>
      <protection locked="0"/>
    </xf>
    <xf numFmtId="0" fontId="70" fillId="91" borderId="11" xfId="1" applyFont="1" applyFill="1" applyBorder="1" applyAlignment="1" applyProtection="1">
      <alignment horizontal="center" vertical="center"/>
    </xf>
    <xf numFmtId="0" fontId="70" fillId="91" borderId="65" xfId="1" applyFont="1" applyFill="1" applyBorder="1" applyAlignment="1" applyProtection="1">
      <alignment horizontal="center" vertical="center"/>
    </xf>
    <xf numFmtId="0" fontId="72" fillId="74" borderId="7" xfId="1" applyFont="1" applyFill="1" applyBorder="1" applyAlignment="1" applyProtection="1">
      <alignment horizontal="center" vertical="center" wrapText="1"/>
    </xf>
    <xf numFmtId="0" fontId="72" fillId="74" borderId="128" xfId="1" applyFont="1" applyFill="1" applyBorder="1" applyAlignment="1" applyProtection="1">
      <alignment horizontal="center" vertical="center" wrapText="1"/>
    </xf>
    <xf numFmtId="0" fontId="72" fillId="74" borderId="82" xfId="1" applyFont="1" applyFill="1" applyBorder="1" applyAlignment="1" applyProtection="1">
      <alignment horizontal="center" vertical="center" wrapText="1"/>
    </xf>
    <xf numFmtId="0" fontId="72" fillId="74" borderId="21" xfId="1" applyFont="1" applyFill="1" applyBorder="1" applyAlignment="1" applyProtection="1">
      <alignment horizontal="center" vertical="center" wrapText="1"/>
    </xf>
    <xf numFmtId="0" fontId="72" fillId="74" borderId="6" xfId="1" applyFont="1" applyFill="1" applyBorder="1" applyAlignment="1" applyProtection="1">
      <alignment horizontal="center" vertical="center" wrapText="1"/>
    </xf>
    <xf numFmtId="0" fontId="72" fillId="74" borderId="19" xfId="1" applyFont="1" applyFill="1" applyBorder="1" applyAlignment="1" applyProtection="1">
      <alignment horizontal="center" vertical="center" wrapText="1"/>
    </xf>
    <xf numFmtId="0" fontId="72" fillId="92" borderId="5" xfId="1" applyFont="1" applyFill="1" applyBorder="1" applyAlignment="1" applyProtection="1">
      <alignment horizontal="center" vertical="center" wrapText="1"/>
    </xf>
    <xf numFmtId="0" fontId="72" fillId="92" borderId="18" xfId="1" applyFont="1" applyFill="1" applyBorder="1" applyAlignment="1" applyProtection="1">
      <alignment horizontal="center" vertical="center" wrapText="1"/>
    </xf>
    <xf numFmtId="0" fontId="72" fillId="92" borderId="64" xfId="1" applyFont="1" applyFill="1" applyBorder="1" applyAlignment="1" applyProtection="1">
      <alignment horizontal="center" vertical="center" wrapText="1"/>
    </xf>
    <xf numFmtId="0" fontId="101" fillId="86" borderId="3" xfId="1" applyFont="1" applyFill="1" applyBorder="1" applyAlignment="1" applyProtection="1">
      <alignment horizontal="center" vertical="center" wrapText="1"/>
    </xf>
    <xf numFmtId="0" fontId="101" fillId="86" borderId="11" xfId="1" applyFont="1" applyFill="1" applyBorder="1" applyAlignment="1" applyProtection="1">
      <alignment horizontal="center" vertical="center" wrapText="1"/>
    </xf>
    <xf numFmtId="0" fontId="101" fillId="86" borderId="65" xfId="1" applyFont="1" applyFill="1" applyBorder="1" applyAlignment="1" applyProtection="1">
      <alignment horizontal="center" vertical="center" wrapText="1"/>
    </xf>
    <xf numFmtId="0" fontId="70" fillId="91" borderId="11" xfId="1" applyFont="1" applyFill="1" applyBorder="1" applyAlignment="1" applyProtection="1">
      <alignment horizontal="center" vertical="center" wrapText="1"/>
    </xf>
    <xf numFmtId="0" fontId="72" fillId="95" borderId="11" xfId="1" applyFont="1" applyFill="1" applyBorder="1" applyAlignment="1" applyProtection="1">
      <alignment horizontal="center" vertical="center" wrapText="1"/>
    </xf>
    <xf numFmtId="0" fontId="72" fillId="74" borderId="11" xfId="1" applyFont="1" applyFill="1" applyBorder="1" applyAlignment="1" applyProtection="1">
      <alignment horizontal="center" vertical="center"/>
    </xf>
    <xf numFmtId="0" fontId="72" fillId="67" borderId="98" xfId="116" applyFont="1" applyFill="1" applyBorder="1" applyAlignment="1" applyProtection="1">
      <alignment horizontal="left" vertical="center" wrapText="1"/>
      <protection locked="0"/>
    </xf>
    <xf numFmtId="0" fontId="72" fillId="67" borderId="99" xfId="116" applyFont="1" applyFill="1" applyBorder="1" applyAlignment="1" applyProtection="1">
      <alignment horizontal="left" vertical="center" wrapText="1"/>
      <protection locked="0"/>
    </xf>
    <xf numFmtId="0" fontId="72" fillId="67" borderId="101" xfId="116" applyFont="1" applyFill="1" applyBorder="1" applyAlignment="1" applyProtection="1">
      <alignment horizontal="left" vertical="center" wrapText="1"/>
      <protection locked="0"/>
    </xf>
    <xf numFmtId="0" fontId="72" fillId="57" borderId="102" xfId="1" applyFont="1" applyFill="1" applyBorder="1" applyAlignment="1" applyProtection="1">
      <alignment horizontal="left" vertical="center" wrapText="1"/>
      <protection locked="0"/>
    </xf>
    <xf numFmtId="0" fontId="72" fillId="57" borderId="57" xfId="1" applyFont="1" applyFill="1" applyBorder="1" applyAlignment="1" applyProtection="1">
      <alignment horizontal="left" vertical="center" wrapText="1"/>
      <protection locked="0"/>
    </xf>
    <xf numFmtId="0" fontId="72" fillId="57" borderId="103" xfId="1" applyFont="1" applyFill="1" applyBorder="1" applyAlignment="1" applyProtection="1">
      <alignment horizontal="left" vertical="center" wrapText="1"/>
      <protection locked="0"/>
    </xf>
    <xf numFmtId="0" fontId="72" fillId="67" borderId="102" xfId="1" applyFont="1" applyFill="1" applyBorder="1" applyAlignment="1" applyProtection="1">
      <alignment horizontal="left" vertical="center" wrapText="1"/>
      <protection locked="0"/>
    </xf>
    <xf numFmtId="0" fontId="72" fillId="67" borderId="57" xfId="1" applyFont="1" applyFill="1" applyBorder="1" applyAlignment="1" applyProtection="1">
      <alignment horizontal="left" vertical="center" wrapText="1"/>
      <protection locked="0"/>
    </xf>
    <xf numFmtId="0" fontId="72" fillId="67" borderId="103" xfId="1" applyFont="1" applyFill="1" applyBorder="1" applyAlignment="1" applyProtection="1">
      <alignment horizontal="left" vertical="center" wrapText="1"/>
      <protection locked="0"/>
    </xf>
    <xf numFmtId="0" fontId="72" fillId="57" borderId="104" xfId="1" applyFont="1" applyFill="1" applyBorder="1" applyAlignment="1" applyProtection="1">
      <alignment horizontal="left" vertical="center" wrapText="1"/>
      <protection locked="0"/>
    </xf>
    <xf numFmtId="0" fontId="72" fillId="57" borderId="105" xfId="1" applyFont="1" applyFill="1" applyBorder="1" applyAlignment="1" applyProtection="1">
      <alignment horizontal="left" vertical="center" wrapText="1"/>
      <protection locked="0"/>
    </xf>
    <xf numFmtId="0" fontId="72" fillId="57" borderId="106" xfId="1" applyFont="1" applyFill="1" applyBorder="1" applyAlignment="1" applyProtection="1">
      <alignment horizontal="left" vertical="center" wrapText="1"/>
      <protection locked="0"/>
    </xf>
    <xf numFmtId="0" fontId="72" fillId="56" borderId="65" xfId="1" applyFont="1" applyFill="1" applyBorder="1" applyAlignment="1" applyProtection="1">
      <alignment horizontal="center" vertical="center" wrapText="1"/>
    </xf>
    <xf numFmtId="0" fontId="72" fillId="71" borderId="3" xfId="1" applyFont="1" applyFill="1" applyBorder="1" applyAlignment="1" applyProtection="1">
      <alignment horizontal="center" vertical="center" wrapText="1"/>
    </xf>
    <xf numFmtId="0" fontId="72" fillId="71" borderId="11" xfId="1" applyFont="1" applyFill="1" applyBorder="1" applyAlignment="1" applyProtection="1">
      <alignment horizontal="center" vertical="center" wrapText="1"/>
    </xf>
    <xf numFmtId="0" fontId="72" fillId="71" borderId="65" xfId="1" applyFont="1" applyFill="1" applyBorder="1" applyAlignment="1" applyProtection="1">
      <alignment horizontal="center" vertical="center" wrapText="1"/>
    </xf>
    <xf numFmtId="0" fontId="72" fillId="0" borderId="113" xfId="116" applyFont="1" applyBorder="1" applyAlignment="1" applyProtection="1">
      <alignment horizontal="center" vertical="center"/>
      <protection locked="0"/>
    </xf>
    <xf numFmtId="0" fontId="72" fillId="0" borderId="115" xfId="116" applyFont="1" applyBorder="1" applyAlignment="1" applyProtection="1">
      <alignment horizontal="center" vertical="center"/>
      <protection locked="0"/>
    </xf>
    <xf numFmtId="0" fontId="70" fillId="87" borderId="79" xfId="116" applyFont="1" applyFill="1" applyBorder="1" applyAlignment="1" applyProtection="1">
      <alignment horizontal="center" vertical="center"/>
    </xf>
    <xf numFmtId="0" fontId="70" fillId="87" borderId="80" xfId="116" applyFont="1" applyFill="1" applyBorder="1" applyAlignment="1" applyProtection="1">
      <alignment horizontal="center" vertical="center"/>
    </xf>
    <xf numFmtId="0" fontId="70" fillId="87" borderId="81" xfId="116" applyFont="1" applyFill="1" applyBorder="1" applyAlignment="1" applyProtection="1">
      <alignment horizontal="center" vertical="center"/>
    </xf>
    <xf numFmtId="0" fontId="99" fillId="86" borderId="158" xfId="116" applyFont="1" applyFill="1" applyBorder="1" applyAlignment="1" applyProtection="1">
      <alignment horizontal="center" vertical="center" wrapText="1"/>
    </xf>
    <xf numFmtId="0" fontId="72" fillId="61" borderId="52" xfId="116" applyFont="1" applyFill="1" applyBorder="1" applyAlignment="1" applyProtection="1">
      <alignment horizontal="center" vertical="center"/>
    </xf>
    <xf numFmtId="0" fontId="72" fillId="61" borderId="0" xfId="116" applyFont="1" applyFill="1" applyBorder="1" applyAlignment="1" applyProtection="1">
      <alignment horizontal="center" vertical="center"/>
    </xf>
    <xf numFmtId="0" fontId="72" fillId="61" borderId="44" xfId="116" applyFont="1" applyFill="1" applyBorder="1" applyAlignment="1" applyProtection="1">
      <alignment horizontal="center" vertical="center"/>
    </xf>
    <xf numFmtId="0" fontId="96" fillId="50" borderId="33" xfId="0" applyFont="1" applyFill="1" applyBorder="1" applyAlignment="1" applyProtection="1">
      <alignment horizontal="center" vertical="center"/>
    </xf>
    <xf numFmtId="0" fontId="105" fillId="86" borderId="7" xfId="116" applyFont="1" applyFill="1" applyBorder="1" applyAlignment="1" applyProtection="1">
      <alignment horizontal="center" vertical="center"/>
    </xf>
    <xf numFmtId="0" fontId="105" fillId="86" borderId="8" xfId="116" applyFont="1" applyFill="1" applyBorder="1" applyAlignment="1" applyProtection="1">
      <alignment horizontal="center" vertical="center"/>
    </xf>
    <xf numFmtId="0" fontId="105" fillId="86" borderId="41" xfId="116" applyFont="1" applyFill="1" applyBorder="1" applyAlignment="1" applyProtection="1">
      <alignment horizontal="center" vertical="center"/>
    </xf>
    <xf numFmtId="0" fontId="105" fillId="86" borderId="52" xfId="116" applyFont="1" applyFill="1" applyBorder="1" applyAlignment="1" applyProtection="1">
      <alignment horizontal="center" vertical="center"/>
    </xf>
    <xf numFmtId="0" fontId="105" fillId="86" borderId="0" xfId="116" applyFont="1" applyFill="1" applyBorder="1" applyAlignment="1" applyProtection="1">
      <alignment horizontal="center" vertical="center"/>
    </xf>
    <xf numFmtId="0" fontId="105" fillId="86" borderId="44" xfId="116" applyFont="1" applyFill="1" applyBorder="1" applyAlignment="1" applyProtection="1">
      <alignment horizontal="center" vertical="center"/>
    </xf>
    <xf numFmtId="0" fontId="99" fillId="86" borderId="159" xfId="116" applyFont="1" applyFill="1" applyBorder="1" applyAlignment="1" applyProtection="1">
      <alignment horizontal="center" vertical="center" wrapText="1"/>
    </xf>
    <xf numFmtId="0" fontId="96" fillId="50" borderId="19" xfId="0" applyFont="1" applyFill="1" applyBorder="1" applyAlignment="1" applyProtection="1">
      <alignment horizontal="center" vertical="center"/>
    </xf>
    <xf numFmtId="0" fontId="72" fillId="51" borderId="3" xfId="1" applyFont="1" applyFill="1" applyBorder="1" applyAlignment="1" applyProtection="1">
      <alignment horizontal="center" vertical="center"/>
    </xf>
    <xf numFmtId="0" fontId="70" fillId="91" borderId="65" xfId="1" applyFont="1" applyFill="1" applyBorder="1" applyAlignment="1" applyProtection="1">
      <alignment horizontal="center" vertical="center" wrapText="1"/>
    </xf>
    <xf numFmtId="0" fontId="72" fillId="92" borderId="76" xfId="1" applyFont="1" applyFill="1" applyBorder="1" applyAlignment="1" applyProtection="1">
      <alignment horizontal="center" vertical="center"/>
    </xf>
    <xf numFmtId="0" fontId="72" fillId="92" borderId="123" xfId="1" applyFont="1" applyFill="1" applyBorder="1" applyAlignment="1" applyProtection="1">
      <alignment horizontal="center" vertical="center"/>
    </xf>
    <xf numFmtId="0" fontId="72" fillId="92" borderId="124" xfId="1" applyFont="1" applyFill="1" applyBorder="1" applyAlignment="1" applyProtection="1">
      <alignment horizontal="center" vertical="center"/>
    </xf>
    <xf numFmtId="0" fontId="70" fillId="87" borderId="56" xfId="1" applyFont="1" applyFill="1" applyBorder="1" applyAlignment="1" applyProtection="1">
      <alignment horizontal="center" vertical="center" wrapText="1"/>
    </xf>
    <xf numFmtId="0" fontId="70" fillId="87" borderId="66" xfId="1" applyFont="1" applyFill="1" applyBorder="1" applyAlignment="1" applyProtection="1">
      <alignment horizontal="center" vertical="center" wrapText="1"/>
    </xf>
    <xf numFmtId="0" fontId="72" fillId="57" borderId="77" xfId="1" applyFont="1" applyFill="1" applyBorder="1" applyAlignment="1" applyProtection="1">
      <alignment horizontal="center" vertical="center" wrapText="1"/>
    </xf>
    <xf numFmtId="0" fontId="72" fillId="57" borderId="33" xfId="1" applyFont="1" applyFill="1" applyBorder="1" applyAlignment="1" applyProtection="1">
      <alignment horizontal="center" vertical="center" wrapText="1"/>
    </xf>
    <xf numFmtId="0" fontId="72" fillId="57" borderId="19" xfId="1" applyFont="1" applyFill="1" applyBorder="1" applyAlignment="1" applyProtection="1">
      <alignment horizontal="center" vertical="center" wrapText="1"/>
    </xf>
    <xf numFmtId="0" fontId="72" fillId="57" borderId="78" xfId="1" applyFont="1" applyFill="1" applyBorder="1" applyAlignment="1" applyProtection="1">
      <alignment horizontal="center" vertical="center" wrapText="1"/>
    </xf>
    <xf numFmtId="0" fontId="72" fillId="72" borderId="127" xfId="1" applyFont="1" applyFill="1" applyBorder="1" applyAlignment="1" applyProtection="1">
      <alignment horizontal="center" vertical="center"/>
    </xf>
    <xf numFmtId="0" fontId="72" fillId="72" borderId="12" xfId="1" applyFont="1" applyFill="1" applyBorder="1" applyAlignment="1" applyProtection="1">
      <alignment horizontal="center" vertical="center"/>
    </xf>
    <xf numFmtId="0" fontId="72" fillId="72" borderId="16" xfId="1" applyFont="1" applyFill="1" applyBorder="1" applyAlignment="1" applyProtection="1">
      <alignment horizontal="center" vertical="center"/>
    </xf>
    <xf numFmtId="0" fontId="72" fillId="72" borderId="121" xfId="1" applyFont="1" applyFill="1" applyBorder="1" applyAlignment="1" applyProtection="1">
      <alignment horizontal="center" vertical="center"/>
    </xf>
    <xf numFmtId="0" fontId="72" fillId="67" borderId="2" xfId="1" applyFont="1" applyFill="1" applyBorder="1" applyAlignment="1" applyProtection="1">
      <alignment horizontal="center" vertical="center" wrapText="1"/>
    </xf>
    <xf numFmtId="0" fontId="72" fillId="61" borderId="7" xfId="116" applyFont="1" applyFill="1" applyBorder="1" applyAlignment="1" applyProtection="1">
      <alignment horizontal="center" vertical="center"/>
    </xf>
    <xf numFmtId="0" fontId="72" fillId="61" borderId="8" xfId="116" applyFont="1" applyFill="1" applyBorder="1" applyAlignment="1" applyProtection="1">
      <alignment horizontal="center" vertical="center"/>
    </xf>
    <xf numFmtId="0" fontId="72" fillId="61" borderId="128" xfId="116" applyFont="1" applyFill="1" applyBorder="1" applyAlignment="1" applyProtection="1">
      <alignment horizontal="center" vertical="center"/>
    </xf>
    <xf numFmtId="0" fontId="72" fillId="61" borderId="6" xfId="116" applyFont="1" applyFill="1" applyBorder="1" applyAlignment="1" applyProtection="1">
      <alignment horizontal="center" vertical="center"/>
    </xf>
    <xf numFmtId="0" fontId="72" fillId="61" borderId="41" xfId="116" applyFont="1" applyFill="1" applyBorder="1" applyAlignment="1" applyProtection="1">
      <alignment horizontal="center" vertical="center"/>
    </xf>
    <xf numFmtId="0" fontId="99" fillId="86" borderId="147" xfId="116" applyFont="1" applyFill="1" applyBorder="1" applyAlignment="1" applyProtection="1">
      <alignment horizontal="center" vertical="center"/>
    </xf>
    <xf numFmtId="0" fontId="99" fillId="86" borderId="148" xfId="116" applyFont="1" applyFill="1" applyBorder="1" applyAlignment="1" applyProtection="1">
      <alignment horizontal="center" vertical="center"/>
    </xf>
    <xf numFmtId="0" fontId="99" fillId="86" borderId="148" xfId="116" applyFont="1" applyFill="1" applyBorder="1" applyAlignment="1" applyProtection="1">
      <alignment horizontal="center" vertical="center" wrapText="1"/>
    </xf>
    <xf numFmtId="0" fontId="101" fillId="86" borderId="46" xfId="1" applyFont="1" applyFill="1" applyBorder="1" applyAlignment="1" applyProtection="1">
      <alignment horizontal="center" vertical="center" wrapText="1"/>
    </xf>
    <xf numFmtId="0" fontId="101" fillId="86" borderId="9" xfId="1" applyFont="1" applyFill="1" applyBorder="1" applyAlignment="1" applyProtection="1">
      <alignment horizontal="center" vertical="center" wrapText="1"/>
    </xf>
    <xf numFmtId="0" fontId="101" fillId="86" borderId="10" xfId="1" applyFont="1" applyFill="1" applyBorder="1" applyAlignment="1" applyProtection="1">
      <alignment horizontal="center" vertical="center" wrapText="1"/>
    </xf>
    <xf numFmtId="0" fontId="72" fillId="72" borderId="2" xfId="1" applyFont="1" applyFill="1" applyBorder="1" applyAlignment="1" applyProtection="1">
      <alignment horizontal="center" vertical="center" wrapText="1"/>
    </xf>
    <xf numFmtId="0" fontId="72" fillId="72" borderId="54" xfId="1" applyFont="1" applyFill="1" applyBorder="1" applyAlignment="1" applyProtection="1">
      <alignment horizontal="center" vertical="center" wrapText="1"/>
    </xf>
    <xf numFmtId="0" fontId="72" fillId="72" borderId="73" xfId="1" applyFont="1" applyFill="1" applyBorder="1" applyAlignment="1" applyProtection="1">
      <alignment horizontal="center" vertical="center" wrapText="1"/>
    </xf>
    <xf numFmtId="0" fontId="72" fillId="53" borderId="3" xfId="1" applyFont="1" applyFill="1" applyBorder="1" applyAlignment="1" applyProtection="1">
      <alignment horizontal="center" vertical="center"/>
    </xf>
    <xf numFmtId="0" fontId="72" fillId="53" borderId="11" xfId="1" applyFont="1" applyFill="1" applyBorder="1" applyAlignment="1" applyProtection="1">
      <alignment horizontal="center" vertical="center"/>
    </xf>
    <xf numFmtId="0" fontId="72" fillId="50" borderId="3" xfId="1" applyFont="1" applyFill="1" applyBorder="1" applyAlignment="1" applyProtection="1">
      <alignment horizontal="center" vertical="center" wrapText="1"/>
    </xf>
    <xf numFmtId="0" fontId="72" fillId="61" borderId="1" xfId="1" applyFont="1" applyFill="1" applyBorder="1" applyAlignment="1" applyProtection="1">
      <alignment horizontal="center" vertical="center" wrapText="1"/>
      <protection locked="0"/>
    </xf>
    <xf numFmtId="0" fontId="72" fillId="61" borderId="0" xfId="1" applyFont="1" applyFill="1" applyBorder="1" applyAlignment="1" applyProtection="1">
      <alignment horizontal="center" vertical="center" wrapText="1"/>
      <protection locked="0"/>
    </xf>
    <xf numFmtId="0" fontId="70" fillId="87" borderId="201" xfId="116" applyFont="1" applyFill="1" applyBorder="1" applyAlignment="1" applyProtection="1">
      <alignment horizontal="center" vertical="center"/>
    </xf>
    <xf numFmtId="0" fontId="72" fillId="92" borderId="54" xfId="1" applyFont="1" applyFill="1" applyBorder="1" applyAlignment="1" applyProtection="1">
      <alignment horizontal="center" vertical="center" wrapText="1"/>
    </xf>
    <xf numFmtId="0" fontId="72" fillId="92" borderId="73" xfId="1" applyFont="1" applyFill="1" applyBorder="1" applyAlignment="1" applyProtection="1">
      <alignment horizontal="center" vertical="center" wrapText="1"/>
    </xf>
    <xf numFmtId="0" fontId="133" fillId="50" borderId="7" xfId="1" applyFont="1" applyFill="1" applyBorder="1" applyAlignment="1" applyProtection="1">
      <alignment horizontal="center" vertical="center" wrapText="1"/>
    </xf>
    <xf numFmtId="0" fontId="133" fillId="50" borderId="8" xfId="1" applyFont="1" applyFill="1" applyBorder="1" applyAlignment="1" applyProtection="1">
      <alignment horizontal="center" vertical="center" wrapText="1"/>
    </xf>
    <xf numFmtId="0" fontId="133" fillId="50" borderId="41" xfId="1" applyFont="1" applyFill="1" applyBorder="1" applyAlignment="1" applyProtection="1">
      <alignment horizontal="center" vertical="center" wrapText="1"/>
    </xf>
    <xf numFmtId="0" fontId="133" fillId="50" borderId="52" xfId="1" applyFont="1" applyFill="1" applyBorder="1" applyAlignment="1" applyProtection="1">
      <alignment horizontal="center" vertical="center" wrapText="1"/>
    </xf>
    <xf numFmtId="0" fontId="133" fillId="50" borderId="0" xfId="1" applyFont="1" applyFill="1" applyBorder="1" applyAlignment="1" applyProtection="1">
      <alignment horizontal="center" vertical="center" wrapText="1"/>
    </xf>
    <xf numFmtId="0" fontId="133" fillId="50" borderId="44" xfId="1" applyFont="1" applyFill="1" applyBorder="1" applyAlignment="1" applyProtection="1">
      <alignment horizontal="center" vertical="center" wrapText="1"/>
    </xf>
    <xf numFmtId="0" fontId="133" fillId="50" borderId="45" xfId="1" applyFont="1" applyFill="1" applyBorder="1" applyAlignment="1" applyProtection="1">
      <alignment horizontal="center" vertical="center" wrapText="1"/>
    </xf>
    <xf numFmtId="0" fontId="133" fillId="50" borderId="37" xfId="1" applyFont="1" applyFill="1" applyBorder="1" applyAlignment="1" applyProtection="1">
      <alignment horizontal="center" vertical="center" wrapText="1"/>
    </xf>
    <xf numFmtId="0" fontId="133" fillId="50" borderId="36" xfId="1" applyFont="1" applyFill="1" applyBorder="1" applyAlignment="1" applyProtection="1">
      <alignment horizontal="center" vertical="center" wrapText="1"/>
    </xf>
    <xf numFmtId="0" fontId="86" fillId="94" borderId="2" xfId="116" applyFont="1" applyFill="1" applyBorder="1" applyAlignment="1" applyProtection="1">
      <alignment horizontal="center" vertical="center"/>
    </xf>
    <xf numFmtId="0" fontId="86" fillId="94" borderId="3" xfId="116" applyFont="1" applyFill="1" applyBorder="1" applyAlignment="1" applyProtection="1">
      <alignment horizontal="center" vertical="center"/>
    </xf>
    <xf numFmtId="0" fontId="86" fillId="94" borderId="72" xfId="116" applyFont="1" applyFill="1" applyBorder="1" applyAlignment="1" applyProtection="1">
      <alignment horizontal="center" vertical="center"/>
    </xf>
    <xf numFmtId="0" fontId="86" fillId="94" borderId="62" xfId="116" applyFont="1" applyFill="1" applyBorder="1" applyAlignment="1" applyProtection="1">
      <alignment horizontal="center" vertical="center"/>
    </xf>
    <xf numFmtId="0" fontId="86" fillId="94" borderId="73" xfId="116" applyFont="1" applyFill="1" applyBorder="1" applyAlignment="1" applyProtection="1">
      <alignment horizontal="center" vertical="center"/>
    </xf>
    <xf numFmtId="0" fontId="86" fillId="94" borderId="65" xfId="116" applyFont="1" applyFill="1" applyBorder="1" applyAlignment="1" applyProtection="1">
      <alignment horizontal="center" vertical="center"/>
    </xf>
    <xf numFmtId="0" fontId="86" fillId="94" borderId="74" xfId="116" applyFont="1" applyFill="1" applyBorder="1" applyAlignment="1" applyProtection="1">
      <alignment horizontal="center" vertical="center"/>
    </xf>
    <xf numFmtId="0" fontId="86" fillId="94" borderId="66" xfId="116" applyFont="1" applyFill="1" applyBorder="1" applyAlignment="1" applyProtection="1">
      <alignment horizontal="center" vertical="center"/>
    </xf>
    <xf numFmtId="0" fontId="92" fillId="80" borderId="7" xfId="0" applyFont="1" applyFill="1" applyBorder="1" applyAlignment="1" applyProtection="1">
      <alignment horizontal="center" vertical="center" wrapText="1"/>
    </xf>
    <xf numFmtId="0" fontId="92" fillId="80" borderId="8" xfId="0" applyFont="1" applyFill="1" applyBorder="1" applyAlignment="1" applyProtection="1">
      <alignment horizontal="center" vertical="center" wrapText="1"/>
    </xf>
    <xf numFmtId="0" fontId="92" fillId="80" borderId="41" xfId="0" applyFont="1" applyFill="1" applyBorder="1" applyAlignment="1" applyProtection="1">
      <alignment horizontal="center" vertical="center" wrapText="1"/>
    </xf>
    <xf numFmtId="0" fontId="92" fillId="80" borderId="52" xfId="0" applyFont="1" applyFill="1" applyBorder="1" applyAlignment="1" applyProtection="1">
      <alignment horizontal="center" vertical="center" wrapText="1"/>
    </xf>
    <xf numFmtId="0" fontId="92" fillId="80" borderId="0" xfId="0" applyFont="1" applyFill="1" applyBorder="1" applyAlignment="1" applyProtection="1">
      <alignment horizontal="center" vertical="center" wrapText="1"/>
    </xf>
    <xf numFmtId="0" fontId="92" fillId="80" borderId="44" xfId="0" applyFont="1" applyFill="1" applyBorder="1" applyAlignment="1" applyProtection="1">
      <alignment horizontal="center" vertical="center" wrapText="1"/>
    </xf>
    <xf numFmtId="0" fontId="92" fillId="80" borderId="82" xfId="0" applyFont="1" applyFill="1" applyBorder="1" applyAlignment="1" applyProtection="1">
      <alignment horizontal="center" vertical="center" wrapText="1"/>
    </xf>
    <xf numFmtId="0" fontId="92" fillId="80" borderId="20" xfId="0" applyFont="1" applyFill="1" applyBorder="1" applyAlignment="1" applyProtection="1">
      <alignment horizontal="center" vertical="center" wrapText="1"/>
    </xf>
    <xf numFmtId="0" fontId="92" fillId="80" borderId="22" xfId="0" applyFont="1" applyFill="1" applyBorder="1" applyAlignment="1" applyProtection="1">
      <alignment horizontal="center" vertical="center" wrapText="1"/>
    </xf>
    <xf numFmtId="0" fontId="72" fillId="81" borderId="83" xfId="0" applyFont="1" applyFill="1" applyBorder="1" applyAlignment="1" applyProtection="1">
      <alignment horizontal="center" vertical="center" wrapText="1"/>
    </xf>
    <xf numFmtId="0" fontId="72" fillId="81" borderId="15" xfId="0" applyFont="1" applyFill="1" applyBorder="1" applyAlignment="1" applyProtection="1">
      <alignment horizontal="center" vertical="center" wrapText="1"/>
    </xf>
    <xf numFmtId="0" fontId="72" fillId="81" borderId="84" xfId="0" applyFont="1" applyFill="1" applyBorder="1" applyAlignment="1" applyProtection="1">
      <alignment horizontal="center" vertical="center" wrapText="1"/>
    </xf>
    <xf numFmtId="0" fontId="72" fillId="81" borderId="45" xfId="0" applyFont="1" applyFill="1" applyBorder="1" applyAlignment="1" applyProtection="1">
      <alignment horizontal="center" vertical="center" wrapText="1"/>
    </xf>
    <xf numFmtId="0" fontId="72" fillId="81" borderId="37" xfId="0" applyFont="1" applyFill="1" applyBorder="1" applyAlignment="1" applyProtection="1">
      <alignment horizontal="center" vertical="center" wrapText="1"/>
    </xf>
    <xf numFmtId="0" fontId="72" fillId="81" borderId="36" xfId="0" applyFont="1" applyFill="1" applyBorder="1" applyAlignment="1" applyProtection="1">
      <alignment horizontal="center" vertical="center" wrapText="1"/>
    </xf>
    <xf numFmtId="0" fontId="106" fillId="86" borderId="7" xfId="116" applyFont="1" applyFill="1" applyBorder="1" applyAlignment="1" applyProtection="1">
      <alignment horizontal="center" vertical="center"/>
    </xf>
    <xf numFmtId="0" fontId="106" fillId="86" borderId="8" xfId="116" applyFont="1" applyFill="1" applyBorder="1" applyAlignment="1" applyProtection="1">
      <alignment horizontal="center" vertical="center"/>
    </xf>
    <xf numFmtId="0" fontId="106" fillId="86" borderId="41" xfId="116" applyFont="1" applyFill="1" applyBorder="1" applyAlignment="1" applyProtection="1">
      <alignment horizontal="center" vertical="center"/>
    </xf>
    <xf numFmtId="0" fontId="106" fillId="86" borderId="52" xfId="116" applyFont="1" applyFill="1" applyBorder="1" applyAlignment="1" applyProtection="1">
      <alignment horizontal="center" vertical="center"/>
    </xf>
    <xf numFmtId="0" fontId="106" fillId="86" borderId="0" xfId="116" applyFont="1" applyFill="1" applyBorder="1" applyAlignment="1" applyProtection="1">
      <alignment horizontal="center" vertical="center"/>
    </xf>
    <xf numFmtId="0" fontId="106" fillId="86" borderId="44" xfId="116" applyFont="1" applyFill="1" applyBorder="1" applyAlignment="1" applyProtection="1">
      <alignment horizontal="center" vertical="center"/>
    </xf>
    <xf numFmtId="0" fontId="99" fillId="86" borderId="133" xfId="116" applyFont="1" applyFill="1" applyBorder="1" applyAlignment="1" applyProtection="1">
      <alignment horizontal="center" vertical="center"/>
    </xf>
    <xf numFmtId="0" fontId="99" fillId="86" borderId="134" xfId="116" applyFont="1" applyFill="1" applyBorder="1" applyAlignment="1" applyProtection="1">
      <alignment horizontal="center" vertical="center"/>
    </xf>
    <xf numFmtId="0" fontId="99" fillId="86" borderId="135" xfId="116" applyFont="1" applyFill="1" applyBorder="1" applyAlignment="1" applyProtection="1">
      <alignment horizontal="center" vertical="center"/>
    </xf>
    <xf numFmtId="0" fontId="99" fillId="86" borderId="149" xfId="116" applyFont="1" applyFill="1" applyBorder="1" applyAlignment="1" applyProtection="1">
      <alignment horizontal="center" vertical="center"/>
    </xf>
    <xf numFmtId="0" fontId="99" fillId="86" borderId="151" xfId="116" applyFont="1" applyFill="1" applyBorder="1" applyAlignment="1" applyProtection="1">
      <alignment horizontal="center" vertical="center"/>
    </xf>
    <xf numFmtId="0" fontId="99" fillId="86" borderId="163" xfId="116" applyFont="1" applyFill="1" applyBorder="1" applyAlignment="1" applyProtection="1">
      <alignment horizontal="center" vertical="center"/>
    </xf>
    <xf numFmtId="0" fontId="130" fillId="51" borderId="7" xfId="116" applyFont="1" applyFill="1" applyBorder="1" applyAlignment="1" applyProtection="1">
      <alignment horizontal="center" vertical="center"/>
    </xf>
    <xf numFmtId="0" fontId="130" fillId="51" borderId="8" xfId="116" applyFont="1" applyFill="1" applyBorder="1" applyAlignment="1" applyProtection="1">
      <alignment horizontal="center" vertical="center"/>
    </xf>
    <xf numFmtId="0" fontId="130" fillId="51" borderId="41" xfId="116" applyFont="1" applyFill="1" applyBorder="1" applyAlignment="1" applyProtection="1">
      <alignment horizontal="center" vertical="center"/>
    </xf>
    <xf numFmtId="0" fontId="130" fillId="88" borderId="7" xfId="116" applyFont="1" applyFill="1" applyBorder="1" applyAlignment="1" applyProtection="1">
      <alignment horizontal="center" vertical="center"/>
    </xf>
    <xf numFmtId="0" fontId="130" fillId="88" borderId="8" xfId="116" applyFont="1" applyFill="1" applyBorder="1" applyAlignment="1" applyProtection="1">
      <alignment horizontal="center" vertical="center"/>
    </xf>
    <xf numFmtId="0" fontId="130" fillId="88" borderId="41" xfId="116" applyFont="1" applyFill="1" applyBorder="1" applyAlignment="1" applyProtection="1">
      <alignment horizontal="center" vertical="center"/>
    </xf>
    <xf numFmtId="0" fontId="99" fillId="86" borderId="130" xfId="116" applyFont="1" applyFill="1" applyBorder="1" applyAlignment="1" applyProtection="1">
      <alignment horizontal="center" vertical="center" wrapText="1"/>
    </xf>
    <xf numFmtId="0" fontId="99" fillId="86" borderId="160" xfId="116" applyFont="1" applyFill="1" applyBorder="1" applyAlignment="1" applyProtection="1">
      <alignment horizontal="center" vertical="center" wrapText="1"/>
    </xf>
    <xf numFmtId="0" fontId="96" fillId="50" borderId="20" xfId="0" applyFont="1" applyFill="1" applyBorder="1" applyAlignment="1" applyProtection="1">
      <alignment horizontal="center" vertical="center"/>
    </xf>
    <xf numFmtId="0" fontId="96" fillId="50" borderId="21" xfId="0" applyFont="1" applyFill="1" applyBorder="1" applyAlignment="1" applyProtection="1">
      <alignment horizontal="center" vertical="center"/>
    </xf>
    <xf numFmtId="0" fontId="96" fillId="50" borderId="77" xfId="0" applyFont="1" applyFill="1" applyBorder="1" applyAlignment="1" applyProtection="1">
      <alignment horizontal="center" vertical="center"/>
    </xf>
    <xf numFmtId="0" fontId="99" fillId="86" borderId="157" xfId="116" applyFont="1" applyFill="1" applyBorder="1" applyAlignment="1" applyProtection="1">
      <alignment horizontal="center" vertical="center"/>
    </xf>
    <xf numFmtId="0" fontId="99" fillId="86" borderId="158" xfId="116" applyFont="1" applyFill="1" applyBorder="1" applyAlignment="1" applyProtection="1">
      <alignment horizontal="center" vertical="center"/>
    </xf>
    <xf numFmtId="0" fontId="97" fillId="71" borderId="79" xfId="1" applyFont="1" applyFill="1" applyBorder="1" applyAlignment="1" applyProtection="1">
      <alignment horizontal="center" vertical="center" wrapText="1"/>
    </xf>
    <xf numFmtId="0" fontId="97" fillId="71" borderId="80" xfId="1" applyFont="1" applyFill="1" applyBorder="1" applyAlignment="1" applyProtection="1">
      <alignment horizontal="center" vertical="center" wrapText="1"/>
    </xf>
    <xf numFmtId="0" fontId="97" fillId="71" borderId="201" xfId="1" applyFont="1" applyFill="1" applyBorder="1" applyAlignment="1" applyProtection="1">
      <alignment horizontal="center" vertical="center" wrapText="1"/>
    </xf>
    <xf numFmtId="0" fontId="97" fillId="71" borderId="81" xfId="1" applyFont="1" applyFill="1" applyBorder="1" applyAlignment="1" applyProtection="1">
      <alignment horizontal="center" vertical="center" wrapText="1"/>
    </xf>
    <xf numFmtId="0" fontId="64" fillId="71" borderId="5" xfId="1" applyFont="1" applyFill="1" applyBorder="1" applyAlignment="1" applyProtection="1">
      <alignment horizontal="center" vertical="center" wrapText="1"/>
      <protection locked="0"/>
    </xf>
    <xf numFmtId="0" fontId="64" fillId="71" borderId="18" xfId="1" applyFont="1" applyFill="1" applyBorder="1" applyAlignment="1" applyProtection="1">
      <alignment horizontal="center" vertical="center" wrapText="1"/>
      <protection locked="0"/>
    </xf>
    <xf numFmtId="0" fontId="64" fillId="71" borderId="64" xfId="1" applyFont="1" applyFill="1" applyBorder="1" applyAlignment="1" applyProtection="1">
      <alignment horizontal="center" vertical="center" wrapText="1"/>
      <protection locked="0"/>
    </xf>
    <xf numFmtId="9" fontId="72" fillId="67" borderId="33" xfId="118" applyFont="1" applyFill="1" applyBorder="1" applyAlignment="1" applyProtection="1">
      <alignment horizontal="center" vertical="center" wrapText="1"/>
    </xf>
    <xf numFmtId="9" fontId="72" fillId="74" borderId="33" xfId="118" applyFont="1" applyFill="1" applyBorder="1" applyAlignment="1" applyProtection="1">
      <alignment horizontal="center" vertical="center" wrapText="1"/>
    </xf>
    <xf numFmtId="0" fontId="72" fillId="67" borderId="33" xfId="1" applyFont="1" applyFill="1" applyBorder="1" applyAlignment="1" applyProtection="1">
      <alignment horizontal="center" vertical="center" wrapText="1"/>
      <protection locked="0"/>
    </xf>
    <xf numFmtId="0" fontId="72" fillId="74" borderId="33" xfId="1" applyFont="1" applyFill="1" applyBorder="1" applyAlignment="1" applyProtection="1">
      <alignment horizontal="center" vertical="center" wrapText="1"/>
    </xf>
    <xf numFmtId="0" fontId="72" fillId="61" borderId="78" xfId="116" applyFont="1" applyFill="1" applyBorder="1" applyAlignment="1" applyProtection="1">
      <alignment horizontal="center" vertical="center" wrapText="1"/>
    </xf>
    <xf numFmtId="0" fontId="72" fillId="53" borderId="2" xfId="116" applyFont="1" applyFill="1" applyBorder="1" applyAlignment="1" applyProtection="1">
      <alignment horizontal="center" vertical="center" wrapText="1"/>
    </xf>
    <xf numFmtId="0" fontId="72" fillId="53" borderId="48" xfId="116" applyFont="1" applyFill="1" applyBorder="1" applyAlignment="1" applyProtection="1">
      <alignment horizontal="center" vertical="center" wrapText="1"/>
    </xf>
    <xf numFmtId="0" fontId="72" fillId="53" borderId="62" xfId="116" applyFont="1" applyFill="1" applyBorder="1" applyAlignment="1" applyProtection="1">
      <alignment horizontal="center" vertical="center" wrapText="1"/>
    </xf>
    <xf numFmtId="0" fontId="72" fillId="53" borderId="54" xfId="116" applyFont="1" applyFill="1" applyBorder="1" applyAlignment="1" applyProtection="1">
      <alignment horizontal="center" vertical="center" wrapText="1"/>
    </xf>
    <xf numFmtId="0" fontId="72" fillId="53" borderId="57" xfId="116" applyFont="1" applyFill="1" applyBorder="1" applyAlignment="1" applyProtection="1">
      <alignment horizontal="center" vertical="center" wrapText="1"/>
    </xf>
    <xf numFmtId="0" fontId="72" fillId="53" borderId="56" xfId="116" applyFont="1" applyFill="1" applyBorder="1" applyAlignment="1" applyProtection="1">
      <alignment horizontal="center" vertical="center" wrapText="1"/>
    </xf>
    <xf numFmtId="0" fontId="72" fillId="61" borderId="2" xfId="116" applyFont="1" applyFill="1" applyBorder="1" applyAlignment="1" applyProtection="1">
      <alignment horizontal="center" vertical="center"/>
    </xf>
    <xf numFmtId="0" fontId="72" fillId="61" borderId="3" xfId="116" applyFont="1" applyFill="1" applyBorder="1" applyAlignment="1" applyProtection="1">
      <alignment horizontal="center" vertical="center"/>
    </xf>
    <xf numFmtId="0" fontId="72" fillId="61" borderId="62" xfId="116" applyFont="1" applyFill="1" applyBorder="1" applyAlignment="1" applyProtection="1">
      <alignment horizontal="center" vertical="center"/>
    </xf>
    <xf numFmtId="0" fontId="72" fillId="61" borderId="54" xfId="116" applyFont="1" applyFill="1" applyBorder="1" applyAlignment="1" applyProtection="1">
      <alignment horizontal="center" vertical="center"/>
    </xf>
    <xf numFmtId="0" fontId="72" fillId="61" borderId="11" xfId="116" applyFont="1" applyFill="1" applyBorder="1" applyAlignment="1" applyProtection="1">
      <alignment horizontal="center" vertical="center"/>
    </xf>
    <xf numFmtId="0" fontId="72" fillId="61" borderId="56" xfId="116" applyFont="1" applyFill="1" applyBorder="1" applyAlignment="1" applyProtection="1">
      <alignment horizontal="center" vertical="center"/>
    </xf>
    <xf numFmtId="0" fontId="98" fillId="61" borderId="123" xfId="116" applyFont="1" applyFill="1" applyBorder="1" applyAlignment="1" applyProtection="1">
      <alignment horizontal="center" vertical="center" wrapText="1"/>
      <protection locked="0"/>
    </xf>
    <xf numFmtId="0" fontId="98" fillId="61" borderId="77" xfId="116" applyFont="1" applyFill="1" applyBorder="1" applyAlignment="1" applyProtection="1">
      <alignment horizontal="center" vertical="center"/>
      <protection locked="0"/>
    </xf>
    <xf numFmtId="10" fontId="72" fillId="67" borderId="54" xfId="1" applyNumberFormat="1" applyFont="1" applyFill="1" applyBorder="1" applyAlignment="1" applyProtection="1">
      <alignment horizontal="center" vertical="center" wrapText="1"/>
    </xf>
    <xf numFmtId="10" fontId="72" fillId="67" borderId="11" xfId="1" applyNumberFormat="1" applyFont="1" applyFill="1" applyBorder="1" applyAlignment="1" applyProtection="1">
      <alignment horizontal="center" vertical="center" wrapText="1"/>
    </xf>
    <xf numFmtId="0" fontId="98" fillId="61" borderId="2" xfId="116" applyFont="1" applyFill="1" applyBorder="1" applyAlignment="1" applyProtection="1">
      <alignment horizontal="center" vertical="center" wrapText="1"/>
      <protection locked="0"/>
    </xf>
    <xf numFmtId="0" fontId="98" fillId="61" borderId="54" xfId="116" applyFont="1" applyFill="1" applyBorder="1" applyAlignment="1" applyProtection="1">
      <alignment horizontal="center" vertical="center" wrapText="1"/>
      <protection locked="0"/>
    </xf>
    <xf numFmtId="0" fontId="98" fillId="61" borderId="73" xfId="116" applyFont="1" applyFill="1" applyBorder="1" applyAlignment="1" applyProtection="1">
      <alignment horizontal="center" vertical="center" wrapText="1"/>
      <protection locked="0"/>
    </xf>
    <xf numFmtId="0" fontId="98" fillId="61" borderId="3" xfId="116" applyFont="1" applyFill="1" applyBorder="1" applyAlignment="1" applyProtection="1">
      <alignment horizontal="center" vertical="center" wrapText="1"/>
      <protection locked="0"/>
    </xf>
    <xf numFmtId="0" fontId="98" fillId="61" borderId="11" xfId="116" applyFont="1" applyFill="1" applyBorder="1" applyAlignment="1" applyProtection="1">
      <alignment horizontal="center" vertical="center" wrapText="1"/>
      <protection locked="0"/>
    </xf>
    <xf numFmtId="0" fontId="98" fillId="61" borderId="65" xfId="116" applyFont="1" applyFill="1" applyBorder="1" applyAlignment="1" applyProtection="1">
      <alignment horizontal="center" vertical="center" wrapText="1"/>
      <protection locked="0"/>
    </xf>
    <xf numFmtId="0" fontId="96" fillId="50" borderId="150" xfId="0" applyFont="1" applyFill="1" applyBorder="1" applyAlignment="1" applyProtection="1">
      <alignment horizontal="center" vertical="center"/>
    </xf>
    <xf numFmtId="0" fontId="96" fillId="50" borderId="131" xfId="0" applyFont="1" applyFill="1" applyBorder="1" applyAlignment="1" applyProtection="1">
      <alignment horizontal="center" vertical="center"/>
    </xf>
    <xf numFmtId="0" fontId="98" fillId="61" borderId="33" xfId="116" applyFont="1" applyFill="1" applyBorder="1" applyAlignment="1" applyProtection="1">
      <alignment horizontal="center" vertical="center"/>
      <protection locked="0"/>
    </xf>
    <xf numFmtId="0" fontId="98" fillId="50" borderId="11" xfId="116" applyFont="1" applyFill="1" applyBorder="1" applyAlignment="1" applyProtection="1">
      <alignment horizontal="center" vertical="center"/>
    </xf>
    <xf numFmtId="0" fontId="98" fillId="50" borderId="56" xfId="116" applyFont="1" applyFill="1" applyBorder="1" applyAlignment="1" applyProtection="1">
      <alignment horizontal="center" vertical="center"/>
    </xf>
    <xf numFmtId="0" fontId="70" fillId="87" borderId="8" xfId="116" applyFont="1" applyFill="1" applyBorder="1" applyAlignment="1" applyProtection="1">
      <alignment horizontal="center" vertical="center"/>
    </xf>
    <xf numFmtId="0" fontId="70" fillId="87" borderId="41" xfId="116" applyFont="1" applyFill="1" applyBorder="1" applyAlignment="1" applyProtection="1">
      <alignment horizontal="center" vertical="center"/>
    </xf>
    <xf numFmtId="0" fontId="70" fillId="87" borderId="0" xfId="116" applyFont="1" applyFill="1" applyBorder="1" applyAlignment="1" applyProtection="1">
      <alignment horizontal="center" vertical="center"/>
    </xf>
    <xf numFmtId="0" fontId="70" fillId="87" borderId="44" xfId="116" applyFont="1" applyFill="1" applyBorder="1" applyAlignment="1" applyProtection="1">
      <alignment horizontal="center" vertical="center"/>
    </xf>
    <xf numFmtId="10" fontId="72" fillId="67" borderId="2" xfId="1" applyNumberFormat="1" applyFont="1" applyFill="1" applyBorder="1" applyAlignment="1" applyProtection="1">
      <alignment horizontal="center" vertical="center" wrapText="1"/>
    </xf>
    <xf numFmtId="0" fontId="72" fillId="0" borderId="3" xfId="0" applyFont="1" applyBorder="1" applyAlignment="1" applyProtection="1">
      <alignment horizontal="center" vertical="center"/>
    </xf>
    <xf numFmtId="10" fontId="72" fillId="67" borderId="3" xfId="1" applyNumberFormat="1" applyFont="1" applyFill="1" applyBorder="1" applyAlignment="1" applyProtection="1">
      <alignment horizontal="center" vertical="center" wrapText="1"/>
    </xf>
    <xf numFmtId="0" fontId="72" fillId="61" borderId="3" xfId="116" applyFont="1" applyFill="1" applyBorder="1" applyAlignment="1" applyProtection="1">
      <alignment horizontal="center" vertical="center" wrapText="1"/>
    </xf>
    <xf numFmtId="0" fontId="98" fillId="61" borderId="5" xfId="116" applyFont="1" applyFill="1" applyBorder="1" applyAlignment="1" applyProtection="1">
      <alignment horizontal="center" vertical="center"/>
      <protection locked="0"/>
    </xf>
    <xf numFmtId="0" fontId="72" fillId="61" borderId="62" xfId="1" applyFont="1" applyFill="1" applyBorder="1" applyAlignment="1" applyProtection="1">
      <alignment horizontal="center" vertical="center"/>
      <protection locked="0"/>
    </xf>
    <xf numFmtId="0" fontId="98" fillId="61" borderId="124" xfId="116" applyFont="1" applyFill="1" applyBorder="1" applyAlignment="1" applyProtection="1">
      <alignment horizontal="center" vertical="center" wrapText="1"/>
      <protection locked="0"/>
    </xf>
    <xf numFmtId="0" fontId="101" fillId="86" borderId="148" xfId="116" applyFont="1" applyFill="1" applyBorder="1" applyAlignment="1" applyProtection="1">
      <alignment horizontal="center" vertical="center"/>
    </xf>
    <xf numFmtId="0" fontId="92" fillId="0" borderId="162" xfId="0" applyFont="1" applyBorder="1" applyAlignment="1" applyProtection="1">
      <alignment horizontal="center" vertical="center"/>
    </xf>
    <xf numFmtId="0" fontId="98" fillId="61" borderId="125" xfId="116" applyFont="1" applyFill="1" applyBorder="1" applyAlignment="1" applyProtection="1">
      <alignment horizontal="center" vertical="center"/>
      <protection locked="0"/>
    </xf>
    <xf numFmtId="0" fontId="98" fillId="61" borderId="126" xfId="116" applyFont="1" applyFill="1" applyBorder="1" applyAlignment="1" applyProtection="1">
      <alignment horizontal="center" vertical="center"/>
      <protection locked="0"/>
    </xf>
    <xf numFmtId="0" fontId="98" fillId="0" borderId="76" xfId="116" applyFont="1" applyBorder="1" applyAlignment="1" applyProtection="1">
      <alignment horizontal="center" vertical="center" wrapText="1"/>
      <protection locked="0"/>
    </xf>
    <xf numFmtId="0" fontId="98" fillId="0" borderId="123" xfId="116" applyFont="1" applyBorder="1" applyAlignment="1" applyProtection="1">
      <alignment horizontal="center" vertical="center"/>
      <protection locked="0"/>
    </xf>
    <xf numFmtId="0" fontId="98" fillId="0" borderId="124" xfId="116" applyFont="1" applyBorder="1" applyAlignment="1" applyProtection="1">
      <alignment horizontal="center" vertical="center"/>
      <protection locked="0"/>
    </xf>
    <xf numFmtId="0" fontId="72" fillId="74" borderId="72" xfId="1" applyFont="1" applyFill="1" applyBorder="1" applyAlignment="1" applyProtection="1">
      <alignment horizontal="center" vertical="center"/>
      <protection locked="0"/>
    </xf>
    <xf numFmtId="0" fontId="72" fillId="74" borderId="61" xfId="1" applyFont="1" applyFill="1" applyBorder="1" applyAlignment="1" applyProtection="1">
      <alignment horizontal="center" vertical="center"/>
      <protection locked="0"/>
    </xf>
    <xf numFmtId="0" fontId="72" fillId="74" borderId="72" xfId="1" applyFont="1" applyFill="1" applyBorder="1" applyAlignment="1" applyProtection="1">
      <alignment horizontal="center" vertical="center" wrapText="1"/>
      <protection locked="0"/>
    </xf>
    <xf numFmtId="0" fontId="72" fillId="74" borderId="61" xfId="1" applyFont="1" applyFill="1" applyBorder="1" applyAlignment="1" applyProtection="1">
      <alignment horizontal="center" vertical="center" wrapText="1"/>
      <protection locked="0"/>
    </xf>
    <xf numFmtId="0" fontId="140" fillId="0" borderId="4" xfId="0" applyFont="1" applyBorder="1" applyAlignment="1">
      <alignment horizontal="center" vertical="center" wrapText="1"/>
    </xf>
    <xf numFmtId="0" fontId="140" fillId="0" borderId="125" xfId="0" applyFont="1" applyBorder="1" applyAlignment="1">
      <alignment horizontal="center" vertical="center" wrapText="1"/>
    </xf>
    <xf numFmtId="0" fontId="140" fillId="0" borderId="126" xfId="0" applyFont="1" applyBorder="1" applyAlignment="1">
      <alignment horizontal="center" vertical="center" wrapText="1"/>
    </xf>
    <xf numFmtId="14" fontId="98" fillId="61" borderId="5" xfId="116" applyNumberFormat="1" applyFont="1" applyFill="1" applyBorder="1" applyAlignment="1" applyProtection="1">
      <alignment horizontal="center" vertical="center"/>
      <protection locked="0"/>
    </xf>
    <xf numFmtId="0" fontId="140" fillId="102" borderId="76" xfId="0" applyFont="1" applyFill="1" applyBorder="1" applyAlignment="1">
      <alignment horizontal="center" vertical="center" wrapText="1"/>
    </xf>
    <xf numFmtId="0" fontId="140" fillId="102" borderId="123" xfId="0" applyFont="1" applyFill="1" applyBorder="1" applyAlignment="1">
      <alignment horizontal="center" vertical="center" wrapText="1"/>
    </xf>
    <xf numFmtId="0" fontId="140" fillId="102" borderId="124" xfId="0" applyFont="1" applyFill="1" applyBorder="1" applyAlignment="1">
      <alignment horizontal="center" vertical="center" wrapText="1"/>
    </xf>
    <xf numFmtId="0" fontId="140" fillId="102" borderId="4" xfId="0" applyFont="1" applyFill="1" applyBorder="1" applyAlignment="1">
      <alignment horizontal="center" vertical="center" wrapText="1"/>
    </xf>
    <xf numFmtId="0" fontId="140" fillId="102" borderId="125" xfId="0" applyFont="1" applyFill="1" applyBorder="1" applyAlignment="1">
      <alignment horizontal="center" vertical="center" wrapText="1"/>
    </xf>
    <xf numFmtId="0" fontId="140" fillId="102" borderId="126" xfId="0" applyFont="1" applyFill="1" applyBorder="1" applyAlignment="1">
      <alignment horizontal="center" vertical="center" wrapText="1"/>
    </xf>
    <xf numFmtId="0" fontId="140" fillId="102" borderId="5" xfId="0" applyFont="1" applyFill="1" applyBorder="1" applyAlignment="1">
      <alignment horizontal="center" vertical="center" wrapText="1"/>
    </xf>
    <xf numFmtId="0" fontId="140" fillId="102" borderId="18" xfId="0" applyFont="1" applyFill="1" applyBorder="1" applyAlignment="1">
      <alignment horizontal="center" vertical="center" wrapText="1"/>
    </xf>
    <xf numFmtId="0" fontId="140" fillId="102" borderId="64" xfId="0" applyFont="1" applyFill="1" applyBorder="1" applyAlignment="1">
      <alignment horizontal="center" vertical="center" wrapText="1"/>
    </xf>
    <xf numFmtId="17" fontId="140" fillId="102" borderId="5" xfId="0" applyNumberFormat="1" applyFont="1" applyFill="1" applyBorder="1" applyAlignment="1">
      <alignment horizontal="center" vertical="center"/>
    </xf>
    <xf numFmtId="17" fontId="140" fillId="102" borderId="18" xfId="0" applyNumberFormat="1" applyFont="1" applyFill="1" applyBorder="1" applyAlignment="1">
      <alignment horizontal="center" vertical="center"/>
    </xf>
    <xf numFmtId="17" fontId="140" fillId="102" borderId="64" xfId="0" applyNumberFormat="1" applyFont="1" applyFill="1" applyBorder="1" applyAlignment="1">
      <alignment horizontal="center" vertical="center"/>
    </xf>
    <xf numFmtId="0" fontId="72" fillId="51" borderId="5" xfId="1" applyFont="1" applyFill="1" applyBorder="1" applyAlignment="1" applyProtection="1">
      <alignment horizontal="center" vertical="center" wrapText="1"/>
      <protection locked="0"/>
    </xf>
    <xf numFmtId="0" fontId="72" fillId="51" borderId="18" xfId="1" applyFont="1" applyFill="1" applyBorder="1" applyAlignment="1" applyProtection="1">
      <alignment horizontal="center" vertical="center" wrapText="1"/>
      <protection locked="0"/>
    </xf>
    <xf numFmtId="0" fontId="72" fillId="51" borderId="64" xfId="1" applyFont="1" applyFill="1" applyBorder="1" applyAlignment="1" applyProtection="1">
      <alignment horizontal="center" vertical="center" wrapText="1"/>
      <protection locked="0"/>
    </xf>
    <xf numFmtId="0" fontId="72" fillId="98" borderId="62" xfId="1" applyFont="1" applyFill="1" applyBorder="1" applyAlignment="1" applyProtection="1">
      <alignment horizontal="center" vertical="center" wrapText="1"/>
      <protection locked="0"/>
    </xf>
    <xf numFmtId="0" fontId="72" fillId="98" borderId="56" xfId="1" applyFont="1" applyFill="1" applyBorder="1" applyAlignment="1" applyProtection="1">
      <alignment horizontal="center" vertical="center" wrapText="1"/>
      <protection locked="0"/>
    </xf>
    <xf numFmtId="0" fontId="72" fillId="98" borderId="66" xfId="1" applyFont="1" applyFill="1" applyBorder="1" applyAlignment="1" applyProtection="1">
      <alignment horizontal="center" vertical="center" wrapText="1"/>
      <protection locked="0"/>
    </xf>
    <xf numFmtId="0" fontId="98" fillId="61" borderId="125" xfId="116" applyFont="1" applyFill="1" applyBorder="1" applyAlignment="1" applyProtection="1">
      <alignment horizontal="justify" vertical="center" wrapText="1"/>
      <protection locked="0"/>
    </xf>
    <xf numFmtId="0" fontId="98" fillId="61" borderId="126" xfId="116" applyFont="1" applyFill="1" applyBorder="1" applyAlignment="1" applyProtection="1">
      <alignment horizontal="justify" vertical="center" wrapText="1"/>
      <protection locked="0"/>
    </xf>
    <xf numFmtId="0" fontId="98" fillId="61" borderId="4" xfId="116" applyFont="1" applyFill="1" applyBorder="1" applyAlignment="1" applyProtection="1">
      <alignment horizontal="justify" vertical="center" wrapText="1"/>
      <protection locked="0"/>
    </xf>
    <xf numFmtId="0" fontId="70" fillId="86" borderId="5" xfId="1" applyFont="1" applyFill="1" applyBorder="1" applyAlignment="1" applyProtection="1">
      <alignment horizontal="center" vertical="center" wrapText="1"/>
    </xf>
    <xf numFmtId="0" fontId="70" fillId="86" borderId="18" xfId="1" applyFont="1" applyFill="1" applyBorder="1" applyAlignment="1" applyProtection="1">
      <alignment horizontal="center" vertical="center" wrapText="1"/>
    </xf>
    <xf numFmtId="0" fontId="70" fillId="86" borderId="64" xfId="1" applyFont="1" applyFill="1" applyBorder="1" applyAlignment="1" applyProtection="1">
      <alignment horizontal="center" vertical="center" wrapText="1"/>
    </xf>
    <xf numFmtId="0" fontId="72" fillId="67" borderId="74" xfId="1" applyFont="1" applyFill="1" applyBorder="1" applyAlignment="1" applyProtection="1">
      <alignment horizontal="center" vertical="center"/>
      <protection locked="0"/>
    </xf>
    <xf numFmtId="0" fontId="72" fillId="67" borderId="55" xfId="1" applyFont="1" applyFill="1" applyBorder="1" applyAlignment="1" applyProtection="1">
      <alignment horizontal="center" vertical="center"/>
      <protection locked="0"/>
    </xf>
    <xf numFmtId="0" fontId="98" fillId="61" borderId="4" xfId="116" applyFont="1" applyFill="1" applyBorder="1" applyAlignment="1" applyProtection="1">
      <alignment horizontal="center" vertical="center"/>
      <protection locked="0"/>
    </xf>
    <xf numFmtId="0" fontId="4" fillId="58" borderId="7" xfId="0" applyFont="1" applyFill="1" applyBorder="1" applyAlignment="1">
      <alignment horizontal="center" vertical="center" wrapText="1"/>
    </xf>
    <xf numFmtId="0" fontId="4" fillId="58" borderId="8" xfId="0" applyFont="1" applyFill="1" applyBorder="1" applyAlignment="1">
      <alignment horizontal="center" vertical="center" wrapText="1"/>
    </xf>
    <xf numFmtId="0" fontId="4" fillId="58" borderId="41" xfId="0" applyFont="1" applyFill="1" applyBorder="1" applyAlignment="1">
      <alignment horizontal="center" vertical="center" wrapText="1"/>
    </xf>
    <xf numFmtId="0" fontId="4" fillId="58" borderId="46" xfId="0" applyFont="1" applyFill="1" applyBorder="1" applyAlignment="1">
      <alignment horizontal="center" vertical="center"/>
    </xf>
    <xf numFmtId="0" fontId="4" fillId="58" borderId="9" xfId="0" applyFont="1" applyFill="1" applyBorder="1" applyAlignment="1">
      <alignment horizontal="center" vertical="center"/>
    </xf>
    <xf numFmtId="0" fontId="4" fillId="58" borderId="49" xfId="0" applyFont="1" applyFill="1" applyBorder="1" applyAlignment="1">
      <alignment horizontal="center" vertical="center"/>
    </xf>
    <xf numFmtId="0" fontId="28" fillId="0" borderId="38" xfId="0" applyFont="1" applyBorder="1" applyAlignment="1">
      <alignment horizontal="center" vertical="center" wrapText="1"/>
    </xf>
    <xf numFmtId="0" fontId="28" fillId="0" borderId="39" xfId="0" applyFont="1" applyBorder="1" applyAlignment="1">
      <alignment horizontal="center" vertical="center" wrapText="1"/>
    </xf>
    <xf numFmtId="0" fontId="27" fillId="0" borderId="0" xfId="0" applyFont="1" applyAlignment="1">
      <alignment horizontal="center" vertical="center" wrapText="1"/>
    </xf>
    <xf numFmtId="0" fontId="25" fillId="49" borderId="4" xfId="0" applyFont="1" applyFill="1" applyBorder="1" applyAlignment="1">
      <alignment horizontal="center" vertical="center"/>
    </xf>
    <xf numFmtId="0" fontId="25" fillId="49" borderId="6" xfId="0" applyFont="1" applyFill="1" applyBorder="1" applyAlignment="1">
      <alignment horizontal="center" vertical="center"/>
    </xf>
    <xf numFmtId="0" fontId="28" fillId="0" borderId="45" xfId="0" applyFont="1" applyBorder="1" applyAlignment="1">
      <alignment horizontal="center" vertical="center" wrapText="1"/>
    </xf>
    <xf numFmtId="0" fontId="28" fillId="0" borderId="36" xfId="0" applyFont="1" applyBorder="1" applyAlignment="1">
      <alignment horizontal="center" vertical="center" wrapText="1"/>
    </xf>
    <xf numFmtId="0" fontId="4" fillId="0" borderId="0" xfId="0" applyFont="1" applyAlignment="1">
      <alignment horizontal="center" vertical="center" wrapText="1"/>
    </xf>
    <xf numFmtId="0" fontId="28" fillId="61" borderId="46" xfId="0" applyFont="1" applyFill="1" applyBorder="1" applyAlignment="1">
      <alignment horizontal="center" vertical="center"/>
    </xf>
    <xf numFmtId="0" fontId="28" fillId="61" borderId="10" xfId="0" applyFont="1" applyFill="1" applyBorder="1" applyAlignment="1">
      <alignment horizontal="center" vertical="center"/>
    </xf>
    <xf numFmtId="0" fontId="28" fillId="61" borderId="46" xfId="0" applyFont="1" applyFill="1" applyBorder="1" applyAlignment="1">
      <alignment horizontal="center" vertical="center" wrapText="1"/>
    </xf>
    <xf numFmtId="0" fontId="28" fillId="61" borderId="10" xfId="0" applyFont="1" applyFill="1" applyBorder="1" applyAlignment="1">
      <alignment horizontal="center" vertical="center" wrapText="1"/>
    </xf>
    <xf numFmtId="0" fontId="4" fillId="58" borderId="46" xfId="0" applyFont="1" applyFill="1" applyBorder="1" applyAlignment="1">
      <alignment horizontal="center" vertical="center" wrapText="1"/>
    </xf>
    <xf numFmtId="0" fontId="4" fillId="58" borderId="9" xfId="0" applyFont="1" applyFill="1" applyBorder="1" applyAlignment="1">
      <alignment horizontal="center" vertical="center" wrapText="1"/>
    </xf>
    <xf numFmtId="0" fontId="4" fillId="58" borderId="10" xfId="0" applyFont="1" applyFill="1" applyBorder="1" applyAlignment="1">
      <alignment horizontal="center" vertical="center" wrapText="1"/>
    </xf>
    <xf numFmtId="0" fontId="5" fillId="51" borderId="7" xfId="0" applyFont="1" applyFill="1" applyBorder="1" applyAlignment="1">
      <alignment horizontal="center" vertical="center"/>
    </xf>
    <xf numFmtId="0" fontId="5" fillId="51" borderId="8" xfId="0" applyFont="1" applyFill="1" applyBorder="1" applyAlignment="1">
      <alignment horizontal="center" vertical="center"/>
    </xf>
    <xf numFmtId="0" fontId="5" fillId="51" borderId="41" xfId="0" applyFont="1" applyFill="1" applyBorder="1" applyAlignment="1">
      <alignment horizontal="center" vertical="center"/>
    </xf>
    <xf numFmtId="0" fontId="5" fillId="51" borderId="45" xfId="0" applyFont="1" applyFill="1" applyBorder="1" applyAlignment="1">
      <alignment horizontal="center" vertical="center"/>
    </xf>
    <xf numFmtId="0" fontId="5" fillId="51" borderId="37" xfId="0" applyFont="1" applyFill="1" applyBorder="1" applyAlignment="1">
      <alignment horizontal="center" vertical="center"/>
    </xf>
    <xf numFmtId="0" fontId="5" fillId="51" borderId="36" xfId="0" applyFont="1" applyFill="1" applyBorder="1" applyAlignment="1">
      <alignment horizontal="center" vertical="center"/>
    </xf>
    <xf numFmtId="0" fontId="4" fillId="58" borderId="51" xfId="0" applyFont="1" applyFill="1" applyBorder="1" applyAlignment="1">
      <alignment horizontal="center" vertical="center"/>
    </xf>
    <xf numFmtId="0" fontId="4" fillId="58" borderId="10" xfId="0" applyFont="1" applyFill="1" applyBorder="1" applyAlignment="1">
      <alignment horizontal="center" vertical="center"/>
    </xf>
    <xf numFmtId="0" fontId="4" fillId="58" borderId="49" xfId="0" applyFont="1" applyFill="1" applyBorder="1" applyAlignment="1">
      <alignment horizontal="center" vertical="center" wrapText="1"/>
    </xf>
    <xf numFmtId="0" fontId="4" fillId="58" borderId="51" xfId="0" applyFont="1" applyFill="1" applyBorder="1" applyAlignment="1">
      <alignment horizontal="center" vertical="center" wrapText="1"/>
    </xf>
    <xf numFmtId="0" fontId="51" fillId="68" borderId="69" xfId="0" applyFont="1" applyFill="1" applyBorder="1" applyAlignment="1">
      <alignment horizontal="left" vertical="center" wrapText="1"/>
    </xf>
    <xf numFmtId="0" fontId="51" fillId="68" borderId="70" xfId="0" applyFont="1" applyFill="1" applyBorder="1" applyAlignment="1">
      <alignment horizontal="left" vertical="center" wrapText="1"/>
    </xf>
    <xf numFmtId="0" fontId="51" fillId="68" borderId="71" xfId="0" applyFont="1" applyFill="1" applyBorder="1" applyAlignment="1">
      <alignment horizontal="left" vertical="center" wrapText="1"/>
    </xf>
    <xf numFmtId="0" fontId="53" fillId="68" borderId="40" xfId="0" applyFont="1" applyFill="1" applyBorder="1" applyAlignment="1">
      <alignment horizontal="center" vertical="center" wrapText="1"/>
    </xf>
    <xf numFmtId="0" fontId="53" fillId="68" borderId="43" xfId="0" applyFont="1" applyFill="1" applyBorder="1" applyAlignment="1">
      <alignment horizontal="center" vertical="center" wrapText="1"/>
    </xf>
    <xf numFmtId="0" fontId="53" fillId="68" borderId="35" xfId="0" applyFont="1" applyFill="1" applyBorder="1" applyAlignment="1">
      <alignment horizontal="center" vertical="center" wrapText="1"/>
    </xf>
    <xf numFmtId="0" fontId="0" fillId="0" borderId="0" xfId="0" applyFont="1" applyAlignment="1" applyProtection="1">
      <alignment horizontal="left" wrapText="1"/>
      <protection locked="0"/>
    </xf>
    <xf numFmtId="0" fontId="39" fillId="0" borderId="13" xfId="0" applyFont="1" applyBorder="1" applyAlignment="1">
      <alignment horizontal="center" vertical="center"/>
    </xf>
    <xf numFmtId="0" fontId="39" fillId="0" borderId="14" xfId="0" applyFont="1" applyBorder="1" applyAlignment="1">
      <alignment horizontal="center" vertical="center"/>
    </xf>
    <xf numFmtId="0" fontId="53" fillId="68" borderId="7" xfId="0" applyFont="1" applyFill="1" applyBorder="1" applyAlignment="1">
      <alignment horizontal="center" vertical="center" wrapText="1"/>
    </xf>
    <xf numFmtId="0" fontId="53" fillId="68" borderId="8" xfId="0" applyFont="1" applyFill="1" applyBorder="1" applyAlignment="1">
      <alignment horizontal="center" vertical="center" wrapText="1"/>
    </xf>
    <xf numFmtId="0" fontId="53" fillId="68" borderId="41" xfId="0" applyFont="1" applyFill="1" applyBorder="1" applyAlignment="1">
      <alignment horizontal="center" vertical="center" wrapText="1"/>
    </xf>
    <xf numFmtId="0" fontId="53" fillId="68" borderId="45" xfId="0" applyFont="1" applyFill="1" applyBorder="1" applyAlignment="1">
      <alignment horizontal="center" vertical="center" wrapText="1"/>
    </xf>
    <xf numFmtId="0" fontId="53" fillId="68" borderId="37" xfId="0" applyFont="1" applyFill="1" applyBorder="1" applyAlignment="1">
      <alignment horizontal="center" vertical="center" wrapText="1"/>
    </xf>
    <xf numFmtId="0" fontId="53" fillId="68" borderId="36" xfId="0" applyFont="1" applyFill="1" applyBorder="1" applyAlignment="1">
      <alignment horizontal="center" vertical="center" wrapText="1"/>
    </xf>
    <xf numFmtId="0" fontId="52" fillId="0" borderId="61" xfId="0" applyFont="1" applyBorder="1" applyAlignment="1">
      <alignment horizontal="center" vertical="center" wrapText="1"/>
    </xf>
    <xf numFmtId="0" fontId="52" fillId="0" borderId="55" xfId="0" applyFont="1" applyBorder="1" applyAlignment="1">
      <alignment horizontal="center" vertical="center" wrapText="1"/>
    </xf>
    <xf numFmtId="0" fontId="50" fillId="0" borderId="5" xfId="0" applyFont="1" applyBorder="1" applyAlignment="1">
      <alignment horizontal="left" vertical="center" wrapText="1"/>
    </xf>
    <xf numFmtId="0" fontId="50" fillId="0" borderId="64" xfId="0" applyFont="1" applyBorder="1" applyAlignment="1">
      <alignment horizontal="left" vertical="center" wrapText="1"/>
    </xf>
    <xf numFmtId="0" fontId="52" fillId="63" borderId="21" xfId="0" applyFont="1" applyFill="1" applyBorder="1" applyAlignment="1">
      <alignment horizontal="center" vertical="center" wrapText="1"/>
    </xf>
    <xf numFmtId="0" fontId="52" fillId="63" borderId="17" xfId="0" applyFont="1" applyFill="1" applyBorder="1" applyAlignment="1">
      <alignment horizontal="center" vertical="center" wrapText="1"/>
    </xf>
    <xf numFmtId="0" fontId="52" fillId="63" borderId="14" xfId="0" applyFont="1" applyFill="1" applyBorder="1" applyAlignment="1">
      <alignment horizontal="center" vertical="center" wrapText="1"/>
    </xf>
    <xf numFmtId="0" fontId="50" fillId="63" borderId="18" xfId="0" applyFont="1" applyFill="1" applyBorder="1" applyAlignment="1">
      <alignment horizontal="left" vertical="center" wrapText="1"/>
    </xf>
    <xf numFmtId="0" fontId="52" fillId="68" borderId="40" xfId="0" applyFont="1" applyFill="1" applyBorder="1" applyAlignment="1">
      <alignment horizontal="center" vertical="center" wrapText="1"/>
    </xf>
    <xf numFmtId="0" fontId="52" fillId="68" borderId="43" xfId="0" applyFont="1" applyFill="1" applyBorder="1" applyAlignment="1">
      <alignment horizontal="center" vertical="center" wrapText="1"/>
    </xf>
    <xf numFmtId="0" fontId="38" fillId="63" borderId="18" xfId="0" applyFont="1" applyFill="1" applyBorder="1" applyAlignment="1">
      <alignment horizontal="left" vertical="center" wrapText="1"/>
    </xf>
    <xf numFmtId="0" fontId="37" fillId="63" borderId="21" xfId="0" applyFont="1" applyFill="1" applyBorder="1" applyAlignment="1">
      <alignment horizontal="left" vertical="center" wrapText="1"/>
    </xf>
    <xf numFmtId="0" fontId="37" fillId="63" borderId="17" xfId="0" applyFont="1" applyFill="1" applyBorder="1" applyAlignment="1">
      <alignment horizontal="left" vertical="center" wrapText="1"/>
    </xf>
    <xf numFmtId="0" fontId="37" fillId="0" borderId="61" xfId="0" applyFont="1" applyBorder="1" applyAlignment="1">
      <alignment horizontal="left" vertical="center" wrapText="1"/>
    </xf>
    <xf numFmtId="0" fontId="37" fillId="0" borderId="14" xfId="0" applyFont="1" applyBorder="1" applyAlignment="1">
      <alignment horizontal="left" vertical="center" wrapText="1"/>
    </xf>
    <xf numFmtId="0" fontId="37" fillId="0" borderId="55" xfId="0" applyFont="1" applyBorder="1" applyAlignment="1">
      <alignment horizontal="left" vertical="center" wrapText="1"/>
    </xf>
    <xf numFmtId="0" fontId="38" fillId="0" borderId="5" xfId="0" applyFont="1" applyBorder="1" applyAlignment="1">
      <alignment horizontal="left" vertical="center" wrapText="1"/>
    </xf>
    <xf numFmtId="0" fontId="38" fillId="0" borderId="18" xfId="0" applyFont="1" applyBorder="1" applyAlignment="1">
      <alignment horizontal="left" vertical="center" wrapText="1"/>
    </xf>
    <xf numFmtId="0" fontId="38" fillId="0" borderId="64" xfId="0" applyFont="1" applyBorder="1" applyAlignment="1">
      <alignment horizontal="left" vertical="center" wrapText="1"/>
    </xf>
    <xf numFmtId="0" fontId="40" fillId="64" borderId="59" xfId="115" applyFont="1" applyFill="1" applyAlignment="1">
      <alignment horizontal="center" vertical="center" wrapText="1"/>
    </xf>
    <xf numFmtId="0" fontId="39" fillId="0" borderId="19" xfId="0" applyFont="1" applyBorder="1" applyAlignment="1">
      <alignment horizontal="center"/>
    </xf>
    <xf numFmtId="0" fontId="39" fillId="0" borderId="20" xfId="0" applyFont="1" applyBorder="1" applyAlignment="1">
      <alignment horizontal="center"/>
    </xf>
    <xf numFmtId="0" fontId="39" fillId="0" borderId="21" xfId="0" applyFont="1" applyBorder="1" applyAlignment="1">
      <alignment horizontal="center"/>
    </xf>
    <xf numFmtId="0" fontId="49" fillId="68" borderId="69" xfId="0" applyFont="1" applyFill="1" applyBorder="1" applyAlignment="1">
      <alignment horizontal="left" vertical="center" wrapText="1"/>
    </xf>
    <xf numFmtId="0" fontId="49" fillId="68" borderId="70" xfId="0" applyFont="1" applyFill="1" applyBorder="1" applyAlignment="1">
      <alignment horizontal="left" vertical="center" wrapText="1"/>
    </xf>
    <xf numFmtId="0" fontId="49" fillId="68" borderId="71" xfId="0" applyFont="1" applyFill="1" applyBorder="1" applyAlignment="1">
      <alignment horizontal="left" vertical="center" wrapText="1"/>
    </xf>
    <xf numFmtId="0" fontId="4" fillId="64" borderId="59" xfId="115" applyFont="1" applyFill="1" applyAlignment="1">
      <alignment horizontal="center" vertical="center" wrapText="1"/>
    </xf>
    <xf numFmtId="0" fontId="4" fillId="64" borderId="59" xfId="115" applyFont="1" applyFill="1" applyAlignment="1">
      <alignment horizontal="center" vertical="center"/>
    </xf>
    <xf numFmtId="0" fontId="4" fillId="65" borderId="59" xfId="115" applyFont="1" applyFill="1" applyAlignment="1">
      <alignment horizontal="center" vertical="center" wrapText="1"/>
    </xf>
    <xf numFmtId="0" fontId="38" fillId="49" borderId="69" xfId="0" applyFont="1" applyFill="1" applyBorder="1" applyAlignment="1">
      <alignment horizontal="left" vertical="center" wrapText="1"/>
    </xf>
    <xf numFmtId="0" fontId="38" fillId="49" borderId="70" xfId="0" applyFont="1" applyFill="1" applyBorder="1" applyAlignment="1">
      <alignment horizontal="left" vertical="center" wrapText="1"/>
    </xf>
    <xf numFmtId="0" fontId="38" fillId="49" borderId="71" xfId="0" applyFont="1" applyFill="1" applyBorder="1" applyAlignment="1">
      <alignment horizontal="left" vertical="center" wrapText="1"/>
    </xf>
    <xf numFmtId="0" fontId="40" fillId="64" borderId="59" xfId="115" applyFont="1" applyFill="1" applyAlignment="1">
      <alignment horizontal="center" vertical="center"/>
    </xf>
    <xf numFmtId="0" fontId="40" fillId="65" borderId="59" xfId="115" applyFont="1" applyFill="1" applyAlignment="1">
      <alignment horizontal="center" vertical="center" wrapText="1"/>
    </xf>
    <xf numFmtId="0" fontId="50" fillId="0" borderId="13" xfId="0" applyFont="1" applyBorder="1" applyAlignment="1">
      <alignment horizontal="center" vertical="center"/>
    </xf>
    <xf numFmtId="0" fontId="50" fillId="0" borderId="14" xfId="0" applyFont="1" applyBorder="1" applyAlignment="1">
      <alignment horizontal="center" vertical="center"/>
    </xf>
    <xf numFmtId="0" fontId="50" fillId="0" borderId="72" xfId="0" applyFont="1" applyBorder="1" applyAlignment="1">
      <alignment horizontal="center" vertical="center"/>
    </xf>
    <xf numFmtId="0" fontId="50" fillId="0" borderId="48" xfId="0" applyFont="1" applyBorder="1" applyAlignment="1">
      <alignment horizontal="center" vertical="center"/>
    </xf>
    <xf numFmtId="0" fontId="50" fillId="0" borderId="61" xfId="0" applyFont="1" applyBorder="1" applyAlignment="1">
      <alignment horizontal="center" vertical="center"/>
    </xf>
    <xf numFmtId="0" fontId="37" fillId="49" borderId="7" xfId="0" applyFont="1" applyFill="1" applyBorder="1" applyAlignment="1">
      <alignment horizontal="center" vertical="center" wrapText="1"/>
    </xf>
    <xf numFmtId="0" fontId="37" fillId="49" borderId="8" xfId="0" applyFont="1" applyFill="1" applyBorder="1" applyAlignment="1">
      <alignment horizontal="center" vertical="center" wrapText="1"/>
    </xf>
    <xf numFmtId="0" fontId="37" fillId="49" borderId="41" xfId="0" applyFont="1" applyFill="1" applyBorder="1" applyAlignment="1">
      <alignment horizontal="center" vertical="center" wrapText="1"/>
    </xf>
    <xf numFmtId="0" fontId="37" fillId="49" borderId="45" xfId="0" applyFont="1" applyFill="1" applyBorder="1" applyAlignment="1">
      <alignment horizontal="center" vertical="center" wrapText="1"/>
    </xf>
    <xf numFmtId="0" fontId="37" fillId="49" borderId="37" xfId="0" applyFont="1" applyFill="1" applyBorder="1" applyAlignment="1">
      <alignment horizontal="center" vertical="center" wrapText="1"/>
    </xf>
    <xf numFmtId="0" fontId="37" fillId="49" borderId="36" xfId="0" applyFont="1" applyFill="1" applyBorder="1" applyAlignment="1">
      <alignment horizontal="center" vertical="center" wrapText="1"/>
    </xf>
    <xf numFmtId="0" fontId="37" fillId="49" borderId="40" xfId="0" applyFont="1" applyFill="1" applyBorder="1" applyAlignment="1">
      <alignment horizontal="center" vertical="center" wrapText="1"/>
    </xf>
    <xf numFmtId="0" fontId="37" fillId="49" borderId="43" xfId="0" applyFont="1" applyFill="1" applyBorder="1" applyAlignment="1">
      <alignment horizontal="center" vertical="center" wrapText="1"/>
    </xf>
    <xf numFmtId="0" fontId="37" fillId="49" borderId="35" xfId="0" applyFont="1" applyFill="1" applyBorder="1" applyAlignment="1">
      <alignment horizontal="center" vertical="center" wrapText="1"/>
    </xf>
    <xf numFmtId="0" fontId="5" fillId="0" borderId="40"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5" fillId="0" borderId="40" xfId="0" applyFont="1" applyBorder="1" applyAlignment="1" applyProtection="1">
      <alignment horizontal="center" vertical="center" wrapText="1"/>
      <protection locked="0"/>
    </xf>
    <xf numFmtId="0" fontId="5" fillId="0" borderId="43" xfId="0" applyFont="1" applyBorder="1" applyAlignment="1" applyProtection="1">
      <alignment horizontal="center" vertical="center" wrapText="1"/>
      <protection locked="0"/>
    </xf>
    <xf numFmtId="0" fontId="5" fillId="0" borderId="35" xfId="0" applyFont="1" applyBorder="1" applyAlignment="1" applyProtection="1">
      <alignment horizontal="center" vertical="center" wrapText="1"/>
      <protection locked="0"/>
    </xf>
    <xf numFmtId="0" fontId="49" fillId="0" borderId="60"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67" xfId="0" applyFont="1" applyBorder="1" applyAlignment="1">
      <alignment horizontal="center" vertical="center" wrapText="1"/>
    </xf>
    <xf numFmtId="0" fontId="52" fillId="0" borderId="14" xfId="0" applyFont="1" applyBorder="1" applyAlignment="1">
      <alignment horizontal="center" vertical="center" wrapText="1"/>
    </xf>
    <xf numFmtId="0" fontId="50" fillId="0" borderId="18" xfId="0" applyFont="1" applyBorder="1" applyAlignment="1">
      <alignment horizontal="left" vertical="center" wrapText="1"/>
    </xf>
    <xf numFmtId="0" fontId="37" fillId="63" borderId="14" xfId="0" applyFont="1" applyFill="1" applyBorder="1" applyAlignment="1">
      <alignment horizontal="left" vertical="center" wrapText="1"/>
    </xf>
    <xf numFmtId="0" fontId="38" fillId="0" borderId="60" xfId="0" applyFont="1" applyBorder="1" applyAlignment="1">
      <alignment horizontal="center" vertical="center" wrapText="1"/>
    </xf>
    <xf numFmtId="0" fontId="38" fillId="0" borderId="63" xfId="0" applyFont="1" applyBorder="1" applyAlignment="1">
      <alignment horizontal="center" vertical="center" wrapText="1"/>
    </xf>
    <xf numFmtId="0" fontId="38" fillId="0" borderId="67" xfId="0" applyFont="1" applyBorder="1" applyAlignment="1">
      <alignment horizontal="center" vertical="center" wrapText="1"/>
    </xf>
    <xf numFmtId="0" fontId="45" fillId="0" borderId="0" xfId="0" applyFont="1" applyAlignment="1" applyProtection="1">
      <alignment horizontal="center" vertical="center" wrapText="1"/>
      <protection locked="0"/>
    </xf>
    <xf numFmtId="0" fontId="46" fillId="0" borderId="0" xfId="0" applyFont="1" applyAlignment="1" applyProtection="1">
      <alignment horizontal="center" vertical="center" wrapText="1"/>
      <protection locked="0"/>
    </xf>
    <xf numFmtId="0" fontId="5" fillId="49" borderId="40" xfId="0" applyFont="1" applyFill="1" applyBorder="1" applyAlignment="1" applyProtection="1">
      <alignment horizontal="center" vertical="center" wrapText="1"/>
      <protection locked="0"/>
    </xf>
    <xf numFmtId="0" fontId="5" fillId="49" borderId="43" xfId="0" applyFont="1" applyFill="1" applyBorder="1" applyAlignment="1" applyProtection="1">
      <alignment horizontal="center" vertical="center" wrapText="1"/>
      <protection locked="0"/>
    </xf>
    <xf numFmtId="0" fontId="5" fillId="49" borderId="35" xfId="0" applyFont="1" applyFill="1" applyBorder="1" applyAlignment="1" applyProtection="1">
      <alignment horizontal="center" vertical="center" wrapText="1"/>
      <protection locked="0"/>
    </xf>
    <xf numFmtId="0" fontId="5" fillId="49" borderId="7" xfId="0" applyFont="1" applyFill="1" applyBorder="1" applyAlignment="1" applyProtection="1">
      <alignment horizontal="center" vertical="center" wrapText="1"/>
      <protection locked="0"/>
    </xf>
    <xf numFmtId="0" fontId="5" fillId="49" borderId="41" xfId="0" applyFont="1" applyFill="1" applyBorder="1" applyAlignment="1" applyProtection="1">
      <alignment horizontal="center" vertical="center" wrapText="1"/>
      <protection locked="0"/>
    </xf>
    <xf numFmtId="0" fontId="5" fillId="49" borderId="45" xfId="0" applyFont="1" applyFill="1" applyBorder="1" applyAlignment="1" applyProtection="1">
      <alignment horizontal="center" vertical="center" wrapText="1"/>
      <protection locked="0"/>
    </xf>
    <xf numFmtId="0" fontId="5" fillId="49" borderId="36" xfId="0" applyFont="1" applyFill="1" applyBorder="1" applyAlignment="1" applyProtection="1">
      <alignment horizontal="center" vertical="center" wrapText="1"/>
      <protection locked="0"/>
    </xf>
    <xf numFmtId="0" fontId="3" fillId="0" borderId="40" xfId="0" applyFont="1" applyBorder="1" applyAlignment="1" applyProtection="1">
      <alignment horizontal="center" vertical="center" wrapText="1"/>
    </xf>
    <xf numFmtId="0" fontId="3" fillId="0" borderId="43" xfId="0" applyFont="1" applyBorder="1" applyAlignment="1" applyProtection="1">
      <alignment horizontal="center" vertical="center" wrapText="1"/>
    </xf>
    <xf numFmtId="0" fontId="3" fillId="0" borderId="42" xfId="0" applyFont="1" applyBorder="1" applyAlignment="1" applyProtection="1">
      <alignment horizontal="center" vertical="center" wrapText="1"/>
    </xf>
    <xf numFmtId="0" fontId="0" fillId="60" borderId="40" xfId="0" applyFont="1" applyFill="1" applyBorder="1" applyAlignment="1" applyProtection="1">
      <alignment horizontal="center" vertical="center" wrapText="1"/>
      <protection locked="0"/>
    </xf>
    <xf numFmtId="0" fontId="3" fillId="60" borderId="43" xfId="0" applyFont="1" applyFill="1" applyBorder="1" applyAlignment="1" applyProtection="1">
      <alignment horizontal="center" vertical="center" wrapText="1"/>
      <protection locked="0"/>
    </xf>
    <xf numFmtId="0" fontId="3" fillId="60" borderId="42" xfId="0" applyFont="1" applyFill="1" applyBorder="1" applyAlignment="1" applyProtection="1">
      <alignment horizontal="center" vertical="center" wrapText="1"/>
      <protection locked="0"/>
    </xf>
    <xf numFmtId="0" fontId="3" fillId="0" borderId="40"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47"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5" xfId="0" applyFont="1" applyBorder="1" applyAlignment="1" applyProtection="1">
      <alignment horizontal="center" vertical="center" wrapText="1"/>
      <protection locked="0"/>
    </xf>
    <xf numFmtId="0" fontId="4" fillId="0" borderId="0" xfId="0" applyFont="1" applyAlignment="1" applyProtection="1">
      <alignment horizontal="center" wrapText="1"/>
      <protection locked="0"/>
    </xf>
    <xf numFmtId="0" fontId="5" fillId="49" borderId="40" xfId="0" applyFont="1" applyFill="1" applyBorder="1" applyAlignment="1" applyProtection="1">
      <alignment horizontal="center" vertical="center"/>
      <protection locked="0"/>
    </xf>
    <xf numFmtId="0" fontId="5" fillId="49" borderId="35" xfId="0" applyFont="1" applyFill="1" applyBorder="1" applyAlignment="1" applyProtection="1">
      <alignment horizontal="center" vertical="center"/>
      <protection locked="0"/>
    </xf>
    <xf numFmtId="0" fontId="5" fillId="49" borderId="46" xfId="0" applyFont="1" applyFill="1" applyBorder="1" applyAlignment="1" applyProtection="1">
      <alignment horizontal="center" vertical="center"/>
      <protection locked="0"/>
    </xf>
    <xf numFmtId="0" fontId="5" fillId="49" borderId="9" xfId="0" applyFont="1" applyFill="1" applyBorder="1" applyAlignment="1" applyProtection="1">
      <alignment horizontal="center" vertical="center"/>
      <protection locked="0"/>
    </xf>
    <xf numFmtId="0" fontId="5" fillId="49" borderId="10" xfId="0" applyFont="1" applyFill="1" applyBorder="1" applyAlignment="1" applyProtection="1">
      <alignment horizontal="center" vertical="center"/>
      <protection locked="0"/>
    </xf>
    <xf numFmtId="0" fontId="3" fillId="0" borderId="46" xfId="0" applyFont="1" applyBorder="1" applyAlignment="1" applyProtection="1">
      <alignment horizontal="center" vertical="center" wrapText="1"/>
    </xf>
    <xf numFmtId="0" fontId="3" fillId="0" borderId="9" xfId="0" applyFont="1" applyBorder="1" applyAlignment="1" applyProtection="1">
      <alignment horizontal="center" vertical="center" wrapText="1"/>
    </xf>
    <xf numFmtId="0" fontId="3" fillId="0" borderId="10" xfId="0" applyFont="1" applyBorder="1" applyAlignment="1" applyProtection="1">
      <alignment horizontal="center" vertical="center" wrapText="1"/>
    </xf>
    <xf numFmtId="0" fontId="3" fillId="60" borderId="40" xfId="0" applyFont="1" applyFill="1" applyBorder="1" applyAlignment="1" applyProtection="1">
      <alignment horizontal="center" vertical="center" wrapText="1"/>
      <protection locked="0"/>
    </xf>
    <xf numFmtId="0" fontId="81" fillId="0" borderId="11" xfId="0" applyFont="1" applyBorder="1" applyAlignment="1">
      <alignment horizontal="left" vertical="center" wrapText="1"/>
    </xf>
    <xf numFmtId="0" fontId="81" fillId="0" borderId="56" xfId="0" applyFont="1" applyBorder="1" applyAlignment="1">
      <alignment horizontal="left" vertical="center" wrapText="1"/>
    </xf>
    <xf numFmtId="0" fontId="81" fillId="0" borderId="65" xfId="0" applyFont="1" applyBorder="1" applyAlignment="1">
      <alignment horizontal="left" vertical="center" wrapText="1"/>
    </xf>
    <xf numFmtId="0" fontId="81" fillId="0" borderId="66" xfId="0" applyFont="1" applyBorder="1" applyAlignment="1">
      <alignment horizontal="left" vertical="center" wrapText="1"/>
    </xf>
    <xf numFmtId="0" fontId="82" fillId="87" borderId="7" xfId="116" applyFont="1" applyFill="1" applyBorder="1" applyAlignment="1">
      <alignment horizontal="center" vertical="center" wrapText="1"/>
    </xf>
    <xf numFmtId="0" fontId="82" fillId="87" borderId="8" xfId="116" applyFont="1" applyFill="1" applyBorder="1" applyAlignment="1">
      <alignment horizontal="center" vertical="center"/>
    </xf>
    <xf numFmtId="0" fontId="84" fillId="0" borderId="3" xfId="0" applyFont="1" applyBorder="1" applyAlignment="1">
      <alignment horizontal="left" vertical="center" wrapText="1"/>
    </xf>
    <xf numFmtId="0" fontId="84" fillId="0" borderId="11" xfId="0" applyFont="1" applyBorder="1" applyAlignment="1">
      <alignment horizontal="left" vertical="center" wrapText="1"/>
    </xf>
    <xf numFmtId="0" fontId="84" fillId="0" borderId="65" xfId="0" applyFont="1" applyBorder="1" applyAlignment="1">
      <alignment horizontal="left" vertical="center" wrapText="1"/>
    </xf>
    <xf numFmtId="0" fontId="78" fillId="87" borderId="7" xfId="116" applyFont="1" applyFill="1" applyBorder="1" applyAlignment="1">
      <alignment horizontal="center" vertical="center" wrapText="1"/>
    </xf>
    <xf numFmtId="0" fontId="69" fillId="87" borderId="8" xfId="116" applyFont="1" applyFill="1" applyBorder="1" applyAlignment="1">
      <alignment horizontal="center" vertical="center"/>
    </xf>
    <xf numFmtId="0" fontId="83" fillId="89" borderId="5" xfId="0" applyFont="1" applyFill="1" applyBorder="1" applyAlignment="1">
      <alignment horizontal="center" vertical="center" wrapText="1"/>
    </xf>
    <xf numFmtId="0" fontId="0" fillId="0" borderId="37" xfId="0" applyBorder="1" applyAlignment="1">
      <alignment horizontal="center"/>
    </xf>
    <xf numFmtId="0" fontId="56" fillId="61" borderId="8" xfId="0" applyFont="1" applyFill="1" applyBorder="1" applyAlignment="1">
      <alignment horizontal="center" vertical="center"/>
    </xf>
    <xf numFmtId="0" fontId="87" fillId="87" borderId="13" xfId="0" applyFont="1" applyFill="1" applyBorder="1" applyAlignment="1">
      <alignment horizontal="center" vertical="center"/>
    </xf>
    <xf numFmtId="0" fontId="87" fillId="87" borderId="57" xfId="0" applyFont="1" applyFill="1" applyBorder="1" applyAlignment="1">
      <alignment horizontal="center" vertical="center"/>
    </xf>
    <xf numFmtId="0" fontId="87" fillId="87" borderId="14" xfId="0" applyFont="1" applyFill="1" applyBorder="1" applyAlignment="1">
      <alignment horizontal="center" vertical="center"/>
    </xf>
    <xf numFmtId="0" fontId="72" fillId="61" borderId="13" xfId="0" applyFont="1" applyFill="1" applyBorder="1" applyAlignment="1">
      <alignment horizontal="center" vertical="center"/>
    </xf>
    <xf numFmtId="0" fontId="72" fillId="61" borderId="57" xfId="0" applyFont="1" applyFill="1" applyBorder="1" applyAlignment="1">
      <alignment horizontal="center" vertical="center"/>
    </xf>
    <xf numFmtId="0" fontId="72" fillId="61" borderId="14" xfId="0" applyFont="1" applyFill="1" applyBorder="1" applyAlignment="1">
      <alignment horizontal="center" vertical="center"/>
    </xf>
    <xf numFmtId="0" fontId="72" fillId="61" borderId="1" xfId="0" applyFont="1" applyFill="1" applyBorder="1" applyAlignment="1">
      <alignment horizontal="center" vertical="center"/>
    </xf>
    <xf numFmtId="0" fontId="72" fillId="61" borderId="0" xfId="0" applyFont="1" applyFill="1" applyBorder="1" applyAlignment="1">
      <alignment horizontal="center" vertical="center"/>
    </xf>
    <xf numFmtId="0" fontId="72" fillId="61" borderId="23" xfId="0" applyFont="1" applyFill="1" applyBorder="1" applyAlignment="1">
      <alignment horizontal="center" vertical="center"/>
    </xf>
    <xf numFmtId="0" fontId="72" fillId="61" borderId="19" xfId="0" applyFont="1" applyFill="1" applyBorder="1" applyAlignment="1">
      <alignment horizontal="center" vertical="center"/>
    </xf>
    <xf numFmtId="0" fontId="72" fillId="61" borderId="20" xfId="0" applyFont="1" applyFill="1" applyBorder="1" applyAlignment="1">
      <alignment horizontal="center" vertical="center"/>
    </xf>
    <xf numFmtId="0" fontId="72" fillId="61" borderId="21" xfId="0" applyFont="1" applyFill="1" applyBorder="1" applyAlignment="1">
      <alignment horizontal="center" vertical="center"/>
    </xf>
    <xf numFmtId="0" fontId="83" fillId="89" borderId="80" xfId="0" applyFont="1" applyFill="1" applyBorder="1" applyAlignment="1">
      <alignment horizontal="center" vertical="center"/>
    </xf>
    <xf numFmtId="0" fontId="83" fillId="89" borderId="81" xfId="0" applyFont="1" applyFill="1" applyBorder="1" applyAlignment="1">
      <alignment horizontal="center" vertical="center"/>
    </xf>
    <xf numFmtId="0" fontId="81" fillId="0" borderId="33" xfId="0" applyFont="1" applyBorder="1" applyAlignment="1">
      <alignment horizontal="left" vertical="center" wrapText="1"/>
    </xf>
    <xf numFmtId="0" fontId="81" fillId="0" borderId="78" xfId="0" applyFont="1" applyBorder="1" applyAlignment="1">
      <alignment horizontal="left" vertical="center" wrapText="1"/>
    </xf>
    <xf numFmtId="0" fontId="82" fillId="87" borderId="4" xfId="116" applyFont="1" applyFill="1" applyBorder="1" applyAlignment="1">
      <alignment horizontal="center" vertical="center" wrapText="1"/>
    </xf>
    <xf numFmtId="0" fontId="82" fillId="87" borderId="5" xfId="116" applyFont="1" applyFill="1" applyBorder="1" applyAlignment="1">
      <alignment horizontal="center" vertical="center"/>
    </xf>
    <xf numFmtId="0" fontId="82" fillId="87" borderId="76" xfId="116" applyFont="1" applyFill="1" applyBorder="1" applyAlignment="1">
      <alignment horizontal="center" vertical="center"/>
    </xf>
    <xf numFmtId="0" fontId="78" fillId="87" borderId="4" xfId="116" applyFont="1" applyFill="1" applyBorder="1" applyAlignment="1">
      <alignment horizontal="center" vertical="center" wrapText="1"/>
    </xf>
    <xf numFmtId="0" fontId="69" fillId="87" borderId="5" xfId="116" applyFont="1" applyFill="1" applyBorder="1" applyAlignment="1">
      <alignment horizontal="center" vertical="center"/>
    </xf>
    <xf numFmtId="0" fontId="69" fillId="87" borderId="76" xfId="116" applyFont="1" applyFill="1" applyBorder="1" applyAlignment="1">
      <alignment horizontal="center" vertical="center"/>
    </xf>
    <xf numFmtId="0" fontId="76" fillId="0" borderId="83" xfId="0" applyFont="1" applyBorder="1" applyAlignment="1">
      <alignment horizontal="center" vertical="center" wrapText="1"/>
    </xf>
    <xf numFmtId="0" fontId="76" fillId="0" borderId="15" xfId="0" applyFont="1" applyBorder="1" applyAlignment="1">
      <alignment horizontal="center" vertical="center" wrapText="1"/>
    </xf>
    <xf numFmtId="0" fontId="76" fillId="0" borderId="17" xfId="0" applyFont="1" applyBorder="1" applyAlignment="1">
      <alignment horizontal="center" vertical="center" wrapText="1"/>
    </xf>
    <xf numFmtId="0" fontId="76" fillId="0" borderId="45" xfId="0" applyFont="1" applyBorder="1" applyAlignment="1">
      <alignment horizontal="center" vertical="center" wrapText="1"/>
    </xf>
    <xf numFmtId="0" fontId="76" fillId="0" borderId="37" xfId="0" applyFont="1" applyBorder="1" applyAlignment="1">
      <alignment horizontal="center" vertical="center" wrapText="1"/>
    </xf>
    <xf numFmtId="0" fontId="76" fillId="0" borderId="75" xfId="0" applyFont="1" applyBorder="1" applyAlignment="1">
      <alignment horizontal="center" vertical="center" wrapText="1"/>
    </xf>
    <xf numFmtId="0" fontId="44" fillId="0" borderId="16" xfId="0" applyFont="1" applyBorder="1" applyAlignment="1">
      <alignment horizontal="center" vertical="center" wrapText="1"/>
    </xf>
    <xf numFmtId="0" fontId="44" fillId="0" borderId="17" xfId="0" applyFont="1" applyBorder="1" applyAlignment="1">
      <alignment horizontal="center" vertical="center" wrapText="1"/>
    </xf>
    <xf numFmtId="0" fontId="44" fillId="0" borderId="198" xfId="0" applyFont="1" applyBorder="1" applyAlignment="1">
      <alignment horizontal="center" vertical="center" wrapText="1"/>
    </xf>
    <xf numFmtId="0" fontId="44" fillId="0" borderId="75" xfId="0" applyFont="1" applyBorder="1" applyAlignment="1">
      <alignment horizontal="center" vertical="center" wrapText="1"/>
    </xf>
    <xf numFmtId="0" fontId="5" fillId="88" borderId="74" xfId="0" applyFont="1" applyFill="1" applyBorder="1" applyAlignment="1">
      <alignment horizontal="center" vertical="center"/>
    </xf>
    <xf numFmtId="0" fontId="5" fillId="88" borderId="55" xfId="0" applyFont="1" applyFill="1" applyBorder="1" applyAlignment="1">
      <alignment horizontal="center" vertical="center"/>
    </xf>
    <xf numFmtId="0" fontId="45" fillId="61" borderId="127" xfId="0" applyFont="1" applyFill="1" applyBorder="1" applyAlignment="1">
      <alignment horizontal="center" vertical="center"/>
    </xf>
    <xf numFmtId="0" fontId="45" fillId="61" borderId="126" xfId="0" applyFont="1" applyFill="1" applyBorder="1" applyAlignment="1">
      <alignment horizontal="center" vertical="center"/>
    </xf>
    <xf numFmtId="0" fontId="0" fillId="0" borderId="12" xfId="0" applyBorder="1" applyAlignment="1">
      <alignment horizontal="center"/>
    </xf>
    <xf numFmtId="0" fontId="0" fillId="0" borderId="64" xfId="0" applyBorder="1" applyAlignment="1">
      <alignment horizontal="center"/>
    </xf>
    <xf numFmtId="0" fontId="45" fillId="51" borderId="12" xfId="0" applyFont="1" applyFill="1" applyBorder="1" applyAlignment="1">
      <alignment horizontal="center" vertical="center"/>
    </xf>
    <xf numFmtId="0" fontId="45" fillId="51" borderId="64" xfId="0" applyFont="1" applyFill="1" applyBorder="1" applyAlignment="1">
      <alignment horizontal="center" vertical="center"/>
    </xf>
    <xf numFmtId="0" fontId="45" fillId="53" borderId="121" xfId="0" applyFont="1" applyFill="1" applyBorder="1" applyAlignment="1">
      <alignment horizontal="center" vertical="center"/>
    </xf>
    <xf numFmtId="0" fontId="45" fillId="53" borderId="124" xfId="0" applyFont="1" applyFill="1" applyBorder="1" applyAlignment="1">
      <alignment horizontal="center" vertical="center"/>
    </xf>
    <xf numFmtId="0" fontId="76" fillId="50" borderId="12" xfId="0" applyFont="1" applyFill="1" applyBorder="1" applyAlignment="1">
      <alignment horizontal="center" vertical="center" wrapText="1"/>
    </xf>
    <xf numFmtId="0" fontId="76" fillId="50" borderId="33" xfId="0" applyFont="1" applyFill="1" applyBorder="1" applyAlignment="1">
      <alignment horizontal="center" vertical="center" wrapText="1"/>
    </xf>
    <xf numFmtId="0" fontId="0" fillId="0" borderId="123" xfId="0" applyBorder="1" applyAlignment="1">
      <alignment horizontal="center"/>
    </xf>
    <xf numFmtId="0" fontId="71" fillId="76" borderId="127" xfId="117" applyFont="1" applyFill="1" applyBorder="1" applyAlignment="1">
      <alignment horizontal="center" vertical="center" wrapText="1"/>
    </xf>
    <xf numFmtId="0" fontId="71" fillId="76" borderId="77" xfId="117" applyFont="1" applyFill="1" applyBorder="1" applyAlignment="1">
      <alignment horizontal="center" vertical="center" wrapText="1"/>
    </xf>
    <xf numFmtId="0" fontId="71" fillId="76" borderId="16" xfId="117" applyFont="1" applyFill="1" applyBorder="1" applyAlignment="1">
      <alignment horizontal="center" vertical="center" wrapText="1"/>
    </xf>
    <xf numFmtId="0" fontId="71" fillId="76" borderId="84" xfId="117" applyFont="1" applyFill="1" applyBorder="1" applyAlignment="1">
      <alignment horizontal="center" vertical="center" wrapText="1"/>
    </xf>
    <xf numFmtId="0" fontId="71" fillId="76" borderId="19" xfId="117" applyFont="1" applyFill="1" applyBorder="1" applyAlignment="1">
      <alignment horizontal="center" vertical="center" wrapText="1"/>
    </xf>
    <xf numFmtId="0" fontId="71" fillId="76" borderId="22" xfId="117" applyFont="1" applyFill="1" applyBorder="1" applyAlignment="1">
      <alignment horizontal="center" vertical="center" wrapText="1"/>
    </xf>
    <xf numFmtId="0" fontId="74" fillId="76" borderId="127" xfId="117" applyFont="1" applyFill="1" applyBorder="1" applyAlignment="1">
      <alignment horizontal="center" vertical="center" wrapText="1"/>
    </xf>
    <xf numFmtId="0" fontId="74" fillId="76" borderId="77" xfId="117" applyFont="1" applyFill="1" applyBorder="1" applyAlignment="1">
      <alignment horizontal="center" vertical="center" wrapText="1"/>
    </xf>
    <xf numFmtId="0" fontId="73" fillId="76" borderId="121" xfId="117" applyFont="1" applyFill="1" applyBorder="1" applyAlignment="1">
      <alignment horizontal="center" vertical="center" wrapText="1"/>
    </xf>
    <xf numFmtId="0" fontId="73" fillId="76" borderId="78" xfId="117" applyFont="1" applyFill="1" applyBorder="1" applyAlignment="1">
      <alignment horizontal="center" vertical="center" wrapText="1"/>
    </xf>
    <xf numFmtId="0" fontId="75" fillId="69" borderId="12" xfId="0" applyFont="1" applyFill="1" applyBorder="1" applyAlignment="1">
      <alignment horizontal="center" vertical="center" textRotation="255" wrapText="1"/>
    </xf>
    <xf numFmtId="0" fontId="75" fillId="69" borderId="18" xfId="0" applyFont="1" applyFill="1" applyBorder="1" applyAlignment="1">
      <alignment horizontal="center" vertical="center" textRotation="255" wrapText="1"/>
    </xf>
    <xf numFmtId="0" fontId="75" fillId="69" borderId="33" xfId="0" applyFont="1" applyFill="1" applyBorder="1" applyAlignment="1">
      <alignment horizontal="center" vertical="center" textRotation="255" wrapText="1"/>
    </xf>
    <xf numFmtId="0" fontId="75" fillId="0" borderId="122" xfId="0" applyFont="1" applyFill="1" applyBorder="1" applyAlignment="1">
      <alignment horizontal="center" vertical="center" wrapText="1"/>
    </xf>
    <xf numFmtId="0" fontId="75" fillId="0" borderId="14" xfId="0" applyFont="1" applyFill="1" applyBorder="1" applyAlignment="1">
      <alignment horizontal="center" vertical="center" wrapText="1"/>
    </xf>
    <xf numFmtId="0" fontId="75" fillId="0" borderId="83" xfId="0" applyFont="1" applyFill="1" applyBorder="1" applyAlignment="1">
      <alignment horizontal="center" vertical="center" wrapText="1"/>
    </xf>
    <xf numFmtId="0" fontId="75" fillId="0" borderId="17" xfId="0" applyFont="1" applyFill="1" applyBorder="1" applyAlignment="1">
      <alignment horizontal="center" vertical="center" wrapText="1"/>
    </xf>
    <xf numFmtId="0" fontId="75" fillId="0" borderId="82" xfId="0" applyFont="1" applyFill="1" applyBorder="1" applyAlignment="1">
      <alignment horizontal="center" vertical="center" wrapText="1"/>
    </xf>
    <xf numFmtId="0" fontId="75" fillId="0" borderId="21" xfId="0" applyFont="1" applyFill="1" applyBorder="1" applyAlignment="1">
      <alignment horizontal="center" vertical="center" wrapText="1"/>
    </xf>
    <xf numFmtId="0" fontId="71" fillId="57" borderId="11" xfId="117" applyFont="1" applyFill="1" applyBorder="1" applyAlignment="1">
      <alignment horizontal="left" vertical="center" wrapText="1"/>
    </xf>
    <xf numFmtId="0" fontId="71" fillId="57" borderId="13" xfId="117" applyFont="1" applyFill="1" applyBorder="1" applyAlignment="1">
      <alignment horizontal="left" vertical="center" wrapText="1"/>
    </xf>
    <xf numFmtId="0" fontId="71" fillId="76" borderId="11" xfId="117" applyFont="1" applyFill="1" applyBorder="1" applyAlignment="1">
      <alignment horizontal="left" vertical="center" wrapText="1"/>
    </xf>
    <xf numFmtId="0" fontId="71" fillId="76" borderId="13" xfId="117" applyFont="1" applyFill="1" applyBorder="1" applyAlignment="1">
      <alignment horizontal="left" vertical="center" wrapText="1"/>
    </xf>
    <xf numFmtId="0" fontId="134" fillId="87" borderId="7" xfId="116" applyFont="1" applyFill="1" applyBorder="1" applyAlignment="1">
      <alignment horizontal="center" vertical="center" wrapText="1"/>
    </xf>
    <xf numFmtId="0" fontId="134" fillId="87" borderId="8" xfId="116" applyFont="1" applyFill="1" applyBorder="1" applyAlignment="1">
      <alignment horizontal="center" vertical="center" wrapText="1"/>
    </xf>
    <xf numFmtId="0" fontId="134" fillId="87" borderId="41" xfId="116" applyFont="1" applyFill="1" applyBorder="1" applyAlignment="1">
      <alignment horizontal="center" vertical="center" wrapText="1"/>
    </xf>
    <xf numFmtId="0" fontId="134" fillId="87" borderId="52" xfId="116" applyFont="1" applyFill="1" applyBorder="1" applyAlignment="1">
      <alignment horizontal="center" vertical="center" wrapText="1"/>
    </xf>
    <xf numFmtId="0" fontId="134" fillId="87" borderId="0" xfId="116" applyFont="1" applyFill="1" applyBorder="1" applyAlignment="1">
      <alignment horizontal="center" vertical="center" wrapText="1"/>
    </xf>
    <xf numFmtId="0" fontId="134" fillId="87" borderId="44" xfId="116" applyFont="1" applyFill="1" applyBorder="1" applyAlignment="1">
      <alignment horizontal="center" vertical="center" wrapText="1"/>
    </xf>
    <xf numFmtId="0" fontId="82" fillId="87" borderId="8" xfId="116" applyFont="1" applyFill="1" applyBorder="1" applyAlignment="1">
      <alignment horizontal="center" vertical="center" wrapText="1"/>
    </xf>
    <xf numFmtId="0" fontId="82" fillId="87" borderId="41" xfId="116" applyFont="1" applyFill="1" applyBorder="1" applyAlignment="1">
      <alignment horizontal="center" vertical="center" wrapText="1"/>
    </xf>
    <xf numFmtId="0" fontId="82" fillId="87" borderId="82" xfId="116" applyFont="1" applyFill="1" applyBorder="1" applyAlignment="1">
      <alignment horizontal="center" vertical="center" wrapText="1"/>
    </xf>
    <xf numFmtId="0" fontId="82" fillId="87" borderId="20" xfId="116" applyFont="1" applyFill="1" applyBorder="1" applyAlignment="1">
      <alignment horizontal="center" vertical="center" wrapText="1"/>
    </xf>
    <xf numFmtId="0" fontId="82" fillId="87" borderId="22" xfId="116" applyFont="1" applyFill="1" applyBorder="1" applyAlignment="1">
      <alignment horizontal="center" vertical="center" wrapText="1"/>
    </xf>
    <xf numFmtId="0" fontId="26" fillId="0" borderId="65" xfId="0" applyFont="1" applyBorder="1" applyAlignment="1">
      <alignment horizontal="center" vertical="center" wrapText="1"/>
    </xf>
    <xf numFmtId="9" fontId="47" fillId="0" borderId="65" xfId="0" applyNumberFormat="1" applyFont="1" applyBorder="1" applyAlignment="1">
      <alignment horizontal="center" vertical="center" wrapText="1"/>
    </xf>
    <xf numFmtId="9" fontId="47" fillId="0" borderId="66" xfId="0" applyNumberFormat="1" applyFont="1" applyBorder="1" applyAlignment="1">
      <alignment horizontal="center" vertical="center" wrapText="1"/>
    </xf>
    <xf numFmtId="0" fontId="26" fillId="0" borderId="11" xfId="0" applyFont="1" applyBorder="1" applyAlignment="1">
      <alignment horizontal="center" vertical="center" wrapText="1"/>
    </xf>
    <xf numFmtId="9" fontId="47" fillId="0" borderId="11" xfId="0" applyNumberFormat="1" applyFont="1" applyBorder="1" applyAlignment="1">
      <alignment horizontal="center" vertical="center" wrapText="1"/>
    </xf>
    <xf numFmtId="9" fontId="47" fillId="0" borderId="56" xfId="0" applyNumberFormat="1" applyFont="1" applyBorder="1" applyAlignment="1">
      <alignment horizontal="center" vertical="center" wrapText="1"/>
    </xf>
    <xf numFmtId="0" fontId="135" fillId="69" borderId="11" xfId="0" applyFont="1" applyFill="1" applyBorder="1" applyAlignment="1">
      <alignment horizontal="center" vertical="center"/>
    </xf>
    <xf numFmtId="0" fontId="135" fillId="50" borderId="65" xfId="0" applyFont="1" applyFill="1" applyBorder="1" applyAlignment="1">
      <alignment horizontal="center" vertical="center"/>
    </xf>
    <xf numFmtId="0" fontId="135" fillId="52" borderId="11" xfId="0" applyFont="1" applyFill="1" applyBorder="1" applyAlignment="1">
      <alignment horizontal="center" vertical="center"/>
    </xf>
    <xf numFmtId="0" fontId="135" fillId="51" borderId="11" xfId="0" applyFont="1" applyFill="1" applyBorder="1" applyAlignment="1">
      <alignment horizontal="center" vertical="center"/>
    </xf>
    <xf numFmtId="0" fontId="79" fillId="89" borderId="11" xfId="0" applyFont="1" applyFill="1" applyBorder="1" applyAlignment="1">
      <alignment horizontal="center" vertical="center" wrapText="1"/>
    </xf>
    <xf numFmtId="0" fontId="79" fillId="89" borderId="11" xfId="0" applyFont="1" applyFill="1" applyBorder="1" applyAlignment="1">
      <alignment horizontal="center" vertical="center"/>
    </xf>
    <xf numFmtId="0" fontId="79" fillId="89" borderId="56" xfId="0" applyFont="1" applyFill="1" applyBorder="1" applyAlignment="1">
      <alignment horizontal="center" vertical="center"/>
    </xf>
    <xf numFmtId="0" fontId="80" fillId="89" borderId="11" xfId="0" applyFont="1" applyFill="1" applyBorder="1" applyAlignment="1">
      <alignment horizontal="center" vertical="center"/>
    </xf>
    <xf numFmtId="0" fontId="135" fillId="53" borderId="11" xfId="0" applyFont="1" applyFill="1" applyBorder="1" applyAlignment="1">
      <alignment horizontal="center" vertical="center"/>
    </xf>
    <xf numFmtId="0" fontId="5" fillId="50" borderId="74" xfId="0" applyFont="1" applyFill="1" applyBorder="1" applyAlignment="1">
      <alignment horizontal="center" vertical="center"/>
    </xf>
    <xf numFmtId="0" fontId="5" fillId="50" borderId="39" xfId="0" applyFont="1" applyFill="1" applyBorder="1" applyAlignment="1">
      <alignment horizontal="center" vertical="center"/>
    </xf>
    <xf numFmtId="0" fontId="44" fillId="0" borderId="121" xfId="0" applyFont="1" applyBorder="1" applyAlignment="1">
      <alignment horizontal="center" vertical="center" wrapText="1"/>
    </xf>
    <xf numFmtId="0" fontId="44" fillId="0" borderId="124" xfId="0" applyFont="1" applyBorder="1" applyAlignment="1">
      <alignment horizontal="center" vertical="center" wrapText="1"/>
    </xf>
    <xf numFmtId="0" fontId="5" fillId="72" borderId="13" xfId="0" applyFont="1" applyFill="1" applyBorder="1" applyAlignment="1">
      <alignment horizontal="center" vertical="center" wrapText="1"/>
    </xf>
    <xf numFmtId="0" fontId="5" fillId="72" borderId="14" xfId="0" applyFont="1" applyFill="1" applyBorder="1" applyAlignment="1">
      <alignment horizontal="center" vertical="center" wrapText="1"/>
    </xf>
    <xf numFmtId="0" fontId="78" fillId="87" borderId="199" xfId="0" applyFont="1" applyFill="1" applyBorder="1" applyAlignment="1">
      <alignment horizontal="center" vertical="center"/>
    </xf>
    <xf numFmtId="0" fontId="78" fillId="87" borderId="48" xfId="0" applyFont="1" applyFill="1" applyBorder="1" applyAlignment="1">
      <alignment horizontal="center" vertical="center"/>
    </xf>
    <xf numFmtId="0" fontId="78" fillId="87" borderId="200" xfId="0" applyFont="1" applyFill="1" applyBorder="1" applyAlignment="1">
      <alignment horizontal="center" vertical="center"/>
    </xf>
    <xf numFmtId="0" fontId="5" fillId="72" borderId="122" xfId="0" applyFont="1" applyFill="1" applyBorder="1" applyAlignment="1">
      <alignment horizontal="center" vertical="center" wrapText="1"/>
    </xf>
    <xf numFmtId="0" fontId="5" fillId="72" borderId="57" xfId="0" applyFont="1" applyFill="1" applyBorder="1" applyAlignment="1">
      <alignment horizontal="center" vertical="center" wrapText="1"/>
    </xf>
    <xf numFmtId="0" fontId="59" fillId="53" borderId="7" xfId="0" applyFont="1" applyFill="1" applyBorder="1" applyAlignment="1">
      <alignment horizontal="center" vertical="center" wrapText="1"/>
    </xf>
    <xf numFmtId="0" fontId="59" fillId="53" borderId="8" xfId="0" applyFont="1" applyFill="1" applyBorder="1" applyAlignment="1">
      <alignment horizontal="center" vertical="center" wrapText="1"/>
    </xf>
    <xf numFmtId="0" fontId="59" fillId="53" borderId="41" xfId="0" applyFont="1" applyFill="1" applyBorder="1" applyAlignment="1">
      <alignment horizontal="center" vertical="center" wrapText="1"/>
    </xf>
    <xf numFmtId="0" fontId="59" fillId="53" borderId="45" xfId="0" applyFont="1" applyFill="1" applyBorder="1" applyAlignment="1">
      <alignment horizontal="center" vertical="center" wrapText="1"/>
    </xf>
    <xf numFmtId="0" fontId="59" fillId="53" borderId="37" xfId="0" applyFont="1" applyFill="1" applyBorder="1" applyAlignment="1">
      <alignment horizontal="center" vertical="center" wrapText="1"/>
    </xf>
    <xf numFmtId="0" fontId="59" fillId="53" borderId="36" xfId="0" applyFont="1" applyFill="1" applyBorder="1" applyAlignment="1">
      <alignment horizontal="center" vertical="center" wrapText="1"/>
    </xf>
    <xf numFmtId="0" fontId="76" fillId="0" borderId="8" xfId="0" applyFont="1" applyBorder="1" applyAlignment="1">
      <alignment horizontal="center" vertical="center" wrapText="1"/>
    </xf>
    <xf numFmtId="0" fontId="0" fillId="0" borderId="8" xfId="0" applyBorder="1" applyAlignment="1">
      <alignment horizontal="center"/>
    </xf>
    <xf numFmtId="0" fontId="46" fillId="72" borderId="0" xfId="0" applyFont="1" applyFill="1" applyBorder="1" applyAlignment="1">
      <alignment horizontal="center" vertical="center" wrapText="1"/>
    </xf>
    <xf numFmtId="0" fontId="46" fillId="72" borderId="44" xfId="0" applyFont="1" applyFill="1" applyBorder="1" applyAlignment="1">
      <alignment horizontal="center" vertical="center" wrapText="1"/>
    </xf>
    <xf numFmtId="0" fontId="5" fillId="53" borderId="38" xfId="0" applyFont="1" applyFill="1" applyBorder="1" applyAlignment="1">
      <alignment horizontal="center" vertical="center"/>
    </xf>
    <xf numFmtId="0" fontId="5" fillId="53" borderId="55" xfId="0" applyFont="1" applyFill="1" applyBorder="1" applyAlignment="1">
      <alignment horizontal="center" vertical="center"/>
    </xf>
    <xf numFmtId="0" fontId="70" fillId="79" borderId="73" xfId="116" applyFont="1" applyFill="1" applyBorder="1" applyAlignment="1">
      <alignment horizontal="center" vertical="center" wrapText="1"/>
    </xf>
    <xf numFmtId="0" fontId="70" fillId="79" borderId="65" xfId="116" applyFont="1" applyFill="1" applyBorder="1" applyAlignment="1">
      <alignment horizontal="center" vertical="center" wrapText="1"/>
    </xf>
    <xf numFmtId="0" fontId="67" fillId="79" borderId="65" xfId="116" applyFont="1" applyFill="1" applyBorder="1" applyAlignment="1">
      <alignment horizontal="center" vertical="center" wrapText="1"/>
    </xf>
    <xf numFmtId="0" fontId="67" fillId="79" borderId="66" xfId="116" applyFont="1" applyFill="1" applyBorder="1" applyAlignment="1">
      <alignment horizontal="center" vertical="center" wrapText="1"/>
    </xf>
    <xf numFmtId="0" fontId="71" fillId="76" borderId="65" xfId="117" applyFont="1" applyFill="1" applyBorder="1" applyAlignment="1">
      <alignment horizontal="left" vertical="center" wrapText="1"/>
    </xf>
    <xf numFmtId="0" fontId="71" fillId="76" borderId="74" xfId="117" applyFont="1" applyFill="1" applyBorder="1" applyAlignment="1">
      <alignment horizontal="left" vertical="center" wrapText="1"/>
    </xf>
    <xf numFmtId="0" fontId="70" fillId="78" borderId="54" xfId="116" applyFont="1" applyFill="1" applyBorder="1" applyAlignment="1">
      <alignment horizontal="center" vertical="center" wrapText="1"/>
    </xf>
    <xf numFmtId="0" fontId="70" fillId="78" borderId="11" xfId="116" applyFont="1" applyFill="1" applyBorder="1" applyAlignment="1">
      <alignment horizontal="center" vertical="center" wrapText="1"/>
    </xf>
    <xf numFmtId="0" fontId="67" fillId="78" borderId="13" xfId="116" applyFont="1" applyFill="1" applyBorder="1" applyAlignment="1">
      <alignment horizontal="center" vertical="center" wrapText="1"/>
    </xf>
    <xf numFmtId="0" fontId="67" fillId="78" borderId="53" xfId="116" applyFont="1" applyFill="1" applyBorder="1" applyAlignment="1">
      <alignment horizontal="center" vertical="center" wrapText="1"/>
    </xf>
    <xf numFmtId="0" fontId="0" fillId="57" borderId="7" xfId="0" applyFill="1" applyBorder="1" applyAlignment="1">
      <alignment horizontal="left" vertical="center"/>
    </xf>
    <xf numFmtId="0" fontId="0" fillId="57" borderId="8" xfId="0" applyFill="1" applyBorder="1" applyAlignment="1">
      <alignment horizontal="left" vertical="center"/>
    </xf>
    <xf numFmtId="0" fontId="0" fillId="57" borderId="52" xfId="0" applyFill="1" applyBorder="1" applyAlignment="1">
      <alignment horizontal="left" vertical="center"/>
    </xf>
    <xf numFmtId="0" fontId="0" fillId="57" borderId="0" xfId="0" applyFill="1" applyBorder="1" applyAlignment="1">
      <alignment horizontal="left" vertical="center"/>
    </xf>
    <xf numFmtId="0" fontId="0" fillId="57" borderId="52" xfId="0" applyFill="1" applyBorder="1" applyAlignment="1">
      <alignment horizontal="center" vertical="center"/>
    </xf>
    <xf numFmtId="0" fontId="0" fillId="57" borderId="0" xfId="0" applyFill="1" applyBorder="1" applyAlignment="1">
      <alignment horizontal="center" vertical="center"/>
    </xf>
    <xf numFmtId="0" fontId="44" fillId="57" borderId="3" xfId="0" applyFont="1" applyFill="1" applyBorder="1" applyAlignment="1">
      <alignment horizontal="center" vertical="center"/>
    </xf>
    <xf numFmtId="0" fontId="44" fillId="57" borderId="11" xfId="0" applyFont="1" applyFill="1" applyBorder="1" applyAlignment="1">
      <alignment horizontal="center" vertical="center"/>
    </xf>
    <xf numFmtId="0" fontId="44" fillId="57" borderId="12" xfId="0" applyFont="1" applyFill="1" applyBorder="1" applyAlignment="1">
      <alignment horizontal="center" vertical="center"/>
    </xf>
    <xf numFmtId="0" fontId="0" fillId="57" borderId="62" xfId="0" applyFill="1" applyBorder="1" applyAlignment="1">
      <alignment horizontal="center" vertical="center"/>
    </xf>
    <xf numFmtId="0" fontId="0" fillId="57" borderId="56" xfId="0" applyFill="1" applyBorder="1" applyAlignment="1">
      <alignment horizontal="center" vertical="center"/>
    </xf>
    <xf numFmtId="0" fontId="0" fillId="57" borderId="121" xfId="0" applyFill="1" applyBorder="1" applyAlignment="1">
      <alignment horizontal="center" vertical="center"/>
    </xf>
    <xf numFmtId="0" fontId="0" fillId="0" borderId="9" xfId="0" applyBorder="1" applyAlignment="1">
      <alignment horizontal="center"/>
    </xf>
    <xf numFmtId="0" fontId="70" fillId="77" borderId="7" xfId="116" applyFont="1" applyFill="1" applyBorder="1" applyAlignment="1">
      <alignment horizontal="center" vertical="center" wrapText="1"/>
    </xf>
    <xf numFmtId="0" fontId="70" fillId="77" borderId="128" xfId="116" applyFont="1" applyFill="1" applyBorder="1" applyAlignment="1">
      <alignment horizontal="center" vertical="center" wrapText="1"/>
    </xf>
    <xf numFmtId="0" fontId="70" fillId="77" borderId="82" xfId="116" applyFont="1" applyFill="1" applyBorder="1" applyAlignment="1">
      <alignment horizontal="center" vertical="center" wrapText="1"/>
    </xf>
    <xf numFmtId="0" fontId="70" fillId="77" borderId="21" xfId="116" applyFont="1" applyFill="1" applyBorder="1" applyAlignment="1">
      <alignment horizontal="center" vertical="center" wrapText="1"/>
    </xf>
    <xf numFmtId="0" fontId="67" fillId="77" borderId="5" xfId="116" applyFont="1" applyFill="1" applyBorder="1" applyAlignment="1">
      <alignment horizontal="center" vertical="center" wrapText="1"/>
    </xf>
    <xf numFmtId="0" fontId="67" fillId="77" borderId="33" xfId="116" applyFont="1" applyFill="1" applyBorder="1" applyAlignment="1">
      <alignment horizontal="center" vertical="center" wrapText="1"/>
    </xf>
    <xf numFmtId="0" fontId="67" fillId="77" borderId="6" xfId="116" applyFont="1" applyFill="1" applyBorder="1" applyAlignment="1">
      <alignment horizontal="center" vertical="center" wrapText="1"/>
    </xf>
    <xf numFmtId="0" fontId="67" fillId="77" borderId="41" xfId="116" applyFont="1" applyFill="1" applyBorder="1" applyAlignment="1">
      <alignment horizontal="center" vertical="center" wrapText="1"/>
    </xf>
    <xf numFmtId="0" fontId="67" fillId="77" borderId="19" xfId="116" applyFont="1" applyFill="1" applyBorder="1" applyAlignment="1">
      <alignment horizontal="center" vertical="center" wrapText="1"/>
    </xf>
    <xf numFmtId="0" fontId="67" fillId="77" borderId="22" xfId="116" applyFont="1" applyFill="1" applyBorder="1" applyAlignment="1">
      <alignment horizontal="center" vertical="center" wrapText="1"/>
    </xf>
    <xf numFmtId="0" fontId="71" fillId="61" borderId="11" xfId="117" applyFont="1" applyFill="1" applyBorder="1" applyAlignment="1">
      <alignment horizontal="left" vertical="center" wrapText="1"/>
    </xf>
    <xf numFmtId="0" fontId="71" fillId="61" borderId="13" xfId="117" applyFont="1" applyFill="1" applyBorder="1" applyAlignment="1">
      <alignment horizontal="left" vertical="center" wrapText="1"/>
    </xf>
    <xf numFmtId="0" fontId="136" fillId="87" borderId="7" xfId="0" applyFont="1" applyFill="1" applyBorder="1" applyAlignment="1">
      <alignment horizontal="center" vertical="center" wrapText="1"/>
    </xf>
    <xf numFmtId="0" fontId="137" fillId="87" borderId="8" xfId="0" applyFont="1" applyFill="1" applyBorder="1" applyAlignment="1">
      <alignment horizontal="center" vertical="center" wrapText="1"/>
    </xf>
    <xf numFmtId="0" fontId="137" fillId="87" borderId="41" xfId="0" applyFont="1" applyFill="1" applyBorder="1" applyAlignment="1">
      <alignment horizontal="center" vertical="center" wrapText="1"/>
    </xf>
    <xf numFmtId="0" fontId="137" fillId="87" borderId="45" xfId="0" applyFont="1" applyFill="1" applyBorder="1" applyAlignment="1">
      <alignment horizontal="center" vertical="center" wrapText="1"/>
    </xf>
    <xf numFmtId="0" fontId="137" fillId="87" borderId="37" xfId="0" applyFont="1" applyFill="1" applyBorder="1" applyAlignment="1">
      <alignment horizontal="center" vertical="center" wrapText="1"/>
    </xf>
    <xf numFmtId="0" fontId="137" fillId="87" borderId="36" xfId="0" applyFont="1" applyFill="1" applyBorder="1" applyAlignment="1">
      <alignment horizontal="center" vertical="center" wrapText="1"/>
    </xf>
    <xf numFmtId="0" fontId="57" fillId="89" borderId="46" xfId="0" applyFont="1" applyFill="1" applyBorder="1" applyAlignment="1">
      <alignment horizontal="center" vertical="center" wrapText="1"/>
    </xf>
    <xf numFmtId="0" fontId="57" fillId="89" borderId="9" xfId="0" applyFont="1" applyFill="1" applyBorder="1" applyAlignment="1">
      <alignment horizontal="center" vertical="center" wrapText="1"/>
    </xf>
    <xf numFmtId="0" fontId="57" fillId="89" borderId="10" xfId="0" applyFont="1" applyFill="1" applyBorder="1" applyAlignment="1">
      <alignment horizontal="center" vertical="center" wrapText="1"/>
    </xf>
    <xf numFmtId="0" fontId="0" fillId="0" borderId="0" xfId="0" applyBorder="1" applyAlignment="1">
      <alignment horizontal="center"/>
    </xf>
    <xf numFmtId="0" fontId="71" fillId="57" borderId="2" xfId="117" applyFont="1" applyFill="1" applyBorder="1" applyAlignment="1">
      <alignment horizontal="center" vertical="center" wrapText="1"/>
    </xf>
    <xf numFmtId="0" fontId="71" fillId="57" borderId="73" xfId="117" applyFont="1" applyFill="1" applyBorder="1" applyAlignment="1">
      <alignment horizontal="center" vertical="center" wrapText="1"/>
    </xf>
    <xf numFmtId="0" fontId="71" fillId="57" borderId="3" xfId="117" applyFont="1" applyFill="1" applyBorder="1" applyAlignment="1">
      <alignment horizontal="center" vertical="center" wrapText="1"/>
    </xf>
    <xf numFmtId="0" fontId="71" fillId="57" borderId="72" xfId="117" applyFont="1" applyFill="1" applyBorder="1" applyAlignment="1">
      <alignment horizontal="center" vertical="center" wrapText="1"/>
    </xf>
    <xf numFmtId="0" fontId="71" fillId="57" borderId="4" xfId="117" applyFont="1" applyFill="1" applyBorder="1" applyAlignment="1">
      <alignment horizontal="center" vertical="center" wrapText="1"/>
    </xf>
    <xf numFmtId="0" fontId="71" fillId="57" borderId="76" xfId="117" applyFont="1" applyFill="1" applyBorder="1" applyAlignment="1">
      <alignment horizontal="center" vertical="center" wrapText="1"/>
    </xf>
    <xf numFmtId="0" fontId="71" fillId="57" borderId="65" xfId="117" applyFont="1" applyFill="1" applyBorder="1" applyAlignment="1">
      <alignment horizontal="center" vertical="center" wrapText="1"/>
    </xf>
    <xf numFmtId="0" fontId="71" fillId="57" borderId="74" xfId="117" applyFont="1" applyFill="1" applyBorder="1" applyAlignment="1">
      <alignment horizontal="center" vertical="center" wrapText="1"/>
    </xf>
    <xf numFmtId="0" fontId="71" fillId="76" borderId="33" xfId="117" applyFont="1" applyFill="1" applyBorder="1" applyAlignment="1">
      <alignment horizontal="left" vertical="center" wrapText="1"/>
    </xf>
    <xf numFmtId="0" fontId="71" fillId="76" borderId="19" xfId="117" applyFont="1" applyFill="1" applyBorder="1" applyAlignment="1">
      <alignment horizontal="left" vertical="center" wrapText="1"/>
    </xf>
    <xf numFmtId="0" fontId="59" fillId="53" borderId="107" xfId="0" applyFont="1" applyFill="1" applyBorder="1" applyAlignment="1">
      <alignment horizontal="center" vertical="center" wrapText="1"/>
    </xf>
    <xf numFmtId="0" fontId="59" fillId="53" borderId="97" xfId="0" applyFont="1" applyFill="1" applyBorder="1" applyAlignment="1">
      <alignment horizontal="center" vertical="center" wrapText="1"/>
    </xf>
    <xf numFmtId="0" fontId="59" fillId="53" borderId="108" xfId="0" applyFont="1" applyFill="1" applyBorder="1" applyAlignment="1">
      <alignment horizontal="center" vertical="center" wrapText="1"/>
    </xf>
    <xf numFmtId="0" fontId="59" fillId="53" borderId="109" xfId="0" applyFont="1" applyFill="1" applyBorder="1" applyAlignment="1">
      <alignment horizontal="center" vertical="center" wrapText="1"/>
    </xf>
    <xf numFmtId="0" fontId="59" fillId="53" borderId="110" xfId="0" applyFont="1" applyFill="1" applyBorder="1" applyAlignment="1">
      <alignment horizontal="center" vertical="center" wrapText="1"/>
    </xf>
    <xf numFmtId="0" fontId="59" fillId="53" borderId="111" xfId="0" applyFont="1" applyFill="1" applyBorder="1" applyAlignment="1">
      <alignment horizontal="center" vertical="center" wrapText="1"/>
    </xf>
    <xf numFmtId="0" fontId="60" fillId="69" borderId="40" xfId="0" applyFont="1" applyFill="1" applyBorder="1" applyAlignment="1">
      <alignment horizontal="center" vertical="center" textRotation="255" wrapText="1"/>
    </xf>
    <xf numFmtId="0" fontId="60" fillId="69" borderId="43" xfId="0" applyFont="1" applyFill="1" applyBorder="1" applyAlignment="1">
      <alignment horizontal="center" vertical="center" textRotation="255" wrapText="1"/>
    </xf>
    <xf numFmtId="0" fontId="60" fillId="69" borderId="35" xfId="0" applyFont="1" applyFill="1" applyBorder="1" applyAlignment="1">
      <alignment horizontal="center" vertical="center" textRotation="255" wrapText="1"/>
    </xf>
    <xf numFmtId="0" fontId="46" fillId="72" borderId="46" xfId="0" applyFont="1" applyFill="1" applyBorder="1" applyAlignment="1">
      <alignment horizontal="center" vertical="center" wrapText="1"/>
    </xf>
    <xf numFmtId="0" fontId="46" fillId="72" borderId="9" xfId="0" applyFont="1" applyFill="1" applyBorder="1" applyAlignment="1">
      <alignment horizontal="center" vertical="center" wrapText="1"/>
    </xf>
    <xf numFmtId="0" fontId="46" fillId="72" borderId="10" xfId="0" applyFont="1" applyFill="1" applyBorder="1" applyAlignment="1">
      <alignment horizontal="center" vertical="center" wrapText="1"/>
    </xf>
    <xf numFmtId="0" fontId="4" fillId="53" borderId="1" xfId="0" applyFont="1" applyFill="1" applyBorder="1" applyAlignment="1">
      <alignment horizontal="center" vertical="center"/>
    </xf>
    <xf numFmtId="0" fontId="4" fillId="53" borderId="0" xfId="0" applyFont="1" applyFill="1" applyBorder="1" applyAlignment="1">
      <alignment horizontal="center" vertical="center"/>
    </xf>
    <xf numFmtId="0" fontId="59" fillId="65" borderId="107" xfId="0" applyFont="1" applyFill="1" applyBorder="1" applyAlignment="1">
      <alignment horizontal="center" vertical="center" wrapText="1"/>
    </xf>
    <xf numFmtId="0" fontId="59" fillId="65" borderId="97" xfId="0" applyFont="1" applyFill="1" applyBorder="1" applyAlignment="1">
      <alignment horizontal="center" vertical="center" wrapText="1"/>
    </xf>
    <xf numFmtId="0" fontId="59" fillId="65" borderId="108" xfId="0" applyFont="1" applyFill="1" applyBorder="1" applyAlignment="1">
      <alignment horizontal="center" vertical="center" wrapText="1"/>
    </xf>
    <xf numFmtId="0" fontId="59" fillId="65" borderId="109" xfId="0" applyFont="1" applyFill="1" applyBorder="1" applyAlignment="1">
      <alignment horizontal="center" vertical="center" wrapText="1"/>
    </xf>
    <xf numFmtId="0" fontId="59" fillId="65" borderId="110" xfId="0" applyFont="1" applyFill="1" applyBorder="1" applyAlignment="1">
      <alignment horizontal="center" vertical="center" wrapText="1"/>
    </xf>
    <xf numFmtId="0" fontId="59" fillId="65" borderId="111" xfId="0" applyFont="1" applyFill="1" applyBorder="1" applyAlignment="1">
      <alignment horizontal="center" vertical="center" wrapText="1"/>
    </xf>
    <xf numFmtId="0" fontId="59" fillId="73" borderId="107" xfId="0" applyFont="1" applyFill="1" applyBorder="1" applyAlignment="1">
      <alignment horizontal="center" vertical="center" wrapText="1"/>
    </xf>
    <xf numFmtId="0" fontId="59" fillId="73" borderId="97" xfId="0" applyFont="1" applyFill="1" applyBorder="1" applyAlignment="1">
      <alignment horizontal="center" vertical="center" wrapText="1"/>
    </xf>
    <xf numFmtId="0" fontId="59" fillId="73" borderId="108" xfId="0" applyFont="1" applyFill="1" applyBorder="1" applyAlignment="1">
      <alignment horizontal="center" vertical="center" wrapText="1"/>
    </xf>
    <xf numFmtId="0" fontId="59" fillId="73" borderId="109" xfId="0" applyFont="1" applyFill="1" applyBorder="1" applyAlignment="1">
      <alignment horizontal="center" vertical="center" wrapText="1"/>
    </xf>
    <xf numFmtId="0" fontId="59" fillId="73" borderId="110" xfId="0" applyFont="1" applyFill="1" applyBorder="1" applyAlignment="1">
      <alignment horizontal="center" vertical="center" wrapText="1"/>
    </xf>
    <xf numFmtId="0" fontId="59" fillId="73" borderId="111" xfId="0" applyFont="1" applyFill="1" applyBorder="1" applyAlignment="1">
      <alignment horizontal="center" vertical="center" wrapText="1"/>
    </xf>
    <xf numFmtId="0" fontId="27" fillId="0" borderId="0" xfId="0" applyFont="1" applyAlignment="1">
      <alignment horizontal="left" vertical="center" wrapText="1"/>
    </xf>
    <xf numFmtId="0" fontId="46" fillId="50" borderId="0" xfId="0" applyFont="1" applyFill="1" applyAlignment="1">
      <alignment horizontal="center" vertical="center" wrapText="1"/>
    </xf>
    <xf numFmtId="0" fontId="63" fillId="0" borderId="0" xfId="0" applyFont="1" applyFill="1" applyBorder="1" applyAlignment="1" applyProtection="1">
      <alignment horizontal="center" vertical="center"/>
    </xf>
    <xf numFmtId="0" fontId="0" fillId="0" borderId="7" xfId="0" applyBorder="1" applyAlignment="1" applyProtection="1">
      <alignment horizontal="center"/>
    </xf>
    <xf numFmtId="0" fontId="0" fillId="0" borderId="8" xfId="0" applyBorder="1" applyAlignment="1" applyProtection="1">
      <alignment horizontal="center"/>
    </xf>
    <xf numFmtId="0" fontId="0" fillId="0" borderId="41" xfId="0" applyBorder="1" applyAlignment="1" applyProtection="1">
      <alignment horizontal="center"/>
    </xf>
    <xf numFmtId="0" fontId="5" fillId="0" borderId="12" xfId="0" applyFont="1" applyBorder="1" applyAlignment="1" applyProtection="1">
      <alignment horizontal="center"/>
    </xf>
    <xf numFmtId="0" fontId="5" fillId="0" borderId="13" xfId="0" applyFont="1" applyBorder="1" applyAlignment="1" applyProtection="1">
      <alignment horizontal="center"/>
    </xf>
    <xf numFmtId="0" fontId="5" fillId="0" borderId="53" xfId="0" applyFont="1" applyBorder="1" applyAlignment="1" applyProtection="1">
      <alignment horizontal="center"/>
    </xf>
    <xf numFmtId="0" fontId="63" fillId="0" borderId="11" xfId="0" applyFont="1" applyBorder="1" applyAlignment="1" applyProtection="1">
      <alignment horizontal="center"/>
    </xf>
    <xf numFmtId="0" fontId="64" fillId="0" borderId="12" xfId="0" applyFont="1" applyBorder="1" applyAlignment="1" applyProtection="1">
      <alignment horizontal="center"/>
    </xf>
    <xf numFmtId="0" fontId="64" fillId="0" borderId="13" xfId="0" applyFont="1" applyBorder="1" applyAlignment="1" applyProtection="1">
      <alignment horizontal="center"/>
    </xf>
    <xf numFmtId="0" fontId="64" fillId="0" borderId="53" xfId="0" applyFont="1" applyBorder="1" applyAlignment="1" applyProtection="1">
      <alignment horizontal="center"/>
    </xf>
    <xf numFmtId="0" fontId="63" fillId="0" borderId="7" xfId="0" applyFont="1" applyBorder="1" applyAlignment="1" applyProtection="1">
      <alignment horizontal="center"/>
    </xf>
    <xf numFmtId="0" fontId="63" fillId="0" borderId="8" xfId="0" applyFont="1" applyBorder="1" applyAlignment="1" applyProtection="1">
      <alignment horizontal="center"/>
    </xf>
    <xf numFmtId="0" fontId="63" fillId="0" borderId="41" xfId="0" applyFont="1" applyBorder="1" applyAlignment="1" applyProtection="1">
      <alignment horizontal="center"/>
    </xf>
    <xf numFmtId="0" fontId="63" fillId="0" borderId="20" xfId="0" applyFont="1" applyBorder="1" applyAlignment="1" applyProtection="1">
      <alignment horizontal="center" vertical="center"/>
    </xf>
  </cellXfs>
  <cellStyles count="119">
    <cellStyle name="20% - Énfasis1 2" xfId="2"/>
    <cellStyle name="20% - Énfasis1 3" xfId="3"/>
    <cellStyle name="20% - Énfasis2 2" xfId="4"/>
    <cellStyle name="20% - Énfasis2 3" xfId="5"/>
    <cellStyle name="20% - Énfasis3 2" xfId="6"/>
    <cellStyle name="20% - Énfasis3 3" xfId="7"/>
    <cellStyle name="20% - Énfasis4 2" xfId="8"/>
    <cellStyle name="20% - Énfasis4 3" xfId="9"/>
    <cellStyle name="20% - Énfasis5 2" xfId="10"/>
    <cellStyle name="20% - Énfasis5 3" xfId="11"/>
    <cellStyle name="20% - Énfasis6 2" xfId="12"/>
    <cellStyle name="20% - Énfasis6 3" xfId="13"/>
    <cellStyle name="40% - Énfasis1 2" xfId="14"/>
    <cellStyle name="40% - Énfasis1 3" xfId="15"/>
    <cellStyle name="40% - Énfasis2 2" xfId="16"/>
    <cellStyle name="40% - Énfasis2 3" xfId="17"/>
    <cellStyle name="40% - Énfasis3 2" xfId="18"/>
    <cellStyle name="40% - Énfasis3 3" xfId="19"/>
    <cellStyle name="40% - Énfasis4 2" xfId="20"/>
    <cellStyle name="40% - Énfasis4 3" xfId="21"/>
    <cellStyle name="40% - Énfasis5 2" xfId="22"/>
    <cellStyle name="40% - Énfasis5 3" xfId="23"/>
    <cellStyle name="40% - Énfasis6 2" xfId="24"/>
    <cellStyle name="40% - Énfasis6 3" xfId="25"/>
    <cellStyle name="60% - Énfasis1 2" xfId="26"/>
    <cellStyle name="60% - Énfasis1 3" xfId="27"/>
    <cellStyle name="60% - Énfasis2 2" xfId="28"/>
    <cellStyle name="60% - Énfasis2 3" xfId="29"/>
    <cellStyle name="60% - Énfasis3 2" xfId="30"/>
    <cellStyle name="60% - Énfasis3 3" xfId="31"/>
    <cellStyle name="60% - Énfasis4 2" xfId="32"/>
    <cellStyle name="60% - Énfasis4 3" xfId="33"/>
    <cellStyle name="60% - Énfasis5 2" xfId="34"/>
    <cellStyle name="60% - Énfasis5 3" xfId="35"/>
    <cellStyle name="60% - Énfasis6 2" xfId="36"/>
    <cellStyle name="60% - Énfasis6 3" xfId="37"/>
    <cellStyle name="Buena 2" xfId="38"/>
    <cellStyle name="Buena 3" xfId="39"/>
    <cellStyle name="Cálculo 2" xfId="40"/>
    <cellStyle name="Cálculo 3" xfId="41"/>
    <cellStyle name="Celda de comprobación" xfId="115" builtinId="23"/>
    <cellStyle name="Celda de comprobación 2" xfId="42"/>
    <cellStyle name="Celda de comprobación 3" xfId="43"/>
    <cellStyle name="Celda vinculada 2" xfId="44"/>
    <cellStyle name="Encabezado 1" xfId="114" builtinId="16"/>
    <cellStyle name="Encabezado 4 2" xfId="45"/>
    <cellStyle name="Énfasis1 2" xfId="46"/>
    <cellStyle name="Énfasis1 3" xfId="47"/>
    <cellStyle name="Énfasis2 2" xfId="48"/>
    <cellStyle name="Énfasis2 3" xfId="49"/>
    <cellStyle name="Énfasis3 2" xfId="50"/>
    <cellStyle name="Énfasis3 3" xfId="51"/>
    <cellStyle name="Énfasis4 2" xfId="52"/>
    <cellStyle name="Énfasis4 3" xfId="53"/>
    <cellStyle name="Énfasis5 2" xfId="54"/>
    <cellStyle name="Énfasis5 3" xfId="55"/>
    <cellStyle name="Énfasis6 2" xfId="56"/>
    <cellStyle name="Énfasis6 3" xfId="57"/>
    <cellStyle name="Entrada 2" xfId="58"/>
    <cellStyle name="Entrada 3" xfId="59"/>
    <cellStyle name="Euro" xfId="60"/>
    <cellStyle name="Excel Built-in Normal" xfId="111"/>
    <cellStyle name="Incorrecto 2" xfId="61"/>
    <cellStyle name="Incorrecto 3" xfId="62"/>
    <cellStyle name="Millares 2" xfId="63"/>
    <cellStyle name="Moneda 2" xfId="64"/>
    <cellStyle name="Neutral 2" xfId="65"/>
    <cellStyle name="Neutral 3" xfId="66"/>
    <cellStyle name="Nor}al" xfId="67"/>
    <cellStyle name="Normal" xfId="0" builtinId="0"/>
    <cellStyle name="Normal 10" xfId="116"/>
    <cellStyle name="Normal 11" xfId="117"/>
    <cellStyle name="Normal 2" xfId="68"/>
    <cellStyle name="Normal 2 2" xfId="69"/>
    <cellStyle name="Normal 2 3" xfId="1"/>
    <cellStyle name="Normal 2 4" xfId="112"/>
    <cellStyle name="Normal 3" xfId="70"/>
    <cellStyle name="Normal 3 2" xfId="71"/>
    <cellStyle name="Normal 3 3" xfId="72"/>
    <cellStyle name="Normal 4" xfId="73"/>
    <cellStyle name="Normal 4 2" xfId="74"/>
    <cellStyle name="Normal 4 3" xfId="75"/>
    <cellStyle name="Normal 5" xfId="76"/>
    <cellStyle name="Normal 6" xfId="77"/>
    <cellStyle name="Normal 6 2" xfId="78"/>
    <cellStyle name="Normal 7" xfId="79"/>
    <cellStyle name="Normal 8" xfId="110"/>
    <cellStyle name="Normal 9" xfId="113"/>
    <cellStyle name="Notas 2" xfId="80"/>
    <cellStyle name="Notas 3" xfId="81"/>
    <cellStyle name="Porcentaje" xfId="118" builtinId="5"/>
    <cellStyle name="Porcentaje 2" xfId="82"/>
    <cellStyle name="Porcentaje 2 2" xfId="83"/>
    <cellStyle name="Porcentaje 2 3" xfId="84"/>
    <cellStyle name="Porcentaje 2 3 2" xfId="85"/>
    <cellStyle name="Porcentaje 2 3 3" xfId="86"/>
    <cellStyle name="Porcentaje 2 4" xfId="87"/>
    <cellStyle name="Porcentaje 2 5" xfId="88"/>
    <cellStyle name="Porcentaje 2 6" xfId="89"/>
    <cellStyle name="Porcentaje 2 7" xfId="90"/>
    <cellStyle name="Porcentaje 3" xfId="91"/>
    <cellStyle name="Porcentaje 4" xfId="92"/>
    <cellStyle name="Porcentual 2" xfId="93"/>
    <cellStyle name="Salida 2" xfId="94"/>
    <cellStyle name="Salida 3" xfId="95"/>
    <cellStyle name="Sin nombre1" xfId="96"/>
    <cellStyle name="Sin nombre1 2" xfId="97"/>
    <cellStyle name="Sin nombre2" xfId="98"/>
    <cellStyle name="Sin nombre2 2" xfId="99"/>
    <cellStyle name="Sin nombre3" xfId="100"/>
    <cellStyle name="Sin nombre3 2" xfId="101"/>
    <cellStyle name="Texto de advertencia 2" xfId="102"/>
    <cellStyle name="Texto explicativo 2" xfId="103"/>
    <cellStyle name="Título 1 2" xfId="104"/>
    <cellStyle name="Título 2 2" xfId="105"/>
    <cellStyle name="Título 3 2" xfId="106"/>
    <cellStyle name="Título 4" xfId="107"/>
    <cellStyle name="Título 5" xfId="108"/>
    <cellStyle name="Total 2" xfId="109"/>
  </cellStyles>
  <dxfs count="17741">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8" tint="0.39994506668294322"/>
        </patternFill>
      </fill>
    </dxf>
    <dxf>
      <fill>
        <patternFill>
          <bgColor rgb="FF92D050"/>
        </patternFill>
      </fill>
    </dxf>
    <dxf>
      <fill>
        <patternFill>
          <bgColor theme="9" tint="0.39994506668294322"/>
        </patternFill>
      </fill>
    </dxf>
    <dxf>
      <fill>
        <patternFill>
          <bgColor rgb="FF00B0F0"/>
        </patternFill>
      </fill>
    </dxf>
    <dxf>
      <fill>
        <patternFill>
          <bgColor rgb="FF00B0F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FF0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FF0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5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FF000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5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8" tint="0.39994506668294322"/>
        </patternFill>
      </fill>
    </dxf>
    <dxf>
      <fill>
        <patternFill>
          <bgColor rgb="FF92D050"/>
        </patternFill>
      </fill>
    </dxf>
    <dxf>
      <fill>
        <patternFill>
          <bgColor theme="9" tint="0.39994506668294322"/>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50"/>
        </patternFill>
      </fill>
    </dxf>
    <dxf>
      <fill>
        <patternFill>
          <bgColor rgb="FF92D050"/>
        </patternFill>
      </fill>
    </dxf>
    <dxf>
      <fill>
        <patternFill>
          <bgColor rgb="FF00B0F0"/>
        </patternFill>
      </fill>
    </dxf>
    <dxf>
      <fill>
        <patternFill>
          <bgColor rgb="FF00B0F0"/>
        </patternFill>
      </fill>
    </dxf>
    <dxf>
      <fill>
        <patternFill>
          <bgColor rgb="FF92D050"/>
        </patternFill>
      </fill>
    </dxf>
    <dxf>
      <fill>
        <patternFill>
          <bgColor rgb="FFFF0000"/>
        </patternFill>
      </fill>
    </dxf>
    <dxf>
      <fill>
        <patternFill>
          <bgColor rgb="FF92D05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50"/>
        </patternFill>
      </fill>
    </dxf>
    <dxf>
      <fill>
        <patternFill>
          <bgColor rgb="FF92D050"/>
        </patternFill>
      </fill>
    </dxf>
    <dxf>
      <fill>
        <patternFill>
          <bgColor rgb="FF92D05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rgb="FF00B0F0"/>
        </patternFill>
      </fill>
    </dxf>
    <dxf>
      <fill>
        <patternFill>
          <bgColor theme="1"/>
        </patternFill>
      </fill>
    </dxf>
    <dxf>
      <fill>
        <patternFill>
          <bgColor theme="1"/>
        </patternFill>
      </fill>
    </dxf>
    <dxf>
      <fill>
        <patternFill>
          <bgColor theme="1"/>
        </patternFill>
      </fill>
    </dxf>
    <dxf>
      <fill>
        <patternFill>
          <bgColor theme="1"/>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numFmt numFmtId="13" formatCode="0%"/>
      <fill>
        <patternFill>
          <bgColor rgb="FF92D050"/>
        </patternFill>
      </fill>
    </dxf>
    <dxf>
      <numFmt numFmtId="13" formatCode="0%"/>
      <fill>
        <patternFill>
          <bgColor rgb="FF00B050"/>
        </patternFill>
      </fill>
    </dxf>
    <dxf>
      <numFmt numFmtId="13" formatCode="0%"/>
      <fill>
        <patternFill>
          <bgColor rgb="FFFFFF00"/>
        </patternFill>
      </fill>
    </dxf>
    <dxf>
      <numFmt numFmtId="13" formatCode="0%"/>
      <fill>
        <patternFill>
          <bgColor theme="9" tint="-0.24994659260841701"/>
        </patternFill>
      </fill>
    </dxf>
    <dxf>
      <numFmt numFmtId="13" formatCode="0%"/>
      <fill>
        <patternFill>
          <bgColor rgb="FFFF0000"/>
        </patternFill>
      </fill>
    </dxf>
    <dxf>
      <fill>
        <patternFill>
          <bgColor rgb="FFFFFF00"/>
        </patternFill>
      </fill>
    </dxf>
    <dxf>
      <fill>
        <patternFill>
          <bgColor theme="9" tint="-0.24994659260841701"/>
        </patternFill>
      </fill>
    </dxf>
    <dxf>
      <fill>
        <patternFill>
          <bgColor rgb="FFFF0000"/>
        </patternFill>
      </fill>
    </dxf>
    <dxf>
      <numFmt numFmtId="13" formatCode="0%"/>
    </dxf>
    <dxf>
      <fill>
        <patternFill>
          <bgColor rgb="FF92D05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theme="8" tint="0.39994506668294322"/>
        </patternFill>
      </fill>
    </dxf>
    <dxf>
      <fill>
        <patternFill>
          <bgColor rgb="FF92D050"/>
        </patternFill>
      </fill>
    </dxf>
    <dxf>
      <fill>
        <patternFill>
          <bgColor theme="9" tint="0.39994506668294322"/>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00B050"/>
        </patternFill>
      </fill>
    </dxf>
    <dxf>
      <fill>
        <patternFill>
          <bgColor rgb="FFFFFF00"/>
        </patternFill>
      </fill>
    </dxf>
    <dxf>
      <fill>
        <patternFill>
          <bgColor theme="9" tint="-0.24994659260841701"/>
        </patternFill>
      </fill>
    </dxf>
    <dxf>
      <fill>
        <patternFill>
          <bgColor rgb="FFFF0000"/>
        </patternFill>
      </fill>
    </dxf>
    <dxf>
      <fill>
        <patternFill>
          <bgColor rgb="FF92D050"/>
        </patternFill>
      </fill>
    </dxf>
    <dxf>
      <fill>
        <patternFill>
          <bgColor rgb="FF92D050"/>
        </patternFill>
      </fill>
    </dxf>
    <dxf>
      <fill>
        <patternFill>
          <bgColor rgb="FFFFFF00"/>
        </patternFill>
      </fill>
    </dxf>
    <dxf>
      <fill>
        <patternFill>
          <bgColor rgb="FFFFFF00"/>
        </patternFill>
      </fill>
    </dxf>
    <dxf>
      <fill>
        <patternFill>
          <bgColor theme="9" tint="-0.24994659260841701"/>
        </patternFill>
      </fill>
    </dxf>
    <dxf>
      <fill>
        <patternFill>
          <bgColor rgb="FF92D050"/>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rgb="FFFFFF00"/>
        </patternFill>
      </fill>
    </dxf>
    <dxf>
      <fill>
        <patternFill>
          <bgColor rgb="FFFFFF00"/>
        </patternFill>
      </fill>
    </dxf>
    <dxf>
      <fill>
        <patternFill>
          <bgColor rgb="FFFFFF0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3" formatCode="0%"/>
    </dxf>
    <dxf>
      <numFmt numFmtId="13" formatCode="0%"/>
    </dxf>
    <dxf>
      <fill>
        <patternFill>
          <bgColor rgb="FF92D050"/>
        </patternFill>
      </fill>
    </dxf>
    <dxf>
      <fill>
        <patternFill>
          <bgColor rgb="FF00B050"/>
        </patternFill>
      </fill>
    </dxf>
    <dxf>
      <fill>
        <patternFill>
          <bgColor rgb="FF92D050"/>
        </patternFill>
      </fill>
    </dxf>
    <dxf>
      <fill>
        <patternFill>
          <bgColor rgb="FFFF0000"/>
        </patternFill>
      </fill>
    </dxf>
    <dxf>
      <fill>
        <patternFill>
          <bgColor rgb="FF00B050"/>
        </patternFill>
      </fill>
    </dxf>
    <dxf>
      <fill>
        <patternFill>
          <bgColor rgb="FF00B050"/>
        </patternFill>
      </fill>
    </dxf>
    <dxf>
      <fill>
        <patternFill>
          <bgColor theme="0"/>
        </patternFill>
      </fill>
    </dxf>
    <dxf>
      <font>
        <color rgb="FF9C0006"/>
      </font>
      <fill>
        <patternFill>
          <bgColor rgb="FFFFC7CE"/>
        </patternFill>
      </fill>
    </dxf>
    <dxf>
      <fill>
        <patternFill>
          <bgColor rgb="FF92D050"/>
        </patternFill>
      </fill>
    </dxf>
    <dxf>
      <fill>
        <patternFill>
          <bgColor rgb="FF92D050"/>
        </patternFill>
      </fill>
    </dxf>
    <dxf>
      <fill>
        <patternFill>
          <bgColor theme="0"/>
        </patternFill>
      </fill>
    </dxf>
    <dxf>
      <fill>
        <patternFill>
          <bgColor rgb="FF92D050"/>
        </patternFill>
      </fill>
    </dxf>
    <dxf>
      <fill>
        <patternFill>
          <bgColor rgb="FF00B0F0"/>
        </patternFill>
      </fill>
    </dxf>
    <dxf>
      <fill>
        <patternFill>
          <bgColor rgb="FF00B0F0"/>
        </patternFill>
      </fill>
    </dxf>
    <dxf>
      <fill>
        <patternFill>
          <bgColor rgb="FF00B0F0"/>
        </patternFill>
      </fill>
    </dxf>
    <dxf>
      <fill>
        <patternFill>
          <bgColor rgb="FF0070C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colors>
    <mruColors>
      <color rgb="FFD7F666"/>
      <color rgb="FFE7F567"/>
      <color rgb="FF0066CC"/>
      <color rgb="FF0099FF"/>
      <color rgb="FF244062"/>
      <color rgb="FF3CFE5C"/>
      <color rgb="FF70FC81"/>
      <color rgb="FF000003"/>
      <color rgb="FF4324FC"/>
      <color rgb="FFCADC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calcChain" Target="calcChain.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2.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png"/><Relationship Id="rId5" Type="http://schemas.openxmlformats.org/officeDocument/2006/relationships/image" Target="../media/image7.png"/><Relationship Id="rId10" Type="http://schemas.openxmlformats.org/officeDocument/2006/relationships/image" Target="../media/image10.png"/><Relationship Id="rId4" Type="http://schemas.openxmlformats.org/officeDocument/2006/relationships/image" Target="../media/image6.png"/><Relationship Id="rId9" Type="http://schemas.openxmlformats.org/officeDocument/2006/relationships/image" Target="../media/image10.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568539</xdr:colOff>
      <xdr:row>1</xdr:row>
      <xdr:rowOff>168579</xdr:rowOff>
    </xdr:from>
    <xdr:to>
      <xdr:col>5</xdr:col>
      <xdr:colOff>349251</xdr:colOff>
      <xdr:row>3</xdr:row>
      <xdr:rowOff>329784</xdr:rowOff>
    </xdr:to>
    <xdr:pic>
      <xdr:nvPicPr>
        <xdr:cNvPr id="3" name="image00.png"/>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6706" y="337912"/>
          <a:ext cx="2669962" cy="9232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18</xdr:col>
      <xdr:colOff>470958</xdr:colOff>
      <xdr:row>1</xdr:row>
      <xdr:rowOff>105834</xdr:rowOff>
    </xdr:from>
    <xdr:to>
      <xdr:col>20</xdr:col>
      <xdr:colOff>169333</xdr:colOff>
      <xdr:row>3</xdr:row>
      <xdr:rowOff>304392</xdr:rowOff>
    </xdr:to>
    <xdr:pic>
      <xdr:nvPicPr>
        <xdr:cNvPr id="4" name="image01.png"/>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65125" y="275167"/>
          <a:ext cx="1222375" cy="9605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41</xdr:row>
      <xdr:rowOff>9525</xdr:rowOff>
    </xdr:from>
    <xdr:to>
      <xdr:col>10</xdr:col>
      <xdr:colOff>466725</xdr:colOff>
      <xdr:row>48</xdr:row>
      <xdr:rowOff>123825</xdr:rowOff>
    </xdr:to>
    <xdr:pic>
      <xdr:nvPicPr>
        <xdr:cNvPr id="2" name="1 Imagen"/>
        <xdr:cNvPicPr>
          <a:picLocks noChangeAspect="1"/>
        </xdr:cNvPicPr>
      </xdr:nvPicPr>
      <xdr:blipFill rotWithShape="1">
        <a:blip xmlns:r="http://schemas.openxmlformats.org/officeDocument/2006/relationships" r:embed="rId1"/>
        <a:srcRect l="28254" t="12557" r="24428" b="72886"/>
        <a:stretch/>
      </xdr:blipFill>
      <xdr:spPr>
        <a:xfrm>
          <a:off x="257175" y="6000750"/>
          <a:ext cx="7210425" cy="124777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142875</xdr:colOff>
      <xdr:row>49</xdr:row>
      <xdr:rowOff>152400</xdr:rowOff>
    </xdr:from>
    <xdr:to>
      <xdr:col>10</xdr:col>
      <xdr:colOff>457200</xdr:colOff>
      <xdr:row>93</xdr:row>
      <xdr:rowOff>9525</xdr:rowOff>
    </xdr:to>
    <xdr:pic>
      <xdr:nvPicPr>
        <xdr:cNvPr id="3" name="2 Imagen"/>
        <xdr:cNvPicPr>
          <a:picLocks noChangeAspect="1"/>
        </xdr:cNvPicPr>
      </xdr:nvPicPr>
      <xdr:blipFill rotWithShape="1">
        <a:blip xmlns:r="http://schemas.openxmlformats.org/officeDocument/2006/relationships" r:embed="rId2"/>
        <a:srcRect l="28316" t="11446" r="25678" b="7099"/>
        <a:stretch/>
      </xdr:blipFill>
      <xdr:spPr>
        <a:xfrm>
          <a:off x="285750" y="7439025"/>
          <a:ext cx="7172325" cy="6981825"/>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161925</xdr:colOff>
      <xdr:row>94</xdr:row>
      <xdr:rowOff>38100</xdr:rowOff>
    </xdr:from>
    <xdr:to>
      <xdr:col>10</xdr:col>
      <xdr:colOff>465314</xdr:colOff>
      <xdr:row>97</xdr:row>
      <xdr:rowOff>85725</xdr:rowOff>
    </xdr:to>
    <xdr:pic>
      <xdr:nvPicPr>
        <xdr:cNvPr id="5" name="4 Imagen"/>
        <xdr:cNvPicPr>
          <a:picLocks noChangeAspect="1"/>
        </xdr:cNvPicPr>
      </xdr:nvPicPr>
      <xdr:blipFill rotWithShape="1">
        <a:blip xmlns:r="http://schemas.openxmlformats.org/officeDocument/2006/relationships" r:embed="rId3"/>
        <a:srcRect l="37065" t="47196" r="35452" b="49165"/>
        <a:stretch/>
      </xdr:blipFill>
      <xdr:spPr>
        <a:xfrm>
          <a:off x="304800" y="14611350"/>
          <a:ext cx="7161389" cy="533400"/>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152399</xdr:colOff>
      <xdr:row>99</xdr:row>
      <xdr:rowOff>19050</xdr:rowOff>
    </xdr:from>
    <xdr:to>
      <xdr:col>10</xdr:col>
      <xdr:colOff>428624</xdr:colOff>
      <xdr:row>144</xdr:row>
      <xdr:rowOff>28817</xdr:rowOff>
    </xdr:to>
    <xdr:pic>
      <xdr:nvPicPr>
        <xdr:cNvPr id="6" name="5 Imagen"/>
        <xdr:cNvPicPr>
          <a:picLocks noChangeAspect="1"/>
        </xdr:cNvPicPr>
      </xdr:nvPicPr>
      <xdr:blipFill rotWithShape="1">
        <a:blip xmlns:r="http://schemas.openxmlformats.org/officeDocument/2006/relationships" r:embed="rId4"/>
        <a:srcRect l="36825" t="13001" r="35512" b="31436"/>
        <a:stretch/>
      </xdr:blipFill>
      <xdr:spPr>
        <a:xfrm>
          <a:off x="295274" y="15401925"/>
          <a:ext cx="7134225" cy="7296392"/>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133349</xdr:colOff>
      <xdr:row>159</xdr:row>
      <xdr:rowOff>123824</xdr:rowOff>
    </xdr:from>
    <xdr:to>
      <xdr:col>10</xdr:col>
      <xdr:colOff>333375</xdr:colOff>
      <xdr:row>202</xdr:row>
      <xdr:rowOff>106866</xdr:rowOff>
    </xdr:to>
    <xdr:pic>
      <xdr:nvPicPr>
        <xdr:cNvPr id="7" name="6 Imagen"/>
        <xdr:cNvPicPr>
          <a:picLocks noChangeAspect="1"/>
        </xdr:cNvPicPr>
      </xdr:nvPicPr>
      <xdr:blipFill rotWithShape="1">
        <a:blip xmlns:r="http://schemas.openxmlformats.org/officeDocument/2006/relationships" r:embed="rId5"/>
        <a:srcRect l="36505" t="22781" r="34367" b="26258"/>
        <a:stretch/>
      </xdr:blipFill>
      <xdr:spPr>
        <a:xfrm>
          <a:off x="133349" y="25222199"/>
          <a:ext cx="7058026" cy="6945817"/>
        </a:xfrm>
        <a:prstGeom prst="rect">
          <a:avLst/>
        </a:prstGeom>
      </xdr:spPr>
    </xdr:pic>
    <xdr:clientData/>
  </xdr:twoCellAnchor>
  <xdr:twoCellAnchor editAs="oneCell">
    <xdr:from>
      <xdr:col>1</xdr:col>
      <xdr:colOff>171450</xdr:colOff>
      <xdr:row>145</xdr:row>
      <xdr:rowOff>66675</xdr:rowOff>
    </xdr:from>
    <xdr:to>
      <xdr:col>10</xdr:col>
      <xdr:colOff>450970</xdr:colOff>
      <xdr:row>155</xdr:row>
      <xdr:rowOff>85724</xdr:rowOff>
    </xdr:to>
    <xdr:pic>
      <xdr:nvPicPr>
        <xdr:cNvPr id="8" name="7 Imagen"/>
        <xdr:cNvPicPr>
          <a:picLocks noChangeAspect="1"/>
        </xdr:cNvPicPr>
      </xdr:nvPicPr>
      <xdr:blipFill rotWithShape="1">
        <a:blip xmlns:r="http://schemas.openxmlformats.org/officeDocument/2006/relationships" r:embed="rId5"/>
        <a:srcRect l="37081" t="10335" r="35439" b="78331"/>
        <a:stretch/>
      </xdr:blipFill>
      <xdr:spPr>
        <a:xfrm>
          <a:off x="171450" y="22898100"/>
          <a:ext cx="7137520" cy="1638299"/>
        </a:xfrm>
        <a:prstGeom prst="rect">
          <a:avLst/>
        </a:prstGeom>
        <a:ln w="88900" cap="sq" cmpd="thickThin">
          <a:solidFill>
            <a:srgbClr val="000000"/>
          </a:solidFill>
          <a:prstDash val="solid"/>
          <a:miter lim="800000"/>
        </a:ln>
        <a:effectLst>
          <a:innerShdw blurRad="76200">
            <a:srgbClr val="000000"/>
          </a:innerShdw>
        </a:effectLst>
      </xdr:spPr>
    </xdr:pic>
    <xdr:clientData/>
  </xdr:twoCellAnchor>
  <xdr:twoCellAnchor editAs="oneCell">
    <xdr:from>
      <xdr:col>1</xdr:col>
      <xdr:colOff>57150</xdr:colOff>
      <xdr:row>202</xdr:row>
      <xdr:rowOff>57150</xdr:rowOff>
    </xdr:from>
    <xdr:to>
      <xdr:col>10</xdr:col>
      <xdr:colOff>454609</xdr:colOff>
      <xdr:row>229</xdr:row>
      <xdr:rowOff>104775</xdr:rowOff>
    </xdr:to>
    <xdr:pic>
      <xdr:nvPicPr>
        <xdr:cNvPr id="9" name="8 Imagen"/>
        <xdr:cNvPicPr>
          <a:picLocks noChangeAspect="1"/>
        </xdr:cNvPicPr>
      </xdr:nvPicPr>
      <xdr:blipFill rotWithShape="1">
        <a:blip xmlns:r="http://schemas.openxmlformats.org/officeDocument/2006/relationships" r:embed="rId6"/>
        <a:srcRect l="36192" t="49784" r="33742" b="17656"/>
        <a:stretch/>
      </xdr:blipFill>
      <xdr:spPr>
        <a:xfrm>
          <a:off x="57150" y="32118300"/>
          <a:ext cx="7255459" cy="4419600"/>
        </a:xfrm>
        <a:prstGeom prst="rect">
          <a:avLst/>
        </a:prstGeom>
      </xdr:spPr>
    </xdr:pic>
    <xdr:clientData/>
  </xdr:twoCellAnchor>
  <xdr:twoCellAnchor editAs="oneCell">
    <xdr:from>
      <xdr:col>1</xdr:col>
      <xdr:colOff>171450</xdr:colOff>
      <xdr:row>6</xdr:row>
      <xdr:rowOff>19050</xdr:rowOff>
    </xdr:from>
    <xdr:to>
      <xdr:col>12</xdr:col>
      <xdr:colOff>523875</xdr:colOff>
      <xdr:row>37</xdr:row>
      <xdr:rowOff>152400</xdr:rowOff>
    </xdr:to>
    <xdr:pic>
      <xdr:nvPicPr>
        <xdr:cNvPr id="10" name="Gráfico 13">
          <a:extLst>
            <a:ext uri="{FF2B5EF4-FFF2-40B4-BE49-F238E27FC236}">
              <a16:creationId xmlns:a16="http://schemas.microsoft.com/office/drawing/2014/main" id="{7FC1ACDA-657D-4A6F-A9B1-C3B57493369E}"/>
            </a:ext>
          </a:extLst>
        </xdr:cNvPr>
        <xdr:cNvPicPr>
          <a:picLocks noChangeAspect="1"/>
        </xdr:cNvPicPr>
      </xdr:nvPicPr>
      <xdr:blipFill>
        <a:blip xmlns:r="http://schemas.openxmlformats.org/officeDocument/2006/relationships" r:embed="rId7">
          <a:extLst>
            <a:ext uri="{96DAC541-7B7A-43D3-8B79-37D633B846F1}">
              <asvg:svgBlip xmlns:asvg="http://schemas.microsoft.com/office/drawing/2016/SVG/main" xmlns="" r:embed="rId9"/>
            </a:ext>
          </a:extLst>
        </a:blip>
        <a:stretch>
          <a:fillRect/>
        </a:stretch>
      </xdr:blipFill>
      <xdr:spPr>
        <a:xfrm>
          <a:off x="314325" y="342900"/>
          <a:ext cx="8734425" cy="5153025"/>
        </a:xfrm>
        <a:prstGeom prst="rect">
          <a:avLst/>
        </a:prstGeom>
      </xdr:spPr>
    </xdr:pic>
    <xdr:clientData/>
  </xdr:twoCellAnchor>
  <xdr:twoCellAnchor>
    <xdr:from>
      <xdr:col>14</xdr:col>
      <xdr:colOff>390526</xdr:colOff>
      <xdr:row>5</xdr:row>
      <xdr:rowOff>104775</xdr:rowOff>
    </xdr:from>
    <xdr:to>
      <xdr:col>20</xdr:col>
      <xdr:colOff>329990</xdr:colOff>
      <xdr:row>38</xdr:row>
      <xdr:rowOff>66675</xdr:rowOff>
    </xdr:to>
    <xdr:pic>
      <xdr:nvPicPr>
        <xdr:cNvPr id="11" name="Imagen 1">
          <a:extLst>
            <a:ext uri="{FF2B5EF4-FFF2-40B4-BE49-F238E27FC236}">
              <a16:creationId xmlns:a16="http://schemas.microsoft.com/office/drawing/2014/main" id="{D8088609-DE54-4E0B-A458-457044CEFA82}"/>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l="35982" t="6638" r="36864" b="9476"/>
        <a:stretch>
          <a:fillRect/>
        </a:stretch>
      </xdr:blipFill>
      <xdr:spPr bwMode="auto">
        <a:xfrm>
          <a:off x="9925051" y="266700"/>
          <a:ext cx="3997114" cy="5305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295275</xdr:colOff>
      <xdr:row>1</xdr:row>
      <xdr:rowOff>67129</xdr:rowOff>
    </xdr:from>
    <xdr:to>
      <xdr:col>4</xdr:col>
      <xdr:colOff>419100</xdr:colOff>
      <xdr:row>3</xdr:row>
      <xdr:rowOff>267573</xdr:rowOff>
    </xdr:to>
    <xdr:pic>
      <xdr:nvPicPr>
        <xdr:cNvPr id="12" name="image00.png"/>
        <xdr:cNvPicPr preferRelativeResize="0">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38150" y="238579"/>
          <a:ext cx="2409825" cy="867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17</xdr:col>
      <xdr:colOff>212725</xdr:colOff>
      <xdr:row>1</xdr:row>
      <xdr:rowOff>47029</xdr:rowOff>
    </xdr:from>
    <xdr:to>
      <xdr:col>18</xdr:col>
      <xdr:colOff>628650</xdr:colOff>
      <xdr:row>3</xdr:row>
      <xdr:rowOff>272375</xdr:rowOff>
    </xdr:to>
    <xdr:pic>
      <xdr:nvPicPr>
        <xdr:cNvPr id="13" name="image01.png"/>
        <xdr:cNvPicPr preferRelativeResize="0">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1652250" y="161329"/>
          <a:ext cx="1092200" cy="8920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2</xdr:col>
      <xdr:colOff>95250</xdr:colOff>
      <xdr:row>34</xdr:row>
      <xdr:rowOff>84666</xdr:rowOff>
    </xdr:from>
    <xdr:to>
      <xdr:col>4</xdr:col>
      <xdr:colOff>2458358</xdr:colOff>
      <xdr:row>60</xdr:row>
      <xdr:rowOff>159214</xdr:rowOff>
    </xdr:to>
    <xdr:pic>
      <xdr:nvPicPr>
        <xdr:cNvPr id="2" name="Imagen 1"/>
        <xdr:cNvPicPr>
          <a:picLocks noChangeAspect="1"/>
        </xdr:cNvPicPr>
      </xdr:nvPicPr>
      <xdr:blipFill>
        <a:blip xmlns:r="http://schemas.openxmlformats.org/officeDocument/2006/relationships" r:embed="rId1"/>
        <a:stretch>
          <a:fillRect/>
        </a:stretch>
      </xdr:blipFill>
      <xdr:spPr>
        <a:xfrm>
          <a:off x="730250" y="5757333"/>
          <a:ext cx="6593417" cy="4752381"/>
        </a:xfrm>
        <a:prstGeom prst="rect">
          <a:avLst/>
        </a:prstGeom>
      </xdr:spPr>
    </xdr:pic>
    <xdr:clientData/>
  </xdr:twoCellAnchor>
  <xdr:twoCellAnchor editAs="oneCell">
    <xdr:from>
      <xdr:col>2</xdr:col>
      <xdr:colOff>615043</xdr:colOff>
      <xdr:row>1</xdr:row>
      <xdr:rowOff>226333</xdr:rowOff>
    </xdr:from>
    <xdr:to>
      <xdr:col>2</xdr:col>
      <xdr:colOff>3339193</xdr:colOff>
      <xdr:row>3</xdr:row>
      <xdr:rowOff>292239</xdr:rowOff>
    </xdr:to>
    <xdr:pic>
      <xdr:nvPicPr>
        <xdr:cNvPr id="3" name="image00.png"/>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86543" y="362404"/>
          <a:ext cx="2724150" cy="9911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18</xdr:col>
      <xdr:colOff>278039</xdr:colOff>
      <xdr:row>1</xdr:row>
      <xdr:rowOff>109622</xdr:rowOff>
    </xdr:from>
    <xdr:to>
      <xdr:col>22</xdr:col>
      <xdr:colOff>151039</xdr:colOff>
      <xdr:row>3</xdr:row>
      <xdr:rowOff>367394</xdr:rowOff>
    </xdr:to>
    <xdr:pic>
      <xdr:nvPicPr>
        <xdr:cNvPr id="4" name="image01.png"/>
        <xdr:cNvPicPr preferRelativeResize="0">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721896" y="245693"/>
          <a:ext cx="1451429" cy="11830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502012</xdr:colOff>
      <xdr:row>1</xdr:row>
      <xdr:rowOff>133804</xdr:rowOff>
    </xdr:from>
    <xdr:to>
      <xdr:col>3</xdr:col>
      <xdr:colOff>1702760</xdr:colOff>
      <xdr:row>3</xdr:row>
      <xdr:rowOff>385986</xdr:rowOff>
    </xdr:to>
    <xdr:pic>
      <xdr:nvPicPr>
        <xdr:cNvPr id="2" name="image00.png"/>
        <xdr:cNvPicPr preferRelativeResize="0">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0869" y="337911"/>
          <a:ext cx="3981553" cy="1204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16</xdr:col>
      <xdr:colOff>650875</xdr:colOff>
      <xdr:row>1</xdr:row>
      <xdr:rowOff>63500</xdr:rowOff>
    </xdr:from>
    <xdr:to>
      <xdr:col>17</xdr:col>
      <xdr:colOff>890122</xdr:colOff>
      <xdr:row>3</xdr:row>
      <xdr:rowOff>361497</xdr:rowOff>
    </xdr:to>
    <xdr:pic>
      <xdr:nvPicPr>
        <xdr:cNvPr id="14" name="image01.png"/>
        <xdr:cNvPicPr preferRelativeResize="0">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367875" y="63500"/>
          <a:ext cx="1810872" cy="12504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wsDr>
</file>

<file path=xl/drawings/drawing5.xml><?xml version="1.0" encoding="utf-8"?>
<xdr:wsDr xmlns:xdr="http://schemas.openxmlformats.org/drawingml/2006/spreadsheetDrawing" xmlns:a="http://schemas.openxmlformats.org/drawingml/2006/main">
  <xdr:twoCellAnchor>
    <xdr:from>
      <xdr:col>6</xdr:col>
      <xdr:colOff>525695</xdr:colOff>
      <xdr:row>3</xdr:row>
      <xdr:rowOff>499714</xdr:rowOff>
    </xdr:from>
    <xdr:to>
      <xdr:col>8</xdr:col>
      <xdr:colOff>97631</xdr:colOff>
      <xdr:row>6</xdr:row>
      <xdr:rowOff>285111</xdr:rowOff>
    </xdr:to>
    <xdr:sp macro="" textlink="">
      <xdr:nvSpPr>
        <xdr:cNvPr id="4" name="Llamada con línea 3 3"/>
        <xdr:cNvSpPr/>
      </xdr:nvSpPr>
      <xdr:spPr>
        <a:xfrm>
          <a:off x="9038664" y="2285652"/>
          <a:ext cx="5453623" cy="1535615"/>
        </a:xfrm>
        <a:prstGeom prst="borderCallout3">
          <a:avLst>
            <a:gd name="adj1" fmla="val 18750"/>
            <a:gd name="adj2" fmla="val -8333"/>
            <a:gd name="adj3" fmla="val 18750"/>
            <a:gd name="adj4" fmla="val -16667"/>
            <a:gd name="adj5" fmla="val 100000"/>
            <a:gd name="adj6" fmla="val -16667"/>
            <a:gd name="adj7" fmla="val 99873"/>
            <a:gd name="adj8" fmla="val -83809"/>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0800000" scaled="1"/>
          <a:tileRect/>
        </a:grad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2">
                  <a:lumMod val="75000"/>
                </a:schemeClr>
              </a:solidFill>
            </a:rPr>
            <a:t>La</a:t>
          </a:r>
          <a:r>
            <a:rPr lang="es-CO" sz="1400" baseline="0">
              <a:solidFill>
                <a:schemeClr val="tx2">
                  <a:lumMod val="75000"/>
                </a:schemeClr>
              </a:solidFill>
            </a:rPr>
            <a:t> actividad se realiza </a:t>
          </a:r>
          <a:r>
            <a:rPr lang="es-CO" sz="1400" b="1" baseline="0">
              <a:solidFill>
                <a:schemeClr val="tx2">
                  <a:lumMod val="75000"/>
                </a:schemeClr>
              </a:solidFill>
            </a:rPr>
            <a:t>120 </a:t>
          </a:r>
          <a:r>
            <a:rPr lang="es-CO" sz="1400" baseline="0">
              <a:solidFill>
                <a:schemeClr val="tx2">
                  <a:lumMod val="75000"/>
                </a:schemeClr>
              </a:solidFill>
            </a:rPr>
            <a:t>veces al año, la probabilidad de ocurrencia del riesgo es </a:t>
          </a:r>
          <a:r>
            <a:rPr lang="es-CO" sz="1800" b="1" baseline="0">
              <a:solidFill>
                <a:schemeClr val="tx2">
                  <a:lumMod val="75000"/>
                </a:schemeClr>
              </a:solidFill>
            </a:rPr>
            <a:t>Media</a:t>
          </a:r>
          <a:endParaRPr lang="es-CO" sz="1800" b="1">
            <a:solidFill>
              <a:schemeClr val="tx2">
                <a:lumMod val="75000"/>
              </a:schemeClr>
            </a:solidFill>
          </a:endParaRPr>
        </a:p>
      </xdr:txBody>
    </xdr:sp>
    <xdr:clientData/>
  </xdr:twoCellAnchor>
  <xdr:twoCellAnchor>
    <xdr:from>
      <xdr:col>6</xdr:col>
      <xdr:colOff>475689</xdr:colOff>
      <xdr:row>12</xdr:row>
      <xdr:rowOff>68709</xdr:rowOff>
    </xdr:from>
    <xdr:to>
      <xdr:col>8</xdr:col>
      <xdr:colOff>47625</xdr:colOff>
      <xdr:row>14</xdr:row>
      <xdr:rowOff>437512</xdr:rowOff>
    </xdr:to>
    <xdr:sp macro="" textlink="">
      <xdr:nvSpPr>
        <xdr:cNvPr id="5" name="Llamada con línea 3 4"/>
        <xdr:cNvSpPr/>
      </xdr:nvSpPr>
      <xdr:spPr>
        <a:xfrm>
          <a:off x="8988658" y="6724303"/>
          <a:ext cx="5453623" cy="1535615"/>
        </a:xfrm>
        <a:prstGeom prst="borderCallout3">
          <a:avLst>
            <a:gd name="adj1" fmla="val 18750"/>
            <a:gd name="adj2" fmla="val -8333"/>
            <a:gd name="adj3" fmla="val 18750"/>
            <a:gd name="adj4" fmla="val -16667"/>
            <a:gd name="adj5" fmla="val 100000"/>
            <a:gd name="adj6" fmla="val -16667"/>
            <a:gd name="adj7" fmla="val 99873"/>
            <a:gd name="adj8" fmla="val -83809"/>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0800000" scaled="1"/>
          <a:tileRect/>
        </a:gradFill>
        <a:ln w="28575">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a:solidFill>
                <a:schemeClr val="tx2">
                  <a:lumMod val="75000"/>
                </a:schemeClr>
              </a:solidFill>
            </a:rPr>
            <a:t>La</a:t>
          </a:r>
          <a:r>
            <a:rPr lang="es-CO" sz="1400" baseline="0">
              <a:solidFill>
                <a:schemeClr val="tx2">
                  <a:lumMod val="75000"/>
                </a:schemeClr>
              </a:solidFill>
            </a:rPr>
            <a:t> afectación se calcula en 500 SMLMV, el impacto del riesgo es </a:t>
          </a:r>
          <a:r>
            <a:rPr lang="es-CO" sz="1800" b="1" baseline="0">
              <a:solidFill>
                <a:schemeClr val="tx2">
                  <a:lumMod val="75000"/>
                </a:schemeClr>
              </a:solidFill>
            </a:rPr>
            <a:t>Mayor</a:t>
          </a:r>
          <a:endParaRPr lang="es-CO" sz="1800" b="1">
            <a:solidFill>
              <a:schemeClr val="tx2">
                <a:lumMod val="75000"/>
              </a:schemeClr>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2307545</xdr:colOff>
      <xdr:row>25</xdr:row>
      <xdr:rowOff>19960</xdr:rowOff>
    </xdr:from>
    <xdr:to>
      <xdr:col>4</xdr:col>
      <xdr:colOff>521378</xdr:colOff>
      <xdr:row>28</xdr:row>
      <xdr:rowOff>46716</xdr:rowOff>
    </xdr:to>
    <xdr:sp macro="" textlink="">
      <xdr:nvSpPr>
        <xdr:cNvPr id="5" name="Llamada ovalada 4"/>
        <xdr:cNvSpPr/>
      </xdr:nvSpPr>
      <xdr:spPr>
        <a:xfrm rot="20999280" flipH="1">
          <a:off x="5079320" y="8268610"/>
          <a:ext cx="1442808" cy="922106"/>
        </a:xfrm>
        <a:prstGeom prst="wedgeEllipseCallout">
          <a:avLst/>
        </a:prstGeom>
        <a:gradFill flip="none" rotWithShape="1">
          <a:gsLst>
            <a:gs pos="0">
              <a:srgbClr val="0070C0">
                <a:shade val="30000"/>
                <a:satMod val="115000"/>
              </a:srgbClr>
            </a:gs>
            <a:gs pos="50000">
              <a:srgbClr val="0070C0">
                <a:shade val="67500"/>
                <a:satMod val="115000"/>
              </a:srgbClr>
            </a:gs>
            <a:gs pos="100000">
              <a:srgbClr val="0070C0">
                <a:shade val="100000"/>
                <a:satMod val="115000"/>
              </a:srgbClr>
            </a:gs>
          </a:gsLst>
          <a:lin ang="81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a:t>Nivel</a:t>
          </a:r>
          <a:r>
            <a:rPr lang="es-CO" sz="1100" baseline="0"/>
            <a:t> de impacto </a:t>
          </a:r>
        </a:p>
        <a:p>
          <a:pPr algn="ctr"/>
          <a:r>
            <a:rPr lang="es-CO" sz="1200" b="1" baseline="0"/>
            <a:t>MAYOR</a:t>
          </a:r>
          <a:endParaRPr lang="es-CO" sz="1200" b="1"/>
        </a:p>
      </xdr:txBody>
    </xdr:sp>
    <xdr:clientData/>
  </xdr:twoCellAnchor>
  <xdr:twoCellAnchor>
    <xdr:from>
      <xdr:col>11</xdr:col>
      <xdr:colOff>212725</xdr:colOff>
      <xdr:row>22</xdr:row>
      <xdr:rowOff>174625</xdr:rowOff>
    </xdr:from>
    <xdr:to>
      <xdr:col>11</xdr:col>
      <xdr:colOff>231775</xdr:colOff>
      <xdr:row>27</xdr:row>
      <xdr:rowOff>41276</xdr:rowOff>
    </xdr:to>
    <xdr:cxnSp macro="">
      <xdr:nvCxnSpPr>
        <xdr:cNvPr id="12" name="6 Conector recto de flecha"/>
        <xdr:cNvCxnSpPr/>
      </xdr:nvCxnSpPr>
      <xdr:spPr>
        <a:xfrm flipV="1">
          <a:off x="10594975" y="7604125"/>
          <a:ext cx="19050" cy="1743076"/>
        </a:xfrm>
        <a:prstGeom prst="straightConnector1">
          <a:avLst/>
        </a:prstGeom>
        <a:ln w="571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542925</xdr:colOff>
      <xdr:row>29</xdr:row>
      <xdr:rowOff>139739</xdr:rowOff>
    </xdr:from>
    <xdr:to>
      <xdr:col>16</xdr:col>
      <xdr:colOff>342900</xdr:colOff>
      <xdr:row>29</xdr:row>
      <xdr:rowOff>149226</xdr:rowOff>
    </xdr:to>
    <xdr:cxnSp macro="">
      <xdr:nvCxnSpPr>
        <xdr:cNvPr id="13" name="5 Conector recto de flecha"/>
        <xdr:cNvCxnSpPr/>
      </xdr:nvCxnSpPr>
      <xdr:spPr>
        <a:xfrm flipV="1">
          <a:off x="11315700" y="9855239"/>
          <a:ext cx="2847975" cy="9487"/>
        </a:xfrm>
        <a:prstGeom prst="straightConnector1">
          <a:avLst/>
        </a:prstGeom>
        <a:ln w="571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295275</xdr:colOff>
      <xdr:row>22</xdr:row>
      <xdr:rowOff>85725</xdr:rowOff>
    </xdr:from>
    <xdr:to>
      <xdr:col>16</xdr:col>
      <xdr:colOff>714375</xdr:colOff>
      <xdr:row>27</xdr:row>
      <xdr:rowOff>47625</xdr:rowOff>
    </xdr:to>
    <xdr:sp macro="" textlink="">
      <xdr:nvSpPr>
        <xdr:cNvPr id="14" name="Rectángulo redondeado 13"/>
        <xdr:cNvSpPr/>
      </xdr:nvSpPr>
      <xdr:spPr>
        <a:xfrm>
          <a:off x="12592050" y="7515225"/>
          <a:ext cx="1943100" cy="1838325"/>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100" b="1">
              <a:solidFill>
                <a:srgbClr val="002060"/>
              </a:solidFill>
            </a:rPr>
            <a:t>Zona Aplicable para los riesgos de corrupción</a:t>
          </a:r>
          <a:r>
            <a:rPr lang="es-CO" sz="2100" b="1" baseline="0">
              <a:solidFill>
                <a:srgbClr val="002060"/>
              </a:solidFill>
            </a:rPr>
            <a:t> </a:t>
          </a:r>
          <a:r>
            <a:rPr lang="es-CO" sz="2100" b="1">
              <a:solidFill>
                <a:srgbClr val="002060"/>
              </a:solidFill>
            </a:rPr>
            <a:t>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184150</xdr:colOff>
      <xdr:row>19</xdr:row>
      <xdr:rowOff>234950</xdr:rowOff>
    </xdr:from>
    <xdr:to>
      <xdr:col>4</xdr:col>
      <xdr:colOff>203200</xdr:colOff>
      <xdr:row>23</xdr:row>
      <xdr:rowOff>625476</xdr:rowOff>
    </xdr:to>
    <xdr:cxnSp macro="">
      <xdr:nvCxnSpPr>
        <xdr:cNvPr id="4" name="3 Conector recto de flecha"/>
        <xdr:cNvCxnSpPr/>
      </xdr:nvCxnSpPr>
      <xdr:spPr>
        <a:xfrm flipV="1">
          <a:off x="2533650" y="756920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495300</xdr:colOff>
      <xdr:row>25</xdr:row>
      <xdr:rowOff>222289</xdr:rowOff>
    </xdr:from>
    <xdr:to>
      <xdr:col>9</xdr:col>
      <xdr:colOff>962025</xdr:colOff>
      <xdr:row>25</xdr:row>
      <xdr:rowOff>231776</xdr:rowOff>
    </xdr:to>
    <xdr:cxnSp macro="">
      <xdr:nvCxnSpPr>
        <xdr:cNvPr id="5" name="4 Conector recto de flecha"/>
        <xdr:cNvCxnSpPr/>
      </xdr:nvCxnSpPr>
      <xdr:spPr>
        <a:xfrm flipV="1">
          <a:off x="3717925" y="12366664"/>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184150</xdr:colOff>
      <xdr:row>4</xdr:row>
      <xdr:rowOff>250825</xdr:rowOff>
    </xdr:from>
    <xdr:to>
      <xdr:col>4</xdr:col>
      <xdr:colOff>203200</xdr:colOff>
      <xdr:row>8</xdr:row>
      <xdr:rowOff>641351</xdr:rowOff>
    </xdr:to>
    <xdr:cxnSp macro="">
      <xdr:nvCxnSpPr>
        <xdr:cNvPr id="7" name="6 Conector recto de flecha"/>
        <xdr:cNvCxnSpPr/>
      </xdr:nvCxnSpPr>
      <xdr:spPr>
        <a:xfrm flipV="1">
          <a:off x="2533650" y="86995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590550</xdr:colOff>
      <xdr:row>10</xdr:row>
      <xdr:rowOff>206414</xdr:rowOff>
    </xdr:from>
    <xdr:to>
      <xdr:col>9</xdr:col>
      <xdr:colOff>1057275</xdr:colOff>
      <xdr:row>10</xdr:row>
      <xdr:rowOff>215901</xdr:rowOff>
    </xdr:to>
    <xdr:cxnSp macro="">
      <xdr:nvCxnSpPr>
        <xdr:cNvPr id="6" name="5 Conector recto de flecha"/>
        <xdr:cNvCxnSpPr/>
      </xdr:nvCxnSpPr>
      <xdr:spPr>
        <a:xfrm flipV="1">
          <a:off x="3813175" y="5524539"/>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222249</xdr:colOff>
      <xdr:row>21</xdr:row>
      <xdr:rowOff>301625</xdr:rowOff>
    </xdr:from>
    <xdr:to>
      <xdr:col>8</xdr:col>
      <xdr:colOff>841374</xdr:colOff>
      <xdr:row>22</xdr:row>
      <xdr:rowOff>635000</xdr:rowOff>
    </xdr:to>
    <xdr:sp macro="" textlink="">
      <xdr:nvSpPr>
        <xdr:cNvPr id="2" name="Rectángulo redondeado 1"/>
        <xdr:cNvSpPr/>
      </xdr:nvSpPr>
      <xdr:spPr>
        <a:xfrm>
          <a:off x="3444874" y="9842500"/>
          <a:ext cx="5476875" cy="1174750"/>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3200">
              <a:solidFill>
                <a:srgbClr val="FF0000"/>
              </a:solidFill>
            </a:rPr>
            <a:t>Eficiencia del Control </a:t>
          </a:r>
        </a:p>
      </xdr:txBody>
    </xdr:sp>
    <xdr:clientData/>
  </xdr:twoCellAnchor>
  <xdr:twoCellAnchor>
    <xdr:from>
      <xdr:col>5</xdr:col>
      <xdr:colOff>279400</xdr:colOff>
      <xdr:row>23</xdr:row>
      <xdr:rowOff>136525</xdr:rowOff>
    </xdr:from>
    <xdr:to>
      <xdr:col>8</xdr:col>
      <xdr:colOff>857250</xdr:colOff>
      <xdr:row>23</xdr:row>
      <xdr:rowOff>714375</xdr:rowOff>
    </xdr:to>
    <xdr:sp macro="" textlink="">
      <xdr:nvSpPr>
        <xdr:cNvPr id="10" name="Rectángulo redondeado 9"/>
        <xdr:cNvSpPr/>
      </xdr:nvSpPr>
      <xdr:spPr>
        <a:xfrm>
          <a:off x="3502025" y="11360150"/>
          <a:ext cx="5435600" cy="577850"/>
        </a:xfrm>
        <a:prstGeom prst="roundRect">
          <a:avLst/>
        </a:prstGeom>
        <a:gradFill flip="none"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162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800">
              <a:solidFill>
                <a:srgbClr val="FF0000"/>
              </a:solidFill>
            </a:rPr>
            <a:t>Riesgos Residual</a:t>
          </a:r>
        </a:p>
      </xdr:txBody>
    </xdr:sp>
    <xdr:clientData/>
  </xdr:twoCellAnchor>
  <xdr:twoCellAnchor>
    <xdr:from>
      <xdr:col>5</xdr:col>
      <xdr:colOff>15875</xdr:colOff>
      <xdr:row>21</xdr:row>
      <xdr:rowOff>158750</xdr:rowOff>
    </xdr:from>
    <xdr:to>
      <xdr:col>8</xdr:col>
      <xdr:colOff>1270000</xdr:colOff>
      <xdr:row>21</xdr:row>
      <xdr:rowOff>190500</xdr:rowOff>
    </xdr:to>
    <xdr:cxnSp macro="">
      <xdr:nvCxnSpPr>
        <xdr:cNvPr id="11" name="Conector recto 10"/>
        <xdr:cNvCxnSpPr/>
      </xdr:nvCxnSpPr>
      <xdr:spPr>
        <a:xfrm>
          <a:off x="3238500" y="9699625"/>
          <a:ext cx="6111875" cy="317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9525</xdr:colOff>
      <xdr:row>22</xdr:row>
      <xdr:rowOff>739775</xdr:rowOff>
    </xdr:from>
    <xdr:to>
      <xdr:col>8</xdr:col>
      <xdr:colOff>1263650</xdr:colOff>
      <xdr:row>22</xdr:row>
      <xdr:rowOff>771525</xdr:rowOff>
    </xdr:to>
    <xdr:cxnSp macro="">
      <xdr:nvCxnSpPr>
        <xdr:cNvPr id="13" name="Conector recto 12"/>
        <xdr:cNvCxnSpPr/>
      </xdr:nvCxnSpPr>
      <xdr:spPr>
        <a:xfrm>
          <a:off x="3232150" y="11122025"/>
          <a:ext cx="6111875" cy="317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1273175</xdr:colOff>
      <xdr:row>21</xdr:row>
      <xdr:rowOff>193675</xdr:rowOff>
    </xdr:from>
    <xdr:to>
      <xdr:col>8</xdr:col>
      <xdr:colOff>1301750</xdr:colOff>
      <xdr:row>23</xdr:row>
      <xdr:rowOff>777875</xdr:rowOff>
    </xdr:to>
    <xdr:cxnSp macro="">
      <xdr:nvCxnSpPr>
        <xdr:cNvPr id="14" name="Conector recto 13"/>
        <xdr:cNvCxnSpPr/>
      </xdr:nvCxnSpPr>
      <xdr:spPr>
        <a:xfrm>
          <a:off x="9353550" y="9734550"/>
          <a:ext cx="28575" cy="2266950"/>
        </a:xfrm>
        <a:prstGeom prst="line">
          <a:avLst/>
        </a:prstGeom>
        <a:ln w="28575">
          <a:solidFill>
            <a:srgbClr val="FF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184150</xdr:colOff>
      <xdr:row>4</xdr:row>
      <xdr:rowOff>250825</xdr:rowOff>
    </xdr:from>
    <xdr:to>
      <xdr:col>14</xdr:col>
      <xdr:colOff>203200</xdr:colOff>
      <xdr:row>8</xdr:row>
      <xdr:rowOff>641351</xdr:rowOff>
    </xdr:to>
    <xdr:cxnSp macro="">
      <xdr:nvCxnSpPr>
        <xdr:cNvPr id="17" name="6 Conector recto de flecha"/>
        <xdr:cNvCxnSpPr/>
      </xdr:nvCxnSpPr>
      <xdr:spPr>
        <a:xfrm flipV="1">
          <a:off x="2994025" y="869950"/>
          <a:ext cx="19050" cy="3756026"/>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10</xdr:row>
      <xdr:rowOff>206414</xdr:rowOff>
    </xdr:from>
    <xdr:to>
      <xdr:col>19</xdr:col>
      <xdr:colOff>1057275</xdr:colOff>
      <xdr:row>10</xdr:row>
      <xdr:rowOff>215901</xdr:rowOff>
    </xdr:to>
    <xdr:cxnSp macro="">
      <xdr:nvCxnSpPr>
        <xdr:cNvPr id="18" name="5 Conector recto de flecha"/>
        <xdr:cNvCxnSpPr/>
      </xdr:nvCxnSpPr>
      <xdr:spPr>
        <a:xfrm flipV="1">
          <a:off x="3813175" y="5524539"/>
          <a:ext cx="6943725" cy="9487"/>
        </a:xfrm>
        <a:prstGeom prst="straightConnector1">
          <a:avLst/>
        </a:prstGeom>
        <a:ln w="762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508000</xdr:colOff>
      <xdr:row>4</xdr:row>
      <xdr:rowOff>238125</xdr:rowOff>
    </xdr:from>
    <xdr:to>
      <xdr:col>19</xdr:col>
      <xdr:colOff>873125</xdr:colOff>
      <xdr:row>8</xdr:row>
      <xdr:rowOff>444500</xdr:rowOff>
    </xdr:to>
    <xdr:sp macro="" textlink="">
      <xdr:nvSpPr>
        <xdr:cNvPr id="19" name="Rectángulo redondeado 18"/>
        <xdr:cNvSpPr/>
      </xdr:nvSpPr>
      <xdr:spPr>
        <a:xfrm>
          <a:off x="18811875" y="857250"/>
          <a:ext cx="3603625" cy="3571875"/>
        </a:xfrm>
        <a:prstGeom prst="roundRect">
          <a:avLst/>
        </a:prstGeom>
        <a:noFill/>
        <a:ln>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3600" b="1">
              <a:solidFill>
                <a:srgbClr val="002060"/>
              </a:solidFill>
            </a:rPr>
            <a:t>Zona Aplicable para los riesgos de corrupción</a:t>
          </a:r>
          <a:r>
            <a:rPr lang="es-CO" sz="3600" b="1" baseline="0">
              <a:solidFill>
                <a:srgbClr val="002060"/>
              </a:solidFill>
            </a:rPr>
            <a:t> </a:t>
          </a:r>
          <a:r>
            <a:rPr lang="es-CO" sz="3600" b="1">
              <a:solidFill>
                <a:srgbClr val="002060"/>
              </a:solidFill>
            </a:rPr>
            <a:t>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USER\Mis%20documentos\1.%20Estrategias%20de%20racionalizaci&#243;n%20de%20tr&#225;mites%20H.%20Bosa%20II%20Nive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2.%20FINANCIERA/1.%20MATRIZ%20INSTITUCIONAL%20DE%20RIESGO%20OPERACIONAL%20-%20Financiera.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4.%20COMUNICACIONES/1.%20MATRIZ%20INSTITUCIONAL%20DE%20RIESGO%20OPERACIONAL%20-%20Comunicacione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3.%20TICS/1.%20MATRIZ%20INSTITUCIONAL%20DE%20RIESGO%20OPERACIONAL%20-%20TIC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14.%20AMBIENTE%20FISICO/1.%20MATRIZ%20INSTITUCIONAL%20DE%20RIESGO%20OPERACIONAL%20-%20A.%20Fisico.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20JURIDICA/1.%20MATRIZ%20INSTITUCIONAL%20DE%20RIESGO%20OPERACIONAL%20-%20Juridica.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18.%20CONTROL%20INTERNO%20DISCIPLINARIO/MATRIZ%20GESTI&#211;N%20DEL%20RIESGO%20OCID%202022.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17.%20CONTROL%20INTERNO/MATRIS%20INSTITUCIONAL%20OCI.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oeencisog/Documents/1.%20DIRECCIONAMIENTO/1.%20MATRIZ%20INSTITUCIONAL%20DE%20RIESGO%20OPERACIONAL%20-%20Mercadeo.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oeencisog/Documents/7.%20AMBULATORIO/1.%20MATRIZ%20INSTITUCIONAL%20DE%20RIESGO%20OPERACIONAL%20-%20Ambulatorio.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oeencisog/Documents/11.%20COMPLEMENTARIOS/1.%20MATRIZ%20INSTITUCIONAL%20DE%20RIESGO%20OPERACIONAL%20-%20Complementari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iesgos/Guia%20de%20Riesgos%20Subred/Matriz%20de%20Riesgos%20Unificad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complementarios/Documents/Nueva%20Matriz/Archivos%20enviados%20por%20Planeacion%208-04-2022/01-01-FO-0014%20Matriz%20institucional%20de%20riesgos%20de%20corrupci&#243;n%20V1%20ALMERA.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complementarios/Documents/Nueva%20Matriz/01-01-FO-0005%20Matriz%20institucional%20de%20riesgos%20V3%20ALMERA%20-%20Patolog&#237;a.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1.%20DIRECCIONAMIENTO/1.%20MATRIZ%20INSTITUCIONAL%20DE%20RIESGO%20OPERACIONAL%20-%20Mercadeo.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6.%20CALIDAD/1.%20MATRIZ%20INSTITUCIONAL%20DE%20RIESGO%20OPERACIONAL%20-%20Calida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oeencisog/Downloads/1.%20MATRIZ%20INSTITUCIONAL%20DE%20RIESGO%20OPERACIONAL%20-%20Gerencia%20de%20la%20informaci&#243;n%20gbs%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6.%20CALIDAD/1.%20MATRIZ%20INSTITUCIONAL%20DE%20RIESGO%20OPERACIONAL%20-%20Seguridad%20del%20Pacien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1.%20COMPLEMENTARIOS/1.%20MATRIZ%20INSTITUCIONAL%20DE%20RIESGO%20OPERACIONAL%20-%20Complementario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9.%20URGENCIAS/1.%20MATRIZ%20INSTITUCIONAL%20DE%20RIESGO%20OPERACIONAL%20-%20Urgencias.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9.%20URGENCIAS/1.%20MATRIZ%20INSTITUCIONAL%20DE%20RIESGO%20OPERACIONAL%20-%20APH.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9.%20URGENCIAS/1.%20MATRIZ%20INSTITUCIONAL%20DE%20RIESGO%20OPERACIONAL%20-%20Salud%20Ment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7.%20AMBULATORIO/1.%20MATRIZ%20INSTITUCIONAL%20DE%20RIESGO%20OPERACIONAL%20-%20Ambulato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LISTADO TRAMITES"/>
      <sheetName val="ESTRATEGIAS DE RACIONALIZACION"/>
      <sheetName val="CADENA DE TRÁMITES"/>
      <sheetName val="TABLA"/>
      <sheetName val="Listas"/>
      <sheetName val="VALORACIÓN DEL RIESGO"/>
    </sheetNames>
    <sheetDataSet>
      <sheetData sheetId="0"/>
      <sheetData sheetId="1">
        <row r="3">
          <cell r="C3" t="str">
            <v>HOSPITAL BOSA II NIVEL E.S.E</v>
          </cell>
        </row>
      </sheetData>
      <sheetData sheetId="2"/>
      <sheetData sheetId="3"/>
      <sheetData sheetId="4">
        <row r="2">
          <cell r="F2" t="str">
            <v>Cumplimiento D.L/019</v>
          </cell>
          <cell r="G2" t="str">
            <v>Administrativa</v>
          </cell>
          <cell r="I2" t="str">
            <v>Eliminación del trámite</v>
          </cell>
          <cell r="K2" t="str">
            <v>Decreto</v>
          </cell>
          <cell r="T2" t="str">
            <v/>
          </cell>
        </row>
        <row r="3">
          <cell r="F3" t="str">
            <v>Iniciativa de la entidad</v>
          </cell>
          <cell r="G3" t="str">
            <v>Tecnológica</v>
          </cell>
          <cell r="I3" t="str">
            <v>Aumento en horarios y/o puntos de atención</v>
          </cell>
          <cell r="K3" t="str">
            <v>Acuerdo</v>
          </cell>
          <cell r="T3" t="str">
            <v/>
          </cell>
        </row>
        <row r="4">
          <cell r="F4" t="str">
            <v>GRAT</v>
          </cell>
          <cell r="I4" t="str">
            <v>Fusión de trámites</v>
          </cell>
          <cell r="K4" t="str">
            <v>Ordenanza</v>
          </cell>
          <cell r="T4" t="str">
            <v/>
          </cell>
        </row>
        <row r="5">
          <cell r="G5" t="str">
            <v>Administrativa</v>
          </cell>
          <cell r="I5" t="str">
            <v>Reducción de costos operativos en la entidad</v>
          </cell>
          <cell r="K5" t="str">
            <v>Resolución</v>
          </cell>
          <cell r="T5" t="str">
            <v/>
          </cell>
        </row>
        <row r="6">
          <cell r="G6" t="str">
            <v>Tecnológico</v>
          </cell>
          <cell r="I6" t="str">
            <v>Reducción de costos para el usuario</v>
          </cell>
          <cell r="K6" t="str">
            <v>Circular</v>
          </cell>
          <cell r="T6" t="str">
            <v/>
          </cell>
        </row>
        <row r="7">
          <cell r="I7" t="str">
            <v>Reducción de documentos</v>
          </cell>
          <cell r="K7" t="str">
            <v>Acta</v>
          </cell>
          <cell r="T7" t="str">
            <v/>
          </cell>
        </row>
        <row r="8">
          <cell r="I8" t="str">
            <v>Reducción de pasos del usuario</v>
          </cell>
          <cell r="K8" t="str">
            <v>Memorando</v>
          </cell>
          <cell r="T8" t="str">
            <v/>
          </cell>
        </row>
        <row r="9">
          <cell r="I9" t="str">
            <v>Reducción de pasos en procedimientos internos</v>
          </cell>
          <cell r="T9" t="str">
            <v/>
          </cell>
        </row>
        <row r="10">
          <cell r="I10" t="str">
            <v>Reducción de requisitos</v>
          </cell>
          <cell r="T10" t="str">
            <v/>
          </cell>
        </row>
        <row r="11">
          <cell r="I11" t="str">
            <v>Reducción de tiempo de duración  del trámite</v>
          </cell>
          <cell r="T11" t="str">
            <v/>
          </cell>
        </row>
        <row r="12">
          <cell r="I12" t="str">
            <v>Aumento de vigencia del Trámite</v>
          </cell>
          <cell r="T12" t="str">
            <v/>
          </cell>
        </row>
        <row r="13">
          <cell r="I13" t="str">
            <v>Otro</v>
          </cell>
          <cell r="T13" t="str">
            <v/>
          </cell>
        </row>
        <row r="14">
          <cell r="T14" t="str">
            <v/>
          </cell>
        </row>
        <row r="15">
          <cell r="T15" t="str">
            <v/>
          </cell>
        </row>
        <row r="16">
          <cell r="T16" t="str">
            <v/>
          </cell>
        </row>
        <row r="17">
          <cell r="T17" t="str">
            <v/>
          </cell>
        </row>
        <row r="18">
          <cell r="T18" t="str">
            <v/>
          </cell>
        </row>
        <row r="19">
          <cell r="T19" t="str">
            <v/>
          </cell>
        </row>
        <row r="20">
          <cell r="T20" t="str">
            <v/>
          </cell>
        </row>
        <row r="21">
          <cell r="T21" t="str">
            <v/>
          </cell>
        </row>
        <row r="22">
          <cell r="T22" t="str">
            <v/>
          </cell>
        </row>
        <row r="23">
          <cell r="T23" t="str">
            <v/>
          </cell>
        </row>
        <row r="24">
          <cell r="T24" t="str">
            <v/>
          </cell>
        </row>
        <row r="25">
          <cell r="T25" t="str">
            <v/>
          </cell>
        </row>
        <row r="26">
          <cell r="T26" t="str">
            <v/>
          </cell>
        </row>
        <row r="27">
          <cell r="T27" t="str">
            <v/>
          </cell>
        </row>
        <row r="28">
          <cell r="T28" t="str">
            <v/>
          </cell>
        </row>
        <row r="29">
          <cell r="T29" t="str">
            <v/>
          </cell>
        </row>
        <row r="30">
          <cell r="T30" t="str">
            <v/>
          </cell>
        </row>
        <row r="31">
          <cell r="T31" t="str">
            <v/>
          </cell>
        </row>
        <row r="32">
          <cell r="T32" t="str">
            <v/>
          </cell>
        </row>
        <row r="33">
          <cell r="T33" t="str">
            <v/>
          </cell>
        </row>
        <row r="34">
          <cell r="T34" t="str">
            <v/>
          </cell>
        </row>
        <row r="35">
          <cell r="T35" t="str">
            <v/>
          </cell>
        </row>
        <row r="36">
          <cell r="T36" t="str">
            <v/>
          </cell>
        </row>
        <row r="37">
          <cell r="T37" t="str">
            <v/>
          </cell>
        </row>
        <row r="38">
          <cell r="T38" t="str">
            <v/>
          </cell>
        </row>
        <row r="39">
          <cell r="T39" t="str">
            <v/>
          </cell>
        </row>
        <row r="40">
          <cell r="T40" t="str">
            <v/>
          </cell>
        </row>
        <row r="41">
          <cell r="T41" t="str">
            <v/>
          </cell>
        </row>
        <row r="42">
          <cell r="T42" t="str">
            <v/>
          </cell>
        </row>
        <row r="43">
          <cell r="T43" t="str">
            <v/>
          </cell>
        </row>
        <row r="44">
          <cell r="T44" t="str">
            <v/>
          </cell>
        </row>
        <row r="45">
          <cell r="T45" t="str">
            <v/>
          </cell>
        </row>
        <row r="46">
          <cell r="T46" t="str">
            <v/>
          </cell>
        </row>
        <row r="47">
          <cell r="T47" t="str">
            <v/>
          </cell>
        </row>
        <row r="48">
          <cell r="T48" t="str">
            <v/>
          </cell>
        </row>
        <row r="49">
          <cell r="T49" t="str">
            <v/>
          </cell>
        </row>
        <row r="50">
          <cell r="T50" t="str">
            <v/>
          </cell>
        </row>
        <row r="51">
          <cell r="T51" t="str">
            <v/>
          </cell>
        </row>
        <row r="52">
          <cell r="T52" t="str">
            <v/>
          </cell>
        </row>
        <row r="53">
          <cell r="T53" t="str">
            <v/>
          </cell>
        </row>
        <row r="54">
          <cell r="T54" t="str">
            <v/>
          </cell>
        </row>
        <row r="55">
          <cell r="T55" t="str">
            <v/>
          </cell>
        </row>
        <row r="56">
          <cell r="T56" t="str">
            <v/>
          </cell>
        </row>
        <row r="57">
          <cell r="T57" t="str">
            <v/>
          </cell>
        </row>
        <row r="58">
          <cell r="T58" t="str">
            <v/>
          </cell>
        </row>
        <row r="59">
          <cell r="T59" t="str">
            <v/>
          </cell>
        </row>
        <row r="60">
          <cell r="T60" t="str">
            <v/>
          </cell>
        </row>
        <row r="61">
          <cell r="T61" t="str">
            <v/>
          </cell>
        </row>
        <row r="62">
          <cell r="T62" t="str">
            <v/>
          </cell>
        </row>
        <row r="63">
          <cell r="T63" t="str">
            <v/>
          </cell>
        </row>
        <row r="64">
          <cell r="T64" t="str">
            <v/>
          </cell>
        </row>
        <row r="65">
          <cell r="T65" t="str">
            <v/>
          </cell>
        </row>
        <row r="66">
          <cell r="T66" t="str">
            <v/>
          </cell>
        </row>
        <row r="67">
          <cell r="T67" t="str">
            <v/>
          </cell>
        </row>
        <row r="68">
          <cell r="T68" t="str">
            <v/>
          </cell>
        </row>
        <row r="69">
          <cell r="T69" t="str">
            <v/>
          </cell>
        </row>
        <row r="70">
          <cell r="T70" t="str">
            <v/>
          </cell>
        </row>
        <row r="71">
          <cell r="T71" t="str">
            <v/>
          </cell>
        </row>
        <row r="72">
          <cell r="T72" t="str">
            <v/>
          </cell>
        </row>
        <row r="73">
          <cell r="T73" t="str">
            <v/>
          </cell>
        </row>
        <row r="74">
          <cell r="T74" t="str">
            <v/>
          </cell>
        </row>
        <row r="75">
          <cell r="T75" t="str">
            <v/>
          </cell>
        </row>
        <row r="76">
          <cell r="T76" t="str">
            <v/>
          </cell>
        </row>
        <row r="77">
          <cell r="T77" t="str">
            <v/>
          </cell>
        </row>
        <row r="78">
          <cell r="T78" t="str">
            <v/>
          </cell>
        </row>
        <row r="79">
          <cell r="T79" t="str">
            <v/>
          </cell>
        </row>
        <row r="80">
          <cell r="T80" t="str">
            <v/>
          </cell>
        </row>
        <row r="81">
          <cell r="T81" t="str">
            <v/>
          </cell>
        </row>
        <row r="82">
          <cell r="T82" t="str">
            <v/>
          </cell>
        </row>
        <row r="83">
          <cell r="T83" t="str">
            <v/>
          </cell>
        </row>
        <row r="84">
          <cell r="T84" t="str">
            <v/>
          </cell>
        </row>
        <row r="85">
          <cell r="T85" t="str">
            <v/>
          </cell>
        </row>
        <row r="86">
          <cell r="T86" t="str">
            <v/>
          </cell>
        </row>
        <row r="87">
          <cell r="T87" t="str">
            <v/>
          </cell>
        </row>
        <row r="88">
          <cell r="T88" t="str">
            <v/>
          </cell>
        </row>
        <row r="89">
          <cell r="T89" t="str">
            <v/>
          </cell>
        </row>
        <row r="90">
          <cell r="T90" t="str">
            <v/>
          </cell>
        </row>
        <row r="91">
          <cell r="T91" t="str">
            <v/>
          </cell>
        </row>
        <row r="92">
          <cell r="T92" t="str">
            <v/>
          </cell>
        </row>
        <row r="93">
          <cell r="T93" t="str">
            <v/>
          </cell>
        </row>
        <row r="94">
          <cell r="T94" t="str">
            <v/>
          </cell>
        </row>
        <row r="95">
          <cell r="T95" t="str">
            <v/>
          </cell>
        </row>
        <row r="96">
          <cell r="T96" t="str">
            <v/>
          </cell>
        </row>
        <row r="97">
          <cell r="T97" t="str">
            <v/>
          </cell>
        </row>
        <row r="98">
          <cell r="T98" t="str">
            <v/>
          </cell>
        </row>
        <row r="99">
          <cell r="T99" t="str">
            <v/>
          </cell>
        </row>
        <row r="100">
          <cell r="T100" t="str">
            <v/>
          </cell>
        </row>
        <row r="101">
          <cell r="T101" t="str">
            <v/>
          </cell>
        </row>
        <row r="102">
          <cell r="T102" t="str">
            <v/>
          </cell>
        </row>
        <row r="103">
          <cell r="T103" t="str">
            <v/>
          </cell>
        </row>
        <row r="104">
          <cell r="T104" t="str">
            <v/>
          </cell>
        </row>
        <row r="105">
          <cell r="T105" t="str">
            <v/>
          </cell>
        </row>
        <row r="106">
          <cell r="T106" t="str">
            <v/>
          </cell>
        </row>
        <row r="107">
          <cell r="T107" t="str">
            <v/>
          </cell>
        </row>
        <row r="108">
          <cell r="T108" t="str">
            <v/>
          </cell>
        </row>
        <row r="109">
          <cell r="T109" t="str">
            <v/>
          </cell>
        </row>
        <row r="110">
          <cell r="T110" t="str">
            <v/>
          </cell>
        </row>
        <row r="111">
          <cell r="T111" t="str">
            <v/>
          </cell>
        </row>
        <row r="112">
          <cell r="T112" t="str">
            <v/>
          </cell>
        </row>
        <row r="113">
          <cell r="T113" t="str">
            <v/>
          </cell>
        </row>
        <row r="114">
          <cell r="T114" t="str">
            <v/>
          </cell>
        </row>
        <row r="115">
          <cell r="T115" t="str">
            <v/>
          </cell>
        </row>
        <row r="116">
          <cell r="T116" t="str">
            <v/>
          </cell>
        </row>
        <row r="117">
          <cell r="T117" t="str">
            <v/>
          </cell>
        </row>
        <row r="118">
          <cell r="T118" t="str">
            <v/>
          </cell>
        </row>
        <row r="119">
          <cell r="T119" t="str">
            <v/>
          </cell>
        </row>
        <row r="120">
          <cell r="T120" t="str">
            <v/>
          </cell>
        </row>
        <row r="121">
          <cell r="T121" t="str">
            <v/>
          </cell>
        </row>
        <row r="122">
          <cell r="T122" t="str">
            <v/>
          </cell>
        </row>
        <row r="123">
          <cell r="T123" t="str">
            <v/>
          </cell>
        </row>
        <row r="124">
          <cell r="T124" t="str">
            <v/>
          </cell>
        </row>
        <row r="125">
          <cell r="T125" t="str">
            <v/>
          </cell>
        </row>
        <row r="126">
          <cell r="T126" t="str">
            <v/>
          </cell>
        </row>
        <row r="127">
          <cell r="T127" t="str">
            <v/>
          </cell>
        </row>
        <row r="128">
          <cell r="T128" t="str">
            <v/>
          </cell>
        </row>
        <row r="129">
          <cell r="T129" t="str">
            <v/>
          </cell>
        </row>
        <row r="130">
          <cell r="T130" t="str">
            <v/>
          </cell>
        </row>
        <row r="131">
          <cell r="T131" t="str">
            <v/>
          </cell>
        </row>
        <row r="132">
          <cell r="T132" t="str">
            <v/>
          </cell>
        </row>
        <row r="133">
          <cell r="T133" t="str">
            <v/>
          </cell>
        </row>
        <row r="134">
          <cell r="T134" t="str">
            <v/>
          </cell>
        </row>
        <row r="135">
          <cell r="T135" t="str">
            <v/>
          </cell>
        </row>
        <row r="136">
          <cell r="T136" t="str">
            <v/>
          </cell>
        </row>
        <row r="137">
          <cell r="T137" t="str">
            <v/>
          </cell>
        </row>
        <row r="138">
          <cell r="T138" t="str">
            <v/>
          </cell>
        </row>
        <row r="139">
          <cell r="T139" t="str">
            <v/>
          </cell>
        </row>
        <row r="140">
          <cell r="T140" t="str">
            <v/>
          </cell>
        </row>
        <row r="141">
          <cell r="T141" t="str">
            <v/>
          </cell>
        </row>
        <row r="142">
          <cell r="T142" t="str">
            <v/>
          </cell>
        </row>
        <row r="143">
          <cell r="T143" t="str">
            <v/>
          </cell>
        </row>
        <row r="144">
          <cell r="T144" t="str">
            <v/>
          </cell>
        </row>
        <row r="145">
          <cell r="T145" t="str">
            <v/>
          </cell>
        </row>
        <row r="146">
          <cell r="T146" t="str">
            <v/>
          </cell>
        </row>
        <row r="147">
          <cell r="T147" t="str">
            <v/>
          </cell>
        </row>
        <row r="148">
          <cell r="T148" t="str">
            <v/>
          </cell>
        </row>
        <row r="149">
          <cell r="T149" t="str">
            <v/>
          </cell>
        </row>
        <row r="150">
          <cell r="T150" t="str">
            <v/>
          </cell>
        </row>
        <row r="151">
          <cell r="T151" t="str">
            <v/>
          </cell>
        </row>
        <row r="152">
          <cell r="T152" t="str">
            <v/>
          </cell>
        </row>
        <row r="153">
          <cell r="T153" t="str">
            <v/>
          </cell>
        </row>
        <row r="154">
          <cell r="T154" t="str">
            <v/>
          </cell>
        </row>
        <row r="155">
          <cell r="T155" t="str">
            <v/>
          </cell>
        </row>
        <row r="156">
          <cell r="T156" t="str">
            <v/>
          </cell>
        </row>
        <row r="157">
          <cell r="T157" t="str">
            <v/>
          </cell>
        </row>
        <row r="158">
          <cell r="T158" t="str">
            <v/>
          </cell>
        </row>
        <row r="159">
          <cell r="T159" t="str">
            <v/>
          </cell>
        </row>
        <row r="160">
          <cell r="T160" t="str">
            <v/>
          </cell>
        </row>
        <row r="161">
          <cell r="T161" t="str">
            <v/>
          </cell>
        </row>
        <row r="162">
          <cell r="T162" t="str">
            <v/>
          </cell>
        </row>
        <row r="163">
          <cell r="T163" t="str">
            <v/>
          </cell>
        </row>
        <row r="164">
          <cell r="T164" t="str">
            <v/>
          </cell>
        </row>
        <row r="165">
          <cell r="T165" t="str">
            <v/>
          </cell>
        </row>
        <row r="166">
          <cell r="T166" t="str">
            <v/>
          </cell>
        </row>
        <row r="167">
          <cell r="T167" t="str">
            <v/>
          </cell>
        </row>
        <row r="168">
          <cell r="T168" t="str">
            <v/>
          </cell>
        </row>
        <row r="169">
          <cell r="T169" t="str">
            <v/>
          </cell>
        </row>
        <row r="170">
          <cell r="T170" t="str">
            <v/>
          </cell>
        </row>
        <row r="171">
          <cell r="T171" t="str">
            <v/>
          </cell>
        </row>
        <row r="172">
          <cell r="T172" t="str">
            <v/>
          </cell>
        </row>
        <row r="173">
          <cell r="T173" t="str">
            <v/>
          </cell>
        </row>
        <row r="174">
          <cell r="T174" t="str">
            <v/>
          </cell>
        </row>
        <row r="175">
          <cell r="T175" t="str">
            <v/>
          </cell>
        </row>
        <row r="176">
          <cell r="T176" t="str">
            <v/>
          </cell>
        </row>
        <row r="177">
          <cell r="T177" t="str">
            <v/>
          </cell>
        </row>
        <row r="178">
          <cell r="T178" t="str">
            <v/>
          </cell>
        </row>
        <row r="179">
          <cell r="T179" t="str">
            <v/>
          </cell>
        </row>
        <row r="180">
          <cell r="T180" t="str">
            <v/>
          </cell>
        </row>
        <row r="181">
          <cell r="T181" t="str">
            <v/>
          </cell>
        </row>
        <row r="182">
          <cell r="T182" t="str">
            <v/>
          </cell>
        </row>
        <row r="183">
          <cell r="T183" t="str">
            <v/>
          </cell>
        </row>
        <row r="184">
          <cell r="T184" t="str">
            <v/>
          </cell>
        </row>
        <row r="185">
          <cell r="T185" t="str">
            <v/>
          </cell>
        </row>
        <row r="186">
          <cell r="T186" t="str">
            <v/>
          </cell>
        </row>
        <row r="187">
          <cell r="T187" t="str">
            <v/>
          </cell>
        </row>
        <row r="188">
          <cell r="T188" t="str">
            <v/>
          </cell>
        </row>
        <row r="189">
          <cell r="T189" t="str">
            <v/>
          </cell>
        </row>
        <row r="190">
          <cell r="T190" t="str">
            <v/>
          </cell>
        </row>
        <row r="191">
          <cell r="T191" t="str">
            <v/>
          </cell>
        </row>
        <row r="192">
          <cell r="T192" t="str">
            <v/>
          </cell>
        </row>
        <row r="193">
          <cell r="T193" t="str">
            <v>Certificado de Defunción</v>
          </cell>
        </row>
        <row r="194">
          <cell r="T194" t="str">
            <v>Registro Civil de Nacimiento</v>
          </cell>
        </row>
        <row r="195">
          <cell r="T195" t="str">
            <v>Asignación de Citas médicas</v>
          </cell>
        </row>
        <row r="196">
          <cell r="T196" t="str">
            <v/>
          </cell>
        </row>
        <row r="197">
          <cell r="T197" t="str">
            <v/>
          </cell>
        </row>
        <row r="198">
          <cell r="T198" t="str">
            <v/>
          </cell>
        </row>
        <row r="199">
          <cell r="T199" t="str">
            <v/>
          </cell>
        </row>
        <row r="200">
          <cell r="T200" t="str">
            <v/>
          </cell>
        </row>
        <row r="201">
          <cell r="T201" t="str">
            <v/>
          </cell>
        </row>
        <row r="202">
          <cell r="T202" t="str">
            <v/>
          </cell>
        </row>
        <row r="203">
          <cell r="T203" t="str">
            <v/>
          </cell>
        </row>
        <row r="204">
          <cell r="T204" t="str">
            <v/>
          </cell>
        </row>
        <row r="205">
          <cell r="T205" t="str">
            <v/>
          </cell>
        </row>
        <row r="206">
          <cell r="T206" t="str">
            <v/>
          </cell>
        </row>
        <row r="207">
          <cell r="T207" t="str">
            <v/>
          </cell>
        </row>
        <row r="208">
          <cell r="T208" t="str">
            <v/>
          </cell>
        </row>
        <row r="209">
          <cell r="T209" t="str">
            <v/>
          </cell>
        </row>
        <row r="210">
          <cell r="T210" t="str">
            <v/>
          </cell>
        </row>
        <row r="211">
          <cell r="T211" t="str">
            <v/>
          </cell>
        </row>
        <row r="212">
          <cell r="T212" t="str">
            <v/>
          </cell>
        </row>
        <row r="213">
          <cell r="T213" t="str">
            <v/>
          </cell>
        </row>
        <row r="214">
          <cell r="T214" t="str">
            <v/>
          </cell>
        </row>
        <row r="215">
          <cell r="T215" t="str">
            <v/>
          </cell>
        </row>
        <row r="216">
          <cell r="T216" t="str">
            <v/>
          </cell>
        </row>
        <row r="217">
          <cell r="T217" t="str">
            <v/>
          </cell>
        </row>
        <row r="218">
          <cell r="T218" t="str">
            <v/>
          </cell>
        </row>
        <row r="219">
          <cell r="T219" t="str">
            <v/>
          </cell>
        </row>
        <row r="220">
          <cell r="T220" t="str">
            <v/>
          </cell>
        </row>
        <row r="221">
          <cell r="T221" t="str">
            <v/>
          </cell>
        </row>
        <row r="222">
          <cell r="T222" t="str">
            <v/>
          </cell>
        </row>
        <row r="223">
          <cell r="T223" t="str">
            <v/>
          </cell>
        </row>
        <row r="224">
          <cell r="T224" t="str">
            <v/>
          </cell>
        </row>
        <row r="225">
          <cell r="T225" t="str">
            <v/>
          </cell>
        </row>
        <row r="226">
          <cell r="T226" t="str">
            <v/>
          </cell>
        </row>
        <row r="227">
          <cell r="T227" t="str">
            <v/>
          </cell>
        </row>
        <row r="228">
          <cell r="T228" t="str">
            <v/>
          </cell>
        </row>
        <row r="229">
          <cell r="T229" t="str">
            <v/>
          </cell>
        </row>
        <row r="230">
          <cell r="T230" t="str">
            <v/>
          </cell>
        </row>
        <row r="231">
          <cell r="T231" t="str">
            <v/>
          </cell>
        </row>
        <row r="232">
          <cell r="T232" t="str">
            <v/>
          </cell>
        </row>
        <row r="233">
          <cell r="T233" t="str">
            <v/>
          </cell>
        </row>
        <row r="234">
          <cell r="T234" t="str">
            <v/>
          </cell>
        </row>
        <row r="235">
          <cell r="T235" t="str">
            <v/>
          </cell>
        </row>
        <row r="236">
          <cell r="T236" t="str">
            <v/>
          </cell>
        </row>
        <row r="237">
          <cell r="T237" t="str">
            <v/>
          </cell>
        </row>
        <row r="238">
          <cell r="T238" t="str">
            <v/>
          </cell>
        </row>
        <row r="239">
          <cell r="T239" t="str">
            <v/>
          </cell>
        </row>
        <row r="240">
          <cell r="T240" t="str">
            <v/>
          </cell>
        </row>
        <row r="241">
          <cell r="T241" t="str">
            <v/>
          </cell>
        </row>
        <row r="242">
          <cell r="T242" t="str">
            <v/>
          </cell>
        </row>
        <row r="243">
          <cell r="T243" t="str">
            <v/>
          </cell>
        </row>
        <row r="244">
          <cell r="T244" t="str">
            <v/>
          </cell>
        </row>
        <row r="245">
          <cell r="T245" t="str">
            <v/>
          </cell>
        </row>
        <row r="246">
          <cell r="T246" t="str">
            <v/>
          </cell>
        </row>
        <row r="247">
          <cell r="T247" t="str">
            <v/>
          </cell>
        </row>
        <row r="248">
          <cell r="T248" t="str">
            <v/>
          </cell>
        </row>
        <row r="249">
          <cell r="T249" t="str">
            <v/>
          </cell>
        </row>
        <row r="250">
          <cell r="T250" t="str">
            <v/>
          </cell>
        </row>
        <row r="251">
          <cell r="T251" t="str">
            <v/>
          </cell>
        </row>
        <row r="252">
          <cell r="T252" t="str">
            <v/>
          </cell>
        </row>
        <row r="253">
          <cell r="T253" t="str">
            <v/>
          </cell>
        </row>
        <row r="254">
          <cell r="T254" t="str">
            <v/>
          </cell>
        </row>
        <row r="255">
          <cell r="T255" t="str">
            <v/>
          </cell>
        </row>
        <row r="256">
          <cell r="T256" t="str">
            <v/>
          </cell>
        </row>
        <row r="257">
          <cell r="T257" t="str">
            <v/>
          </cell>
        </row>
        <row r="258">
          <cell r="T258" t="str">
            <v/>
          </cell>
        </row>
        <row r="259">
          <cell r="T259" t="str">
            <v/>
          </cell>
        </row>
        <row r="260">
          <cell r="T260" t="str">
            <v/>
          </cell>
        </row>
        <row r="261">
          <cell r="T261" t="str">
            <v/>
          </cell>
        </row>
        <row r="262">
          <cell r="T262" t="str">
            <v/>
          </cell>
        </row>
        <row r="263">
          <cell r="T263" t="str">
            <v/>
          </cell>
        </row>
        <row r="264">
          <cell r="T264" t="str">
            <v/>
          </cell>
        </row>
        <row r="265">
          <cell r="T265" t="str">
            <v/>
          </cell>
        </row>
        <row r="266">
          <cell r="T266" t="str">
            <v/>
          </cell>
        </row>
        <row r="267">
          <cell r="T267" t="str">
            <v/>
          </cell>
        </row>
        <row r="268">
          <cell r="T268" t="str">
            <v/>
          </cell>
        </row>
        <row r="269">
          <cell r="T269" t="str">
            <v/>
          </cell>
        </row>
        <row r="270">
          <cell r="T270" t="str">
            <v/>
          </cell>
        </row>
        <row r="271">
          <cell r="T271" t="str">
            <v/>
          </cell>
        </row>
        <row r="272">
          <cell r="T272" t="str">
            <v/>
          </cell>
        </row>
        <row r="273">
          <cell r="T273" t="str">
            <v/>
          </cell>
        </row>
        <row r="274">
          <cell r="T274" t="str">
            <v/>
          </cell>
        </row>
        <row r="275">
          <cell r="T275" t="str">
            <v/>
          </cell>
        </row>
        <row r="276">
          <cell r="T276" t="str">
            <v/>
          </cell>
        </row>
        <row r="277">
          <cell r="T277" t="str">
            <v/>
          </cell>
        </row>
        <row r="278">
          <cell r="T278" t="str">
            <v/>
          </cell>
        </row>
        <row r="279">
          <cell r="T279" t="str">
            <v/>
          </cell>
        </row>
        <row r="280">
          <cell r="T280" t="str">
            <v/>
          </cell>
        </row>
        <row r="281">
          <cell r="T281" t="str">
            <v/>
          </cell>
        </row>
        <row r="282">
          <cell r="T282" t="str">
            <v/>
          </cell>
        </row>
        <row r="283">
          <cell r="T283" t="str">
            <v/>
          </cell>
        </row>
        <row r="284">
          <cell r="T284" t="str">
            <v/>
          </cell>
        </row>
        <row r="285">
          <cell r="T285" t="str">
            <v/>
          </cell>
        </row>
        <row r="286">
          <cell r="T286" t="str">
            <v/>
          </cell>
        </row>
        <row r="287">
          <cell r="T287" t="str">
            <v/>
          </cell>
        </row>
        <row r="288">
          <cell r="T288" t="str">
            <v/>
          </cell>
        </row>
        <row r="289">
          <cell r="T289" t="str">
            <v/>
          </cell>
        </row>
        <row r="290">
          <cell r="T290" t="str">
            <v/>
          </cell>
        </row>
        <row r="291">
          <cell r="T291" t="str">
            <v/>
          </cell>
        </row>
        <row r="292">
          <cell r="T292" t="str">
            <v/>
          </cell>
        </row>
        <row r="293">
          <cell r="T293" t="str">
            <v/>
          </cell>
        </row>
      </sheetData>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6.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6.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
      <sheetName val="MATRIZ DE RIESGOS UNIFICADA"/>
      <sheetName val="ANÁLISIS DEL RIESGO"/>
      <sheetName val="Valoración del Riesgo"/>
    </sheetNames>
    <sheetDataSet>
      <sheetData sheetId="0"/>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6.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6.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1. CONTEXTO ESTRATÉGICO"/>
      <sheetName val="2. CONTEXTO POR PROCESO DOFA"/>
      <sheetName val="3. MATRIZ DE RIESGOS"/>
      <sheetName val="PROBABILIDAD - IMPACTO"/>
      <sheetName val="CALIFICACIÓN DE LOS CONTROLES"/>
      <sheetName val="CALIFI DE LOS CONTROL I SEM "/>
      <sheetName val="CALIFI DE LOS CONTROL II SEM "/>
      <sheetName val="4. PROBABILIDAD e IMPACTO"/>
      <sheetName val="5. IMPACTO RS CORRUPCIÓN"/>
      <sheetName val="5. MAPA DE CALOR"/>
      <sheetName val="Listas"/>
    </sheetNames>
    <sheetDataSet>
      <sheetData sheetId="0"/>
      <sheetData sheetId="1"/>
      <sheetData sheetId="2"/>
      <sheetData sheetId="3"/>
      <sheetData sheetId="4"/>
      <sheetData sheetId="5"/>
      <sheetData sheetId="6"/>
      <sheetData sheetId="7"/>
      <sheetData sheetId="8"/>
      <sheetData sheetId="9"/>
      <sheetData sheetId="10"/>
      <sheetData sheetId="11">
        <row r="3">
          <cell r="E3">
            <v>1</v>
          </cell>
          <cell r="F3" t="str">
            <v xml:space="preserve">MUY ALTA </v>
          </cell>
        </row>
        <row r="4">
          <cell r="E4">
            <v>0.8</v>
          </cell>
          <cell r="F4" t="str">
            <v>ALTA</v>
          </cell>
        </row>
        <row r="5">
          <cell r="E5">
            <v>0.6</v>
          </cell>
          <cell r="F5" t="str">
            <v>MEDIA</v>
          </cell>
        </row>
        <row r="6">
          <cell r="E6">
            <v>0.4</v>
          </cell>
          <cell r="F6" t="str">
            <v>BAJA</v>
          </cell>
        </row>
        <row r="7">
          <cell r="E7">
            <v>0.2</v>
          </cell>
          <cell r="F7" t="str">
            <v>MUY BAJA</v>
          </cell>
        </row>
        <row r="20">
          <cell r="E20" t="str">
            <v xml:space="preserve">20 %
La actividad que conlleva el riesgo se ejecuta como máximos 2 veces por año </v>
          </cell>
          <cell r="F20">
            <v>0.2</v>
          </cell>
        </row>
        <row r="21">
          <cell r="E21" t="str">
            <v>40%
La actividad que conlleva el riesgo se ejecuta de 3 a 24 veces por año</v>
          </cell>
          <cell r="F21">
            <v>0.4</v>
          </cell>
        </row>
        <row r="22">
          <cell r="E22" t="str">
            <v>60%
La actividad que conlleva el riesgo se ejecuta de 24 a 500 veces por año</v>
          </cell>
          <cell r="F22">
            <v>0.6</v>
          </cell>
        </row>
        <row r="23">
          <cell r="E23" t="str">
            <v>80%
La actividad que conlleva el riesgo se ejecuta mínimo 500 veces al año y máximo 5000 veces por año</v>
          </cell>
          <cell r="F23">
            <v>0.8</v>
          </cell>
        </row>
        <row r="24">
          <cell r="E24" t="str">
            <v xml:space="preserve">100%
La actividad que conlleva el riesgo se ejecuta más de 5000 veces por año </v>
          </cell>
          <cell r="F24">
            <v>1</v>
          </cell>
        </row>
        <row r="28">
          <cell r="E28" t="str">
            <v>CASTROFICO 
100%</v>
          </cell>
          <cell r="F28">
            <v>1</v>
          </cell>
        </row>
        <row r="29">
          <cell r="E29" t="str">
            <v>MAYOR 
80%</v>
          </cell>
          <cell r="F29">
            <v>0.8</v>
          </cell>
        </row>
        <row r="30">
          <cell r="E30" t="str">
            <v>MODERADO 
60%</v>
          </cell>
          <cell r="F30">
            <v>0.6</v>
          </cell>
        </row>
        <row r="31">
          <cell r="E31" t="str">
            <v>MENOR 
40%</v>
          </cell>
          <cell r="F31">
            <v>0.4</v>
          </cell>
        </row>
        <row r="32">
          <cell r="E32" t="str">
            <v>LEVE 
20%</v>
          </cell>
          <cell r="F32">
            <v>0.2</v>
          </cell>
        </row>
        <row r="33">
          <cell r="E33" t="str">
            <v>1 - 5 (CORRUPCIÓN)</v>
          </cell>
          <cell r="F33">
            <v>5</v>
          </cell>
        </row>
        <row r="34">
          <cell r="E34" t="str">
            <v>6 - 11 (CORRUPCIÓN)</v>
          </cell>
          <cell r="F34">
            <v>10</v>
          </cell>
        </row>
        <row r="35">
          <cell r="E35" t="str">
            <v>12 - 19 (CORRUPCIÓN)</v>
          </cell>
          <cell r="F35">
            <v>20</v>
          </cell>
        </row>
        <row r="112">
          <cell r="D112" t="str">
            <v>R.INHERENTE
25</v>
          </cell>
          <cell r="E112">
            <v>25</v>
          </cell>
          <cell r="F112" t="str">
            <v>R.RESIDUAL
25</v>
          </cell>
          <cell r="G112">
            <v>25</v>
          </cell>
        </row>
        <row r="113">
          <cell r="D113" t="str">
            <v>R.INHERENTE
24</v>
          </cell>
          <cell r="E113">
            <v>24</v>
          </cell>
          <cell r="F113" t="str">
            <v>R.RESIDUAL
24</v>
          </cell>
          <cell r="G113">
            <v>24</v>
          </cell>
        </row>
        <row r="114">
          <cell r="D114" t="str">
            <v>R.INHERENTE
23</v>
          </cell>
          <cell r="E114">
            <v>23</v>
          </cell>
          <cell r="F114" t="str">
            <v>R.RESIDUAL
23</v>
          </cell>
          <cell r="G114">
            <v>23</v>
          </cell>
        </row>
        <row r="115">
          <cell r="D115" t="str">
            <v>R.INHERENTE
22</v>
          </cell>
          <cell r="E115">
            <v>22</v>
          </cell>
          <cell r="F115" t="str">
            <v>R.RESIDUAL
22</v>
          </cell>
          <cell r="G115">
            <v>22</v>
          </cell>
        </row>
        <row r="116">
          <cell r="D116" t="str">
            <v>R.INHERENTE
21</v>
          </cell>
          <cell r="E116">
            <v>21</v>
          </cell>
          <cell r="F116" t="str">
            <v>R.RESIDUAL
21</v>
          </cell>
          <cell r="G116">
            <v>21</v>
          </cell>
        </row>
        <row r="117">
          <cell r="D117" t="str">
            <v>R.INHERENTE
20</v>
          </cell>
          <cell r="E117">
            <v>20</v>
          </cell>
          <cell r="F117" t="str">
            <v>R.RESIDUAL
20</v>
          </cell>
          <cell r="G117">
            <v>20</v>
          </cell>
        </row>
        <row r="118">
          <cell r="D118" t="str">
            <v>R.INHERENTE
19</v>
          </cell>
          <cell r="E118">
            <v>19</v>
          </cell>
          <cell r="F118" t="str">
            <v>R.RESIDUAL
19</v>
          </cell>
          <cell r="G118">
            <v>19</v>
          </cell>
        </row>
        <row r="119">
          <cell r="D119" t="str">
            <v>R.INHERENTE
18</v>
          </cell>
          <cell r="E119">
            <v>18</v>
          </cell>
          <cell r="F119" t="str">
            <v>R.RESIDUAL
18</v>
          </cell>
          <cell r="G119">
            <v>18</v>
          </cell>
        </row>
        <row r="120">
          <cell r="D120" t="str">
            <v>R.INHERENTE
17</v>
          </cell>
          <cell r="E120">
            <v>17</v>
          </cell>
          <cell r="F120" t="str">
            <v>R.RESIDUAL
17</v>
          </cell>
          <cell r="G120">
            <v>17</v>
          </cell>
        </row>
        <row r="121">
          <cell r="D121" t="str">
            <v>R.INHERENTE
16</v>
          </cell>
          <cell r="E121">
            <v>16</v>
          </cell>
          <cell r="F121" t="str">
            <v>R.RESIDUAL
16</v>
          </cell>
          <cell r="G121">
            <v>16</v>
          </cell>
        </row>
        <row r="122">
          <cell r="D122" t="str">
            <v>R.INHERENTE
15</v>
          </cell>
          <cell r="E122">
            <v>15</v>
          </cell>
          <cell r="F122" t="str">
            <v>R.RESIDUAL
15</v>
          </cell>
          <cell r="G122">
            <v>15</v>
          </cell>
        </row>
        <row r="123">
          <cell r="D123" t="str">
            <v>R.INHERENTE
14</v>
          </cell>
          <cell r="E123">
            <v>14</v>
          </cell>
          <cell r="F123" t="str">
            <v>R.RESIDUAL
14</v>
          </cell>
          <cell r="G123">
            <v>14</v>
          </cell>
        </row>
        <row r="124">
          <cell r="D124" t="str">
            <v>R.INHERENTE
13</v>
          </cell>
          <cell r="E124">
            <v>13</v>
          </cell>
          <cell r="F124" t="str">
            <v>R.RESIDUAL
13</v>
          </cell>
          <cell r="G124">
            <v>13</v>
          </cell>
        </row>
        <row r="125">
          <cell r="D125" t="str">
            <v>R.INHERENTE
12</v>
          </cell>
          <cell r="E125">
            <v>12</v>
          </cell>
          <cell r="F125" t="str">
            <v>R.RESIDUAL
12</v>
          </cell>
          <cell r="G125">
            <v>12</v>
          </cell>
        </row>
        <row r="126">
          <cell r="D126" t="str">
            <v>R.INHERENTE
11</v>
          </cell>
          <cell r="E126">
            <v>11</v>
          </cell>
          <cell r="F126" t="str">
            <v>R.RESIDUAL
11</v>
          </cell>
          <cell r="G126">
            <v>11</v>
          </cell>
        </row>
        <row r="127">
          <cell r="D127" t="str">
            <v>R.INHERENTE
10</v>
          </cell>
          <cell r="E127">
            <v>10</v>
          </cell>
          <cell r="F127" t="str">
            <v>R.RESIDUAL
10</v>
          </cell>
          <cell r="G127">
            <v>10</v>
          </cell>
        </row>
        <row r="128">
          <cell r="D128" t="str">
            <v>R.INHERENTE
9</v>
          </cell>
          <cell r="E128">
            <v>9</v>
          </cell>
          <cell r="F128" t="str">
            <v>R.RESIDUAL
9</v>
          </cell>
          <cell r="G128">
            <v>9</v>
          </cell>
        </row>
        <row r="129">
          <cell r="D129" t="str">
            <v>R.INHERENTE
8</v>
          </cell>
          <cell r="E129">
            <v>8</v>
          </cell>
          <cell r="F129" t="str">
            <v>R.RESIDUAL
8</v>
          </cell>
          <cell r="G129">
            <v>8</v>
          </cell>
        </row>
        <row r="130">
          <cell r="D130" t="str">
            <v>R.INHERENTE
7</v>
          </cell>
          <cell r="E130">
            <v>7</v>
          </cell>
          <cell r="F130" t="str">
            <v>R.RESIDUAL
7</v>
          </cell>
          <cell r="G130">
            <v>7</v>
          </cell>
        </row>
        <row r="131">
          <cell r="D131" t="str">
            <v>R.INHERENTE
6</v>
          </cell>
          <cell r="E131">
            <v>6</v>
          </cell>
          <cell r="F131" t="str">
            <v>R.RESIDUAL
6</v>
          </cell>
          <cell r="G131">
            <v>6</v>
          </cell>
        </row>
        <row r="132">
          <cell r="D132" t="str">
            <v>R.INHERENTE
5</v>
          </cell>
          <cell r="E132">
            <v>5</v>
          </cell>
          <cell r="F132" t="str">
            <v>R.RESIDUAL
5</v>
          </cell>
          <cell r="G132">
            <v>5</v>
          </cell>
        </row>
        <row r="133">
          <cell r="D133" t="str">
            <v>R.INHERENTE
4</v>
          </cell>
          <cell r="E133">
            <v>4</v>
          </cell>
          <cell r="F133" t="str">
            <v>R.RESIDUAL
4</v>
          </cell>
          <cell r="G133">
            <v>4</v>
          </cell>
        </row>
        <row r="134">
          <cell r="D134" t="str">
            <v>R.INHERENTE
3</v>
          </cell>
          <cell r="E134">
            <v>3</v>
          </cell>
          <cell r="F134" t="str">
            <v>R.RESIDUAL
3</v>
          </cell>
          <cell r="G134">
            <v>3</v>
          </cell>
        </row>
        <row r="135">
          <cell r="D135" t="str">
            <v>R.INHERENTE
2</v>
          </cell>
          <cell r="E135">
            <v>2</v>
          </cell>
          <cell r="F135" t="str">
            <v>R.RESIDUAL
2</v>
          </cell>
          <cell r="G135">
            <v>2</v>
          </cell>
        </row>
        <row r="136">
          <cell r="D136" t="str">
            <v>R.INHERENTE
1</v>
          </cell>
          <cell r="E136">
            <v>1</v>
          </cell>
          <cell r="F136" t="str">
            <v>R.RESIDUAL
1</v>
          </cell>
          <cell r="G136">
            <v>1</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AC93"/>
  <sheetViews>
    <sheetView zoomScale="90" zoomScaleNormal="90" workbookViewId="0">
      <selection activeCell="C9" sqref="C9:U9"/>
    </sheetView>
  </sheetViews>
  <sheetFormatPr baseColWidth="10" defaultRowHeight="12.75" x14ac:dyDescent="0.2"/>
  <cols>
    <col min="1" max="1" width="2.28515625" style="221" customWidth="1"/>
    <col min="2" max="2" width="9" style="221" customWidth="1"/>
    <col min="3" max="14" width="11.42578125" style="221"/>
    <col min="15" max="16" width="13.28515625" style="221" customWidth="1"/>
    <col min="17" max="17" width="11.42578125" style="221"/>
    <col min="18" max="18" width="11.42578125" style="221" customWidth="1"/>
    <col min="19" max="20" width="11.42578125" style="221"/>
    <col min="21" max="21" width="12.42578125" style="221" customWidth="1"/>
    <col min="22" max="23" width="3" style="221" customWidth="1"/>
    <col min="24" max="16384" width="11.42578125" style="221"/>
  </cols>
  <sheetData>
    <row r="1" spans="2:26" ht="13.5" thickBot="1" x14ac:dyDescent="0.25"/>
    <row r="2" spans="2:26" ht="30" customHeight="1" x14ac:dyDescent="0.2">
      <c r="B2" s="564"/>
      <c r="C2" s="565"/>
      <c r="D2" s="565"/>
      <c r="E2" s="565"/>
      <c r="F2" s="565"/>
      <c r="G2" s="571" t="s">
        <v>865</v>
      </c>
      <c r="H2" s="571"/>
      <c r="I2" s="571"/>
      <c r="J2" s="571"/>
      <c r="K2" s="571"/>
      <c r="L2" s="571"/>
      <c r="M2" s="571"/>
      <c r="N2" s="571"/>
      <c r="O2" s="574" t="s">
        <v>446</v>
      </c>
      <c r="P2" s="574"/>
      <c r="Q2" s="577">
        <v>3</v>
      </c>
      <c r="R2" s="577"/>
      <c r="S2" s="579"/>
      <c r="T2" s="579"/>
      <c r="U2" s="580"/>
      <c r="V2" s="272"/>
      <c r="W2" s="272"/>
      <c r="X2" s="272"/>
      <c r="Y2" s="272"/>
      <c r="Z2" s="272"/>
    </row>
    <row r="3" spans="2:26" ht="30" customHeight="1" x14ac:dyDescent="0.2">
      <c r="B3" s="566"/>
      <c r="C3" s="567"/>
      <c r="D3" s="567"/>
      <c r="E3" s="567"/>
      <c r="F3" s="567"/>
      <c r="G3" s="572"/>
      <c r="H3" s="572"/>
      <c r="I3" s="572"/>
      <c r="J3" s="572"/>
      <c r="K3" s="572"/>
      <c r="L3" s="572"/>
      <c r="M3" s="572"/>
      <c r="N3" s="572"/>
      <c r="O3" s="575" t="s">
        <v>447</v>
      </c>
      <c r="P3" s="575"/>
      <c r="Q3" s="578">
        <v>44554</v>
      </c>
      <c r="R3" s="578"/>
      <c r="S3" s="581"/>
      <c r="T3" s="581"/>
      <c r="U3" s="582"/>
      <c r="V3" s="272"/>
      <c r="W3" s="272"/>
      <c r="X3" s="272"/>
      <c r="Y3" s="272"/>
      <c r="Z3" s="272"/>
    </row>
    <row r="4" spans="2:26" ht="30" customHeight="1" thickBot="1" x14ac:dyDescent="0.25">
      <c r="B4" s="568"/>
      <c r="C4" s="569"/>
      <c r="D4" s="569"/>
      <c r="E4" s="569"/>
      <c r="F4" s="569"/>
      <c r="G4" s="573"/>
      <c r="H4" s="573"/>
      <c r="I4" s="573"/>
      <c r="J4" s="573"/>
      <c r="K4" s="573"/>
      <c r="L4" s="573"/>
      <c r="M4" s="573"/>
      <c r="N4" s="573"/>
      <c r="O4" s="576" t="s">
        <v>448</v>
      </c>
      <c r="P4" s="576"/>
      <c r="Q4" s="576" t="s">
        <v>449</v>
      </c>
      <c r="R4" s="576"/>
      <c r="S4" s="583"/>
      <c r="T4" s="583"/>
      <c r="U4" s="584"/>
      <c r="V4" s="272"/>
      <c r="W4" s="272"/>
      <c r="X4" s="272"/>
      <c r="Y4" s="272"/>
      <c r="Z4" s="272"/>
    </row>
    <row r="5" spans="2:26" ht="11.25" customHeight="1" x14ac:dyDescent="0.2">
      <c r="V5" s="272"/>
      <c r="W5" s="272"/>
      <c r="X5" s="272"/>
      <c r="Y5" s="272"/>
      <c r="Z5" s="272"/>
    </row>
    <row r="6" spans="2:26" ht="32.25" customHeight="1" x14ac:dyDescent="0.2">
      <c r="B6" s="562" t="s">
        <v>867</v>
      </c>
      <c r="C6" s="562"/>
      <c r="D6" s="562"/>
      <c r="E6" s="562"/>
      <c r="F6" s="562"/>
      <c r="G6" s="562"/>
      <c r="H6" s="562"/>
      <c r="I6" s="562"/>
      <c r="J6" s="562"/>
      <c r="K6" s="562"/>
      <c r="L6" s="562"/>
      <c r="M6" s="562"/>
      <c r="N6" s="562"/>
      <c r="O6" s="562"/>
      <c r="P6" s="562"/>
      <c r="Q6" s="562"/>
      <c r="R6" s="562"/>
      <c r="S6" s="562"/>
      <c r="T6" s="562"/>
      <c r="U6" s="563"/>
      <c r="V6" s="272"/>
      <c r="W6" s="272"/>
      <c r="X6" s="272"/>
      <c r="Y6" s="272"/>
      <c r="Z6" s="272"/>
    </row>
    <row r="7" spans="2:26" ht="12" customHeight="1" thickBot="1" x14ac:dyDescent="0.25"/>
    <row r="8" spans="2:26" ht="41.25" customHeight="1" x14ac:dyDescent="0.2">
      <c r="B8" s="559" t="s">
        <v>445</v>
      </c>
      <c r="C8" s="560"/>
      <c r="D8" s="560"/>
      <c r="E8" s="560"/>
      <c r="F8" s="560"/>
      <c r="G8" s="560"/>
      <c r="H8" s="560"/>
      <c r="I8" s="560"/>
      <c r="J8" s="560"/>
      <c r="K8" s="560"/>
      <c r="L8" s="560"/>
      <c r="M8" s="560"/>
      <c r="N8" s="560"/>
      <c r="O8" s="560"/>
      <c r="P8" s="560"/>
      <c r="Q8" s="560"/>
      <c r="R8" s="560"/>
      <c r="S8" s="560"/>
      <c r="T8" s="560"/>
      <c r="U8" s="561"/>
    </row>
    <row r="9" spans="2:26" s="272" customFormat="1" ht="26.25" customHeight="1" x14ac:dyDescent="0.2">
      <c r="B9" s="570" t="s">
        <v>752</v>
      </c>
      <c r="C9" s="555" t="s">
        <v>795</v>
      </c>
      <c r="D9" s="555"/>
      <c r="E9" s="555"/>
      <c r="F9" s="555"/>
      <c r="G9" s="555"/>
      <c r="H9" s="555"/>
      <c r="I9" s="555"/>
      <c r="J9" s="555"/>
      <c r="K9" s="555"/>
      <c r="L9" s="555"/>
      <c r="M9" s="555"/>
      <c r="N9" s="555"/>
      <c r="O9" s="555"/>
      <c r="P9" s="555"/>
      <c r="Q9" s="555"/>
      <c r="R9" s="555"/>
      <c r="S9" s="555"/>
      <c r="T9" s="555"/>
      <c r="U9" s="556"/>
    </row>
    <row r="10" spans="2:26" s="272" customFormat="1" ht="26.25" customHeight="1" x14ac:dyDescent="0.2">
      <c r="B10" s="570"/>
      <c r="C10" s="555" t="s">
        <v>794</v>
      </c>
      <c r="D10" s="555"/>
      <c r="E10" s="555"/>
      <c r="F10" s="555"/>
      <c r="G10" s="555"/>
      <c r="H10" s="555"/>
      <c r="I10" s="555"/>
      <c r="J10" s="555"/>
      <c r="K10" s="555"/>
      <c r="L10" s="555"/>
      <c r="M10" s="555"/>
      <c r="N10" s="555"/>
      <c r="O10" s="555"/>
      <c r="P10" s="555"/>
      <c r="Q10" s="555"/>
      <c r="R10" s="555"/>
      <c r="S10" s="555"/>
      <c r="T10" s="555"/>
      <c r="U10" s="556"/>
    </row>
    <row r="11" spans="2:26" s="272" customFormat="1" ht="26.25" customHeight="1" x14ac:dyDescent="0.2">
      <c r="B11" s="570"/>
      <c r="C11" s="555" t="s">
        <v>866</v>
      </c>
      <c r="D11" s="555"/>
      <c r="E11" s="555"/>
      <c r="F11" s="555"/>
      <c r="G11" s="555"/>
      <c r="H11" s="555"/>
      <c r="I11" s="555"/>
      <c r="J11" s="555"/>
      <c r="K11" s="555"/>
      <c r="L11" s="555"/>
      <c r="M11" s="555"/>
      <c r="N11" s="555"/>
      <c r="O11" s="555"/>
      <c r="P11" s="555"/>
      <c r="Q11" s="555"/>
      <c r="R11" s="555"/>
      <c r="S11" s="555"/>
      <c r="T11" s="555"/>
      <c r="U11" s="556"/>
    </row>
    <row r="12" spans="2:26" s="272" customFormat="1" ht="26.25" customHeight="1" x14ac:dyDescent="0.2">
      <c r="B12" s="570"/>
      <c r="C12" s="557" t="s">
        <v>754</v>
      </c>
      <c r="D12" s="557"/>
      <c r="E12" s="557"/>
      <c r="F12" s="557"/>
      <c r="G12" s="557"/>
      <c r="H12" s="557"/>
      <c r="I12" s="557"/>
      <c r="J12" s="557"/>
      <c r="K12" s="557"/>
      <c r="L12" s="557"/>
      <c r="M12" s="557"/>
      <c r="N12" s="557"/>
      <c r="O12" s="557"/>
      <c r="P12" s="557"/>
      <c r="Q12" s="557"/>
      <c r="R12" s="557"/>
      <c r="S12" s="557"/>
      <c r="T12" s="557"/>
      <c r="U12" s="558"/>
    </row>
    <row r="13" spans="2:26" s="272" customFormat="1" ht="26.25" customHeight="1" x14ac:dyDescent="0.2">
      <c r="B13" s="570"/>
      <c r="C13" s="585" t="s">
        <v>753</v>
      </c>
      <c r="D13" s="585"/>
      <c r="E13" s="585"/>
      <c r="F13" s="585"/>
      <c r="G13" s="585"/>
      <c r="H13" s="585"/>
      <c r="I13" s="585"/>
      <c r="J13" s="585"/>
      <c r="K13" s="585"/>
      <c r="L13" s="585"/>
      <c r="M13" s="585"/>
      <c r="N13" s="585"/>
      <c r="O13" s="585"/>
      <c r="P13" s="585"/>
      <c r="Q13" s="585"/>
      <c r="R13" s="585"/>
      <c r="S13" s="585"/>
      <c r="T13" s="585"/>
      <c r="U13" s="586"/>
    </row>
    <row r="14" spans="2:26" s="272" customFormat="1" ht="26.25" customHeight="1" x14ac:dyDescent="0.2">
      <c r="B14" s="570"/>
      <c r="C14" s="555" t="s">
        <v>751</v>
      </c>
      <c r="D14" s="555"/>
      <c r="E14" s="555"/>
      <c r="F14" s="555"/>
      <c r="G14" s="555"/>
      <c r="H14" s="555"/>
      <c r="I14" s="555"/>
      <c r="J14" s="555"/>
      <c r="K14" s="555"/>
      <c r="L14" s="555"/>
      <c r="M14" s="555"/>
      <c r="N14" s="555"/>
      <c r="O14" s="555"/>
      <c r="P14" s="555"/>
      <c r="Q14" s="555"/>
      <c r="R14" s="555"/>
      <c r="S14" s="555"/>
      <c r="T14" s="555"/>
      <c r="U14" s="556"/>
    </row>
    <row r="15" spans="2:26" s="272" customFormat="1" ht="26.25" customHeight="1" x14ac:dyDescent="0.2">
      <c r="B15" s="570"/>
      <c r="C15" s="555" t="s">
        <v>750</v>
      </c>
      <c r="D15" s="555"/>
      <c r="E15" s="555"/>
      <c r="F15" s="555"/>
      <c r="G15" s="555"/>
      <c r="H15" s="555"/>
      <c r="I15" s="555"/>
      <c r="J15" s="555"/>
      <c r="K15" s="555"/>
      <c r="L15" s="555"/>
      <c r="M15" s="555"/>
      <c r="N15" s="555"/>
      <c r="O15" s="555"/>
      <c r="P15" s="555"/>
      <c r="Q15" s="555"/>
      <c r="R15" s="555"/>
      <c r="S15" s="555"/>
      <c r="T15" s="555"/>
      <c r="U15" s="556"/>
    </row>
    <row r="16" spans="2:26" s="272" customFormat="1" ht="26.25" customHeight="1" x14ac:dyDescent="0.2">
      <c r="B16" s="570"/>
      <c r="C16" s="589" t="s">
        <v>904</v>
      </c>
      <c r="D16" s="590"/>
      <c r="E16" s="590"/>
      <c r="F16" s="590"/>
      <c r="G16" s="590"/>
      <c r="H16" s="590"/>
      <c r="I16" s="590"/>
      <c r="J16" s="590"/>
      <c r="K16" s="590"/>
      <c r="L16" s="590"/>
      <c r="M16" s="590"/>
      <c r="N16" s="590"/>
      <c r="O16" s="590"/>
      <c r="P16" s="590"/>
      <c r="Q16" s="590"/>
      <c r="R16" s="590"/>
      <c r="S16" s="590"/>
      <c r="T16" s="590"/>
      <c r="U16" s="591"/>
    </row>
    <row r="17" spans="2:21" s="272" customFormat="1" ht="26.25" customHeight="1" x14ac:dyDescent="0.2">
      <c r="B17" s="570"/>
      <c r="C17" s="555" t="s">
        <v>899</v>
      </c>
      <c r="D17" s="555"/>
      <c r="E17" s="555"/>
      <c r="F17" s="555"/>
      <c r="G17" s="555"/>
      <c r="H17" s="555"/>
      <c r="I17" s="555"/>
      <c r="J17" s="555"/>
      <c r="K17" s="555"/>
      <c r="L17" s="555"/>
      <c r="M17" s="555"/>
      <c r="N17" s="555"/>
      <c r="O17" s="555"/>
      <c r="P17" s="555"/>
      <c r="Q17" s="555"/>
      <c r="R17" s="555"/>
      <c r="S17" s="555"/>
      <c r="T17" s="555"/>
      <c r="U17" s="556"/>
    </row>
    <row r="18" spans="2:21" s="272" customFormat="1" ht="26.25" customHeight="1" x14ac:dyDescent="0.2">
      <c r="B18" s="570"/>
      <c r="C18" s="555" t="s">
        <v>900</v>
      </c>
      <c r="D18" s="555"/>
      <c r="E18" s="555"/>
      <c r="F18" s="555"/>
      <c r="G18" s="555"/>
      <c r="H18" s="555"/>
      <c r="I18" s="555"/>
      <c r="J18" s="555"/>
      <c r="K18" s="555"/>
      <c r="L18" s="555"/>
      <c r="M18" s="555"/>
      <c r="N18" s="555"/>
      <c r="O18" s="555"/>
      <c r="P18" s="555"/>
      <c r="Q18" s="555"/>
      <c r="R18" s="555"/>
      <c r="S18" s="555"/>
      <c r="T18" s="555"/>
      <c r="U18" s="556"/>
    </row>
    <row r="19" spans="2:21" s="272" customFormat="1" ht="26.25" customHeight="1" x14ac:dyDescent="0.2">
      <c r="B19" s="570"/>
      <c r="C19" s="555" t="s">
        <v>901</v>
      </c>
      <c r="D19" s="555"/>
      <c r="E19" s="555"/>
      <c r="F19" s="555"/>
      <c r="G19" s="555"/>
      <c r="H19" s="555"/>
      <c r="I19" s="555"/>
      <c r="J19" s="555"/>
      <c r="K19" s="555"/>
      <c r="L19" s="555"/>
      <c r="M19" s="555"/>
      <c r="N19" s="555"/>
      <c r="O19" s="555"/>
      <c r="P19" s="555"/>
      <c r="Q19" s="555"/>
      <c r="R19" s="555"/>
      <c r="S19" s="555"/>
      <c r="T19" s="555"/>
      <c r="U19" s="556"/>
    </row>
    <row r="20" spans="2:21" s="272" customFormat="1" ht="26.25" customHeight="1" x14ac:dyDescent="0.2">
      <c r="B20" s="570"/>
      <c r="C20" s="555" t="s">
        <v>902</v>
      </c>
      <c r="D20" s="555"/>
      <c r="E20" s="555"/>
      <c r="F20" s="555"/>
      <c r="G20" s="555"/>
      <c r="H20" s="555"/>
      <c r="I20" s="555"/>
      <c r="J20" s="555"/>
      <c r="K20" s="555"/>
      <c r="L20" s="555"/>
      <c r="M20" s="555"/>
      <c r="N20" s="555"/>
      <c r="O20" s="555"/>
      <c r="P20" s="555"/>
      <c r="Q20" s="555"/>
      <c r="R20" s="555"/>
      <c r="S20" s="555"/>
      <c r="T20" s="555"/>
      <c r="U20" s="556"/>
    </row>
    <row r="21" spans="2:21" s="272" customFormat="1" ht="26.25" customHeight="1" x14ac:dyDescent="0.2">
      <c r="B21" s="570"/>
      <c r="C21" s="589" t="s">
        <v>910</v>
      </c>
      <c r="D21" s="590"/>
      <c r="E21" s="590"/>
      <c r="F21" s="590"/>
      <c r="G21" s="590"/>
      <c r="H21" s="590"/>
      <c r="I21" s="590"/>
      <c r="J21" s="590"/>
      <c r="K21" s="590"/>
      <c r="L21" s="590"/>
      <c r="M21" s="590"/>
      <c r="N21" s="590"/>
      <c r="O21" s="590"/>
      <c r="P21" s="590"/>
      <c r="Q21" s="590"/>
      <c r="R21" s="590"/>
      <c r="S21" s="590"/>
      <c r="T21" s="590"/>
      <c r="U21" s="591"/>
    </row>
    <row r="22" spans="2:21" s="272" customFormat="1" ht="26.25" customHeight="1" x14ac:dyDescent="0.2">
      <c r="B22" s="570"/>
      <c r="C22" s="555" t="s">
        <v>911</v>
      </c>
      <c r="D22" s="555"/>
      <c r="E22" s="555"/>
      <c r="F22" s="555"/>
      <c r="G22" s="555"/>
      <c r="H22" s="555"/>
      <c r="I22" s="555"/>
      <c r="J22" s="555"/>
      <c r="K22" s="555"/>
      <c r="L22" s="555"/>
      <c r="M22" s="555"/>
      <c r="N22" s="555"/>
      <c r="O22" s="555"/>
      <c r="P22" s="555"/>
      <c r="Q22" s="555"/>
      <c r="R22" s="555"/>
      <c r="S22" s="555"/>
      <c r="T22" s="555"/>
      <c r="U22" s="556"/>
    </row>
    <row r="23" spans="2:21" s="272" customFormat="1" ht="26.25" customHeight="1" x14ac:dyDescent="0.2">
      <c r="B23" s="592" t="s">
        <v>761</v>
      </c>
      <c r="C23" s="557" t="s">
        <v>760</v>
      </c>
      <c r="D23" s="557"/>
      <c r="E23" s="557"/>
      <c r="F23" s="557"/>
      <c r="G23" s="557"/>
      <c r="H23" s="557"/>
      <c r="I23" s="557"/>
      <c r="J23" s="557"/>
      <c r="K23" s="557"/>
      <c r="L23" s="557"/>
      <c r="M23" s="557"/>
      <c r="N23" s="557"/>
      <c r="O23" s="557"/>
      <c r="P23" s="557"/>
      <c r="Q23" s="557"/>
      <c r="R23" s="557"/>
      <c r="S23" s="557"/>
      <c r="T23" s="557"/>
      <c r="U23" s="558"/>
    </row>
    <row r="24" spans="2:21" s="272" customFormat="1" ht="26.25" customHeight="1" x14ac:dyDescent="0.2">
      <c r="B24" s="592"/>
      <c r="C24" s="555" t="s">
        <v>793</v>
      </c>
      <c r="D24" s="555"/>
      <c r="E24" s="555"/>
      <c r="F24" s="555"/>
      <c r="G24" s="555"/>
      <c r="H24" s="555"/>
      <c r="I24" s="555"/>
      <c r="J24" s="555"/>
      <c r="K24" s="555"/>
      <c r="L24" s="555"/>
      <c r="M24" s="555"/>
      <c r="N24" s="555"/>
      <c r="O24" s="555"/>
      <c r="P24" s="555"/>
      <c r="Q24" s="555"/>
      <c r="R24" s="555"/>
      <c r="S24" s="555"/>
      <c r="T24" s="555"/>
      <c r="U24" s="556"/>
    </row>
    <row r="25" spans="2:21" s="272" customFormat="1" ht="26.25" customHeight="1" x14ac:dyDescent="0.2">
      <c r="B25" s="592"/>
      <c r="C25" s="555" t="s">
        <v>792</v>
      </c>
      <c r="D25" s="555"/>
      <c r="E25" s="555"/>
      <c r="F25" s="555"/>
      <c r="G25" s="555"/>
      <c r="H25" s="555"/>
      <c r="I25" s="555"/>
      <c r="J25" s="555"/>
      <c r="K25" s="555"/>
      <c r="L25" s="555"/>
      <c r="M25" s="555"/>
      <c r="N25" s="555"/>
      <c r="O25" s="555"/>
      <c r="P25" s="555"/>
      <c r="Q25" s="555"/>
      <c r="R25" s="555"/>
      <c r="S25" s="555"/>
      <c r="T25" s="555"/>
      <c r="U25" s="556"/>
    </row>
    <row r="26" spans="2:21" s="272" customFormat="1" ht="26.25" customHeight="1" x14ac:dyDescent="0.2">
      <c r="B26" s="592"/>
      <c r="C26" s="555" t="s">
        <v>791</v>
      </c>
      <c r="D26" s="555"/>
      <c r="E26" s="555"/>
      <c r="F26" s="555"/>
      <c r="G26" s="555"/>
      <c r="H26" s="555"/>
      <c r="I26" s="555"/>
      <c r="J26" s="555"/>
      <c r="K26" s="555"/>
      <c r="L26" s="555"/>
      <c r="M26" s="555"/>
      <c r="N26" s="555"/>
      <c r="O26" s="555"/>
      <c r="P26" s="555"/>
      <c r="Q26" s="555"/>
      <c r="R26" s="555"/>
      <c r="S26" s="555"/>
      <c r="T26" s="555"/>
      <c r="U26" s="556"/>
    </row>
    <row r="27" spans="2:21" s="272" customFormat="1" ht="26.25" customHeight="1" x14ac:dyDescent="0.2">
      <c r="B27" s="592"/>
      <c r="C27" s="555" t="s">
        <v>802</v>
      </c>
      <c r="D27" s="555"/>
      <c r="E27" s="555"/>
      <c r="F27" s="555"/>
      <c r="G27" s="555"/>
      <c r="H27" s="555"/>
      <c r="I27" s="555"/>
      <c r="J27" s="555"/>
      <c r="K27" s="555"/>
      <c r="L27" s="555"/>
      <c r="M27" s="555"/>
      <c r="N27" s="555"/>
      <c r="O27" s="555"/>
      <c r="P27" s="555"/>
      <c r="Q27" s="555"/>
      <c r="R27" s="555"/>
      <c r="S27" s="555"/>
      <c r="T27" s="555"/>
      <c r="U27" s="556"/>
    </row>
    <row r="28" spans="2:21" s="272" customFormat="1" ht="27" customHeight="1" x14ac:dyDescent="0.2">
      <c r="B28" s="570" t="s">
        <v>762</v>
      </c>
      <c r="C28" s="587" t="s">
        <v>763</v>
      </c>
      <c r="D28" s="587"/>
      <c r="E28" s="587"/>
      <c r="F28" s="587"/>
      <c r="G28" s="587"/>
      <c r="H28" s="587"/>
      <c r="I28" s="587"/>
      <c r="J28" s="587"/>
      <c r="K28" s="587"/>
      <c r="L28" s="587"/>
      <c r="M28" s="587"/>
      <c r="N28" s="587"/>
      <c r="O28" s="587"/>
      <c r="P28" s="587"/>
      <c r="Q28" s="587"/>
      <c r="R28" s="587"/>
      <c r="S28" s="587"/>
      <c r="T28" s="587"/>
      <c r="U28" s="588"/>
    </row>
    <row r="29" spans="2:21" s="272" customFormat="1" ht="27" customHeight="1" x14ac:dyDescent="0.2">
      <c r="B29" s="570"/>
      <c r="C29" s="634" t="s">
        <v>857</v>
      </c>
      <c r="D29" s="635"/>
      <c r="E29" s="636"/>
      <c r="F29" s="589" t="s">
        <v>858</v>
      </c>
      <c r="G29" s="590"/>
      <c r="H29" s="590"/>
      <c r="I29" s="590"/>
      <c r="J29" s="590"/>
      <c r="K29" s="590"/>
      <c r="L29" s="590"/>
      <c r="M29" s="590"/>
      <c r="N29" s="590"/>
      <c r="O29" s="590"/>
      <c r="P29" s="590"/>
      <c r="Q29" s="590"/>
      <c r="R29" s="590"/>
      <c r="S29" s="590"/>
      <c r="T29" s="590"/>
      <c r="U29" s="591"/>
    </row>
    <row r="30" spans="2:21" s="272" customFormat="1" ht="27" customHeight="1" x14ac:dyDescent="0.2">
      <c r="B30" s="570"/>
      <c r="C30" s="637"/>
      <c r="D30" s="638"/>
      <c r="E30" s="639"/>
      <c r="F30" s="589" t="s">
        <v>859</v>
      </c>
      <c r="G30" s="590"/>
      <c r="H30" s="590"/>
      <c r="I30" s="590"/>
      <c r="J30" s="590"/>
      <c r="K30" s="590"/>
      <c r="L30" s="590"/>
      <c r="M30" s="590"/>
      <c r="N30" s="590"/>
      <c r="O30" s="590"/>
      <c r="P30" s="590"/>
      <c r="Q30" s="590"/>
      <c r="R30" s="590"/>
      <c r="S30" s="590"/>
      <c r="T30" s="590"/>
      <c r="U30" s="591"/>
    </row>
    <row r="31" spans="2:21" s="272" customFormat="1" ht="27" customHeight="1" x14ac:dyDescent="0.2">
      <c r="B31" s="570"/>
      <c r="C31" s="637"/>
      <c r="D31" s="638"/>
      <c r="E31" s="639"/>
      <c r="F31" s="589" t="s">
        <v>860</v>
      </c>
      <c r="G31" s="590"/>
      <c r="H31" s="590"/>
      <c r="I31" s="590"/>
      <c r="J31" s="590"/>
      <c r="K31" s="590"/>
      <c r="L31" s="590"/>
      <c r="M31" s="590"/>
      <c r="N31" s="590"/>
      <c r="O31" s="590"/>
      <c r="P31" s="590"/>
      <c r="Q31" s="590"/>
      <c r="R31" s="590"/>
      <c r="S31" s="590"/>
      <c r="T31" s="590"/>
      <c r="U31" s="591"/>
    </row>
    <row r="32" spans="2:21" s="272" customFormat="1" ht="27" customHeight="1" x14ac:dyDescent="0.2">
      <c r="B32" s="570"/>
      <c r="C32" s="640"/>
      <c r="D32" s="641"/>
      <c r="E32" s="642"/>
      <c r="F32" s="589" t="s">
        <v>861</v>
      </c>
      <c r="G32" s="590"/>
      <c r="H32" s="590"/>
      <c r="I32" s="590"/>
      <c r="J32" s="590"/>
      <c r="K32" s="590"/>
      <c r="L32" s="590"/>
      <c r="M32" s="590"/>
      <c r="N32" s="590"/>
      <c r="O32" s="590"/>
      <c r="P32" s="590"/>
      <c r="Q32" s="590"/>
      <c r="R32" s="590"/>
      <c r="S32" s="590"/>
      <c r="T32" s="590"/>
      <c r="U32" s="591"/>
    </row>
    <row r="33" spans="2:29" s="272" customFormat="1" ht="27" customHeight="1" x14ac:dyDescent="0.2">
      <c r="B33" s="570"/>
      <c r="C33" s="555" t="s">
        <v>764</v>
      </c>
      <c r="D33" s="555"/>
      <c r="E33" s="555"/>
      <c r="F33" s="555"/>
      <c r="G33" s="555"/>
      <c r="H33" s="555"/>
      <c r="I33" s="555"/>
      <c r="J33" s="555"/>
      <c r="K33" s="555"/>
      <c r="L33" s="555"/>
      <c r="M33" s="555"/>
      <c r="N33" s="555"/>
      <c r="O33" s="555"/>
      <c r="P33" s="555"/>
      <c r="Q33" s="555"/>
      <c r="R33" s="555"/>
      <c r="S33" s="555"/>
      <c r="T33" s="555"/>
      <c r="U33" s="556"/>
    </row>
    <row r="34" spans="2:29" s="272" customFormat="1" ht="27" customHeight="1" x14ac:dyDescent="0.2">
      <c r="B34" s="570"/>
      <c r="C34" s="555" t="s">
        <v>765</v>
      </c>
      <c r="D34" s="555"/>
      <c r="E34" s="555"/>
      <c r="F34" s="555"/>
      <c r="G34" s="555"/>
      <c r="H34" s="555"/>
      <c r="I34" s="555"/>
      <c r="J34" s="555"/>
      <c r="K34" s="555"/>
      <c r="L34" s="555"/>
      <c r="M34" s="555"/>
      <c r="N34" s="555"/>
      <c r="O34" s="555"/>
      <c r="P34" s="555"/>
      <c r="Q34" s="555"/>
      <c r="R34" s="555"/>
      <c r="S34" s="555"/>
      <c r="T34" s="555"/>
      <c r="U34" s="556"/>
      <c r="X34" s="441"/>
    </row>
    <row r="35" spans="2:29" s="272" customFormat="1" ht="27" customHeight="1" x14ac:dyDescent="0.2">
      <c r="B35" s="570"/>
      <c r="C35" s="555" t="s">
        <v>766</v>
      </c>
      <c r="D35" s="555"/>
      <c r="E35" s="555"/>
      <c r="F35" s="555"/>
      <c r="G35" s="555"/>
      <c r="H35" s="555"/>
      <c r="I35" s="555"/>
      <c r="J35" s="555"/>
      <c r="K35" s="555"/>
      <c r="L35" s="555"/>
      <c r="M35" s="555"/>
      <c r="N35" s="555"/>
      <c r="O35" s="555"/>
      <c r="P35" s="555"/>
      <c r="Q35" s="555"/>
      <c r="R35" s="555"/>
      <c r="S35" s="555"/>
      <c r="T35" s="555"/>
      <c r="U35" s="556"/>
    </row>
    <row r="36" spans="2:29" s="272" customFormat="1" ht="27" customHeight="1" x14ac:dyDescent="0.2">
      <c r="B36" s="570"/>
      <c r="C36" s="555" t="s">
        <v>767</v>
      </c>
      <c r="D36" s="555"/>
      <c r="E36" s="555"/>
      <c r="F36" s="555"/>
      <c r="G36" s="555"/>
      <c r="H36" s="555"/>
      <c r="I36" s="555"/>
      <c r="J36" s="555"/>
      <c r="K36" s="555"/>
      <c r="L36" s="555"/>
      <c r="M36" s="555"/>
      <c r="N36" s="555"/>
      <c r="O36" s="555"/>
      <c r="P36" s="555"/>
      <c r="Q36" s="555"/>
      <c r="R36" s="555"/>
      <c r="S36" s="555"/>
      <c r="T36" s="555"/>
      <c r="U36" s="556"/>
      <c r="X36" s="441"/>
    </row>
    <row r="37" spans="2:29" s="272" customFormat="1" ht="27" customHeight="1" thickBot="1" x14ac:dyDescent="0.25">
      <c r="B37" s="570"/>
      <c r="C37" s="555" t="s">
        <v>768</v>
      </c>
      <c r="D37" s="555"/>
      <c r="E37" s="555"/>
      <c r="F37" s="555"/>
      <c r="G37" s="555"/>
      <c r="H37" s="555"/>
      <c r="I37" s="555"/>
      <c r="J37" s="555"/>
      <c r="K37" s="555"/>
      <c r="L37" s="555"/>
      <c r="M37" s="555"/>
      <c r="N37" s="555"/>
      <c r="O37" s="555"/>
      <c r="P37" s="555"/>
      <c r="Q37" s="555"/>
      <c r="R37" s="555"/>
      <c r="S37" s="555"/>
      <c r="T37" s="555"/>
      <c r="U37" s="556"/>
      <c r="X37" s="441"/>
    </row>
    <row r="38" spans="2:29" s="272" customFormat="1" ht="27" customHeight="1" x14ac:dyDescent="0.2">
      <c r="B38" s="570"/>
      <c r="C38" s="555" t="s">
        <v>770</v>
      </c>
      <c r="D38" s="555"/>
      <c r="E38" s="555"/>
      <c r="F38" s="555"/>
      <c r="G38" s="555"/>
      <c r="H38" s="555"/>
      <c r="I38" s="555"/>
      <c r="J38" s="555"/>
      <c r="K38" s="555"/>
      <c r="L38" s="555"/>
      <c r="M38" s="555"/>
      <c r="N38" s="555"/>
      <c r="O38" s="555"/>
      <c r="P38" s="555"/>
      <c r="Q38" s="555"/>
      <c r="R38" s="555"/>
      <c r="S38" s="555"/>
      <c r="T38" s="555"/>
      <c r="U38" s="556"/>
      <c r="X38" s="624" t="s">
        <v>771</v>
      </c>
      <c r="Y38" s="625"/>
      <c r="Z38" s="625"/>
      <c r="AA38" s="625"/>
      <c r="AB38" s="626"/>
      <c r="AC38" s="441"/>
    </row>
    <row r="39" spans="2:29" s="272" customFormat="1" ht="27.75" customHeight="1" thickBot="1" x14ac:dyDescent="0.25">
      <c r="B39" s="570"/>
      <c r="C39" s="555" t="s">
        <v>769</v>
      </c>
      <c r="D39" s="555"/>
      <c r="E39" s="555"/>
      <c r="F39" s="555"/>
      <c r="G39" s="555"/>
      <c r="H39" s="555"/>
      <c r="I39" s="555"/>
      <c r="J39" s="555"/>
      <c r="K39" s="555"/>
      <c r="L39" s="555"/>
      <c r="M39" s="555"/>
      <c r="N39" s="555"/>
      <c r="O39" s="555"/>
      <c r="P39" s="555"/>
      <c r="Q39" s="555"/>
      <c r="R39" s="555"/>
      <c r="S39" s="555"/>
      <c r="T39" s="555"/>
      <c r="U39" s="556"/>
      <c r="W39" s="445"/>
      <c r="X39" s="627"/>
      <c r="Y39" s="628"/>
      <c r="Z39" s="628"/>
      <c r="AA39" s="628"/>
      <c r="AB39" s="629"/>
      <c r="AC39" s="441"/>
    </row>
    <row r="40" spans="2:29" s="272" customFormat="1" ht="27" customHeight="1" thickBot="1" x14ac:dyDescent="0.25">
      <c r="B40" s="570"/>
      <c r="C40" s="555" t="s">
        <v>776</v>
      </c>
      <c r="D40" s="555"/>
      <c r="E40" s="555"/>
      <c r="F40" s="555"/>
      <c r="G40" s="555"/>
      <c r="H40" s="555"/>
      <c r="I40" s="555"/>
      <c r="J40" s="555"/>
      <c r="K40" s="555"/>
      <c r="L40" s="555"/>
      <c r="M40" s="555"/>
      <c r="N40" s="555"/>
      <c r="O40" s="555"/>
      <c r="P40" s="555"/>
      <c r="Q40" s="555"/>
      <c r="R40" s="555"/>
      <c r="S40" s="555"/>
      <c r="T40" s="555"/>
      <c r="U40" s="556"/>
      <c r="V40" s="443"/>
      <c r="W40" s="441"/>
      <c r="X40" s="630"/>
      <c r="Y40" s="631"/>
      <c r="Z40" s="631"/>
      <c r="AA40" s="631"/>
      <c r="AB40" s="632"/>
      <c r="AC40" s="441"/>
    </row>
    <row r="41" spans="2:29" s="272" customFormat="1" ht="27.75" customHeight="1" thickBot="1" x14ac:dyDescent="0.25">
      <c r="B41" s="570"/>
      <c r="C41" s="555" t="s">
        <v>790</v>
      </c>
      <c r="D41" s="555"/>
      <c r="E41" s="555"/>
      <c r="F41" s="555"/>
      <c r="G41" s="555"/>
      <c r="H41" s="555"/>
      <c r="I41" s="555"/>
      <c r="J41" s="555"/>
      <c r="K41" s="555"/>
      <c r="L41" s="555"/>
      <c r="M41" s="555"/>
      <c r="N41" s="555"/>
      <c r="O41" s="555"/>
      <c r="P41" s="555"/>
      <c r="Q41" s="555"/>
      <c r="R41" s="555"/>
      <c r="S41" s="555"/>
      <c r="T41" s="555"/>
      <c r="U41" s="556"/>
      <c r="AC41" s="441"/>
    </row>
    <row r="42" spans="2:29" s="272" customFormat="1" ht="27" customHeight="1" thickBot="1" x14ac:dyDescent="0.25">
      <c r="B42" s="570"/>
      <c r="C42" s="585" t="s">
        <v>788</v>
      </c>
      <c r="D42" s="585"/>
      <c r="E42" s="585"/>
      <c r="F42" s="585"/>
      <c r="G42" s="585"/>
      <c r="H42" s="585"/>
      <c r="I42" s="585"/>
      <c r="J42" s="585"/>
      <c r="K42" s="585"/>
      <c r="L42" s="585"/>
      <c r="M42" s="585"/>
      <c r="N42" s="585"/>
      <c r="O42" s="585"/>
      <c r="P42" s="585"/>
      <c r="Q42" s="585"/>
      <c r="R42" s="585"/>
      <c r="S42" s="585"/>
      <c r="T42" s="585"/>
      <c r="U42" s="586"/>
      <c r="V42" s="444"/>
      <c r="W42" s="442"/>
      <c r="X42" s="633" t="s">
        <v>772</v>
      </c>
      <c r="Y42" s="633"/>
      <c r="Z42" s="633"/>
      <c r="AA42" s="633"/>
      <c r="AB42" s="633"/>
    </row>
    <row r="43" spans="2:29" s="272" customFormat="1" ht="27" customHeight="1" thickBot="1" x14ac:dyDescent="0.25">
      <c r="B43" s="570"/>
      <c r="C43" s="585" t="s">
        <v>777</v>
      </c>
      <c r="D43" s="585"/>
      <c r="E43" s="585" t="s">
        <v>778</v>
      </c>
      <c r="F43" s="585"/>
      <c r="G43" s="585"/>
      <c r="H43" s="585"/>
      <c r="I43" s="585"/>
      <c r="J43" s="585"/>
      <c r="K43" s="585"/>
      <c r="L43" s="585"/>
      <c r="M43" s="585"/>
      <c r="N43" s="585"/>
      <c r="O43" s="585"/>
      <c r="P43" s="585"/>
      <c r="Q43" s="585"/>
      <c r="R43" s="585"/>
      <c r="S43" s="585"/>
      <c r="T43" s="585"/>
      <c r="U43" s="586"/>
      <c r="W43" s="440"/>
      <c r="X43" s="633"/>
      <c r="Y43" s="633"/>
      <c r="Z43" s="633"/>
      <c r="AA43" s="633"/>
      <c r="AB43" s="633"/>
    </row>
    <row r="44" spans="2:29" s="272" customFormat="1" ht="27" customHeight="1" thickBot="1" x14ac:dyDescent="0.25">
      <c r="B44" s="570"/>
      <c r="C44" s="585"/>
      <c r="D44" s="585"/>
      <c r="E44" s="585" t="s">
        <v>780</v>
      </c>
      <c r="F44" s="585"/>
      <c r="G44" s="585"/>
      <c r="H44" s="585"/>
      <c r="I44" s="585"/>
      <c r="J44" s="585"/>
      <c r="K44" s="585"/>
      <c r="L44" s="585"/>
      <c r="M44" s="585"/>
      <c r="N44" s="585"/>
      <c r="O44" s="585"/>
      <c r="P44" s="585"/>
      <c r="Q44" s="585"/>
      <c r="R44" s="585"/>
      <c r="S44" s="585"/>
      <c r="T44" s="585"/>
      <c r="U44" s="586"/>
      <c r="W44" s="441"/>
      <c r="X44" s="633"/>
      <c r="Y44" s="633"/>
      <c r="Z44" s="633"/>
      <c r="AA44" s="633"/>
      <c r="AB44" s="633"/>
    </row>
    <row r="45" spans="2:29" s="272" customFormat="1" ht="27" customHeight="1" x14ac:dyDescent="0.2">
      <c r="B45" s="570"/>
      <c r="C45" s="585" t="s">
        <v>779</v>
      </c>
      <c r="D45" s="585"/>
      <c r="E45" s="585" t="s">
        <v>781</v>
      </c>
      <c r="F45" s="585"/>
      <c r="G45" s="585"/>
      <c r="H45" s="585"/>
      <c r="I45" s="585"/>
      <c r="J45" s="585"/>
      <c r="K45" s="585"/>
      <c r="L45" s="585"/>
      <c r="M45" s="585"/>
      <c r="N45" s="585"/>
      <c r="O45" s="585"/>
      <c r="P45" s="585"/>
      <c r="Q45" s="585"/>
      <c r="R45" s="585"/>
      <c r="S45" s="585"/>
      <c r="T45" s="585"/>
      <c r="U45" s="586"/>
    </row>
    <row r="46" spans="2:29" s="272" customFormat="1" ht="27" customHeight="1" x14ac:dyDescent="0.2">
      <c r="B46" s="570"/>
      <c r="C46" s="585"/>
      <c r="D46" s="585"/>
      <c r="E46" s="585" t="s">
        <v>787</v>
      </c>
      <c r="F46" s="585"/>
      <c r="G46" s="585"/>
      <c r="H46" s="585"/>
      <c r="I46" s="585"/>
      <c r="J46" s="585"/>
      <c r="K46" s="585"/>
      <c r="L46" s="585"/>
      <c r="M46" s="585"/>
      <c r="N46" s="585"/>
      <c r="O46" s="585"/>
      <c r="P46" s="585"/>
      <c r="Q46" s="585"/>
      <c r="R46" s="585"/>
      <c r="S46" s="585"/>
      <c r="T46" s="585"/>
      <c r="U46" s="586"/>
      <c r="AC46" s="441"/>
    </row>
    <row r="47" spans="2:29" s="272" customFormat="1" ht="27" customHeight="1" x14ac:dyDescent="0.2">
      <c r="B47" s="570"/>
      <c r="C47" s="585" t="s">
        <v>784</v>
      </c>
      <c r="D47" s="585"/>
      <c r="E47" s="585" t="s">
        <v>783</v>
      </c>
      <c r="F47" s="585"/>
      <c r="G47" s="585"/>
      <c r="H47" s="585"/>
      <c r="I47" s="585"/>
      <c r="J47" s="585"/>
      <c r="K47" s="585"/>
      <c r="L47" s="585"/>
      <c r="M47" s="585"/>
      <c r="N47" s="585"/>
      <c r="O47" s="585"/>
      <c r="P47" s="585"/>
      <c r="Q47" s="585"/>
      <c r="R47" s="585"/>
      <c r="S47" s="585"/>
      <c r="T47" s="585"/>
      <c r="U47" s="586"/>
      <c r="AC47" s="441"/>
    </row>
    <row r="48" spans="2:29" s="272" customFormat="1" ht="27" customHeight="1" x14ac:dyDescent="0.2">
      <c r="B48" s="570"/>
      <c r="C48" s="585"/>
      <c r="D48" s="585"/>
      <c r="E48" s="585" t="s">
        <v>782</v>
      </c>
      <c r="F48" s="585"/>
      <c r="G48" s="585"/>
      <c r="H48" s="585"/>
      <c r="I48" s="585"/>
      <c r="J48" s="585"/>
      <c r="K48" s="585"/>
      <c r="L48" s="585"/>
      <c r="M48" s="585"/>
      <c r="N48" s="585"/>
      <c r="O48" s="585"/>
      <c r="P48" s="585"/>
      <c r="Q48" s="585"/>
      <c r="R48" s="585"/>
      <c r="S48" s="585"/>
      <c r="T48" s="585"/>
      <c r="U48" s="586"/>
      <c r="AB48" s="439"/>
      <c r="AC48" s="441"/>
    </row>
    <row r="49" spans="2:29" s="272" customFormat="1" ht="27" customHeight="1" x14ac:dyDescent="0.2">
      <c r="B49" s="570"/>
      <c r="C49" s="585" t="s">
        <v>786</v>
      </c>
      <c r="D49" s="585"/>
      <c r="E49" s="585"/>
      <c r="F49" s="585"/>
      <c r="G49" s="585"/>
      <c r="H49" s="585"/>
      <c r="I49" s="585"/>
      <c r="J49" s="585"/>
      <c r="K49" s="585"/>
      <c r="L49" s="585"/>
      <c r="M49" s="585"/>
      <c r="N49" s="585"/>
      <c r="O49" s="585"/>
      <c r="P49" s="585"/>
      <c r="Q49" s="585"/>
      <c r="R49" s="585"/>
      <c r="S49" s="585"/>
      <c r="T49" s="585"/>
      <c r="U49" s="586"/>
      <c r="AB49" s="439"/>
      <c r="AC49" s="441"/>
    </row>
    <row r="50" spans="2:29" s="272" customFormat="1" ht="27" customHeight="1" x14ac:dyDescent="0.2">
      <c r="B50" s="570"/>
      <c r="C50" s="585" t="s">
        <v>785</v>
      </c>
      <c r="D50" s="585"/>
      <c r="E50" s="585"/>
      <c r="F50" s="585"/>
      <c r="G50" s="585"/>
      <c r="H50" s="585"/>
      <c r="I50" s="585"/>
      <c r="J50" s="585"/>
      <c r="K50" s="585"/>
      <c r="L50" s="585"/>
      <c r="M50" s="585"/>
      <c r="N50" s="585"/>
      <c r="O50" s="585"/>
      <c r="P50" s="585"/>
      <c r="Q50" s="585"/>
      <c r="R50" s="585"/>
      <c r="S50" s="585"/>
      <c r="T50" s="585"/>
      <c r="U50" s="586"/>
      <c r="AB50" s="439"/>
      <c r="AC50" s="441"/>
    </row>
    <row r="51" spans="2:29" s="272" customFormat="1" ht="27" customHeight="1" x14ac:dyDescent="0.2">
      <c r="B51" s="570"/>
      <c r="C51" s="585" t="s">
        <v>789</v>
      </c>
      <c r="D51" s="585"/>
      <c r="E51" s="585"/>
      <c r="F51" s="585"/>
      <c r="G51" s="585"/>
      <c r="H51" s="585"/>
      <c r="I51" s="585"/>
      <c r="J51" s="585"/>
      <c r="K51" s="585"/>
      <c r="L51" s="585"/>
      <c r="M51" s="585"/>
      <c r="N51" s="585"/>
      <c r="O51" s="585"/>
      <c r="P51" s="585"/>
      <c r="Q51" s="585"/>
      <c r="R51" s="585"/>
      <c r="S51" s="585"/>
      <c r="T51" s="585"/>
      <c r="U51" s="586"/>
      <c r="AB51" s="439"/>
      <c r="AC51" s="441"/>
    </row>
    <row r="52" spans="2:29" s="272" customFormat="1" ht="27" customHeight="1" x14ac:dyDescent="0.2">
      <c r="B52" s="570"/>
      <c r="C52" s="585" t="s">
        <v>797</v>
      </c>
      <c r="D52" s="585"/>
      <c r="E52" s="585"/>
      <c r="F52" s="585"/>
      <c r="G52" s="585"/>
      <c r="H52" s="585"/>
      <c r="I52" s="585"/>
      <c r="J52" s="585"/>
      <c r="K52" s="585"/>
      <c r="L52" s="585"/>
      <c r="M52" s="585"/>
      <c r="N52" s="585"/>
      <c r="O52" s="585"/>
      <c r="P52" s="585"/>
      <c r="Q52" s="585"/>
      <c r="R52" s="585"/>
      <c r="S52" s="585"/>
      <c r="T52" s="585"/>
      <c r="U52" s="586"/>
    </row>
    <row r="53" spans="2:29" s="272" customFormat="1" ht="27" customHeight="1" x14ac:dyDescent="0.2">
      <c r="B53" s="570"/>
      <c r="C53" s="585" t="s">
        <v>798</v>
      </c>
      <c r="D53" s="585"/>
      <c r="E53" s="585"/>
      <c r="F53" s="585"/>
      <c r="G53" s="585"/>
      <c r="H53" s="585"/>
      <c r="I53" s="585"/>
      <c r="J53" s="585"/>
      <c r="K53" s="585"/>
      <c r="L53" s="585"/>
      <c r="M53" s="585"/>
      <c r="N53" s="585"/>
      <c r="O53" s="585"/>
      <c r="P53" s="585"/>
      <c r="Q53" s="585"/>
      <c r="R53" s="585"/>
      <c r="S53" s="585"/>
      <c r="T53" s="585"/>
      <c r="U53" s="586"/>
    </row>
    <row r="54" spans="2:29" s="272" customFormat="1" ht="27" customHeight="1" x14ac:dyDescent="0.2">
      <c r="B54" s="643" t="s">
        <v>804</v>
      </c>
      <c r="C54" s="587" t="s">
        <v>799</v>
      </c>
      <c r="D54" s="587"/>
      <c r="E54" s="587"/>
      <c r="F54" s="587"/>
      <c r="G54" s="587"/>
      <c r="H54" s="587"/>
      <c r="I54" s="587"/>
      <c r="J54" s="587"/>
      <c r="K54" s="587"/>
      <c r="L54" s="587"/>
      <c r="M54" s="587"/>
      <c r="N54" s="587"/>
      <c r="O54" s="587"/>
      <c r="P54" s="587"/>
      <c r="Q54" s="587"/>
      <c r="R54" s="587"/>
      <c r="S54" s="587"/>
      <c r="T54" s="587"/>
      <c r="U54" s="588"/>
    </row>
    <row r="55" spans="2:29" s="272" customFormat="1" ht="27" customHeight="1" x14ac:dyDescent="0.2">
      <c r="B55" s="644"/>
      <c r="C55" s="585" t="s">
        <v>800</v>
      </c>
      <c r="D55" s="585"/>
      <c r="E55" s="585"/>
      <c r="F55" s="585"/>
      <c r="G55" s="585"/>
      <c r="H55" s="585"/>
      <c r="I55" s="585"/>
      <c r="J55" s="585"/>
      <c r="K55" s="585"/>
      <c r="L55" s="585"/>
      <c r="M55" s="585"/>
      <c r="N55" s="585"/>
      <c r="O55" s="585"/>
      <c r="P55" s="585"/>
      <c r="Q55" s="585"/>
      <c r="R55" s="585"/>
      <c r="S55" s="585"/>
      <c r="T55" s="585"/>
      <c r="U55" s="586"/>
    </row>
    <row r="56" spans="2:29" s="272" customFormat="1" ht="27" customHeight="1" x14ac:dyDescent="0.2">
      <c r="B56" s="644"/>
      <c r="C56" s="585" t="s">
        <v>801</v>
      </c>
      <c r="D56" s="585"/>
      <c r="E56" s="585"/>
      <c r="F56" s="585"/>
      <c r="G56" s="585"/>
      <c r="H56" s="585"/>
      <c r="I56" s="585"/>
      <c r="J56" s="585"/>
      <c r="K56" s="585"/>
      <c r="L56" s="585"/>
      <c r="M56" s="585"/>
      <c r="N56" s="585"/>
      <c r="O56" s="585"/>
      <c r="P56" s="585"/>
      <c r="Q56" s="585"/>
      <c r="R56" s="585"/>
      <c r="S56" s="585"/>
      <c r="T56" s="585"/>
      <c r="U56" s="586"/>
    </row>
    <row r="57" spans="2:29" s="272" customFormat="1" ht="27" customHeight="1" x14ac:dyDescent="0.2">
      <c r="B57" s="644"/>
      <c r="C57" s="585" t="s">
        <v>803</v>
      </c>
      <c r="D57" s="585"/>
      <c r="E57" s="585"/>
      <c r="F57" s="585"/>
      <c r="G57" s="585"/>
      <c r="H57" s="585"/>
      <c r="I57" s="585"/>
      <c r="J57" s="585"/>
      <c r="K57" s="585"/>
      <c r="L57" s="585"/>
      <c r="M57" s="585"/>
      <c r="N57" s="585"/>
      <c r="O57" s="585"/>
      <c r="P57" s="585"/>
      <c r="Q57" s="585"/>
      <c r="R57" s="585"/>
      <c r="S57" s="585"/>
      <c r="T57" s="585"/>
      <c r="U57" s="586"/>
    </row>
    <row r="58" spans="2:29" s="272" customFormat="1" ht="27" customHeight="1" x14ac:dyDescent="0.2">
      <c r="B58" s="644"/>
      <c r="C58" s="585" t="s">
        <v>805</v>
      </c>
      <c r="D58" s="585"/>
      <c r="E58" s="585"/>
      <c r="F58" s="585"/>
      <c r="G58" s="585"/>
      <c r="H58" s="585"/>
      <c r="I58" s="585"/>
      <c r="J58" s="585"/>
      <c r="K58" s="585"/>
      <c r="L58" s="585"/>
      <c r="M58" s="585"/>
      <c r="N58" s="585"/>
      <c r="O58" s="585"/>
      <c r="P58" s="585"/>
      <c r="Q58" s="585"/>
      <c r="R58" s="585"/>
      <c r="S58" s="585"/>
      <c r="T58" s="585"/>
      <c r="U58" s="586"/>
    </row>
    <row r="59" spans="2:29" s="272" customFormat="1" ht="27" customHeight="1" x14ac:dyDescent="0.2">
      <c r="B59" s="644"/>
      <c r="C59" s="623" t="s">
        <v>812</v>
      </c>
      <c r="D59" s="623"/>
      <c r="E59" s="653" t="s">
        <v>806</v>
      </c>
      <c r="F59" s="654"/>
      <c r="G59" s="585" t="s">
        <v>807</v>
      </c>
      <c r="H59" s="585"/>
      <c r="I59" s="585"/>
      <c r="J59" s="585"/>
      <c r="K59" s="585"/>
      <c r="L59" s="585"/>
      <c r="M59" s="585"/>
      <c r="N59" s="585"/>
      <c r="O59" s="585"/>
      <c r="P59" s="585"/>
      <c r="Q59" s="585"/>
      <c r="R59" s="585"/>
      <c r="S59" s="585"/>
      <c r="T59" s="585"/>
      <c r="U59" s="586"/>
    </row>
    <row r="60" spans="2:29" s="272" customFormat="1" ht="27" customHeight="1" x14ac:dyDescent="0.2">
      <c r="B60" s="644"/>
      <c r="C60" s="623"/>
      <c r="D60" s="623"/>
      <c r="E60" s="655"/>
      <c r="F60" s="656"/>
      <c r="G60" s="585" t="s">
        <v>808</v>
      </c>
      <c r="H60" s="585"/>
      <c r="I60" s="585"/>
      <c r="J60" s="585"/>
      <c r="K60" s="585"/>
      <c r="L60" s="585"/>
      <c r="M60" s="585"/>
      <c r="N60" s="585"/>
      <c r="O60" s="585"/>
      <c r="P60" s="585"/>
      <c r="Q60" s="585"/>
      <c r="R60" s="585"/>
      <c r="S60" s="585"/>
      <c r="T60" s="585"/>
      <c r="U60" s="586"/>
      <c r="X60" s="441"/>
      <c r="Y60" s="441"/>
      <c r="Z60" s="441"/>
    </row>
    <row r="61" spans="2:29" s="272" customFormat="1" ht="27" customHeight="1" x14ac:dyDescent="0.2">
      <c r="B61" s="644"/>
      <c r="C61" s="623"/>
      <c r="D61" s="623"/>
      <c r="E61" s="655"/>
      <c r="F61" s="656"/>
      <c r="G61" s="585" t="s">
        <v>809</v>
      </c>
      <c r="H61" s="585"/>
      <c r="I61" s="585"/>
      <c r="J61" s="585"/>
      <c r="K61" s="585"/>
      <c r="L61" s="585"/>
      <c r="M61" s="585"/>
      <c r="N61" s="585"/>
      <c r="O61" s="585"/>
      <c r="P61" s="585"/>
      <c r="Q61" s="585"/>
      <c r="R61" s="585"/>
      <c r="S61" s="585"/>
      <c r="T61" s="585"/>
      <c r="U61" s="586"/>
    </row>
    <row r="62" spans="2:29" s="272" customFormat="1" ht="27" customHeight="1" x14ac:dyDescent="0.2">
      <c r="B62" s="644"/>
      <c r="C62" s="623"/>
      <c r="D62" s="623"/>
      <c r="E62" s="657"/>
      <c r="F62" s="658"/>
      <c r="G62" s="659" t="s">
        <v>813</v>
      </c>
      <c r="H62" s="660"/>
      <c r="I62" s="660"/>
      <c r="J62" s="660"/>
      <c r="K62" s="660"/>
      <c r="L62" s="660"/>
      <c r="M62" s="660"/>
      <c r="N62" s="660"/>
      <c r="O62" s="660"/>
      <c r="P62" s="660"/>
      <c r="Q62" s="660"/>
      <c r="R62" s="660"/>
      <c r="S62" s="660"/>
      <c r="T62" s="660"/>
      <c r="U62" s="661"/>
    </row>
    <row r="63" spans="2:29" s="272" customFormat="1" ht="27" customHeight="1" x14ac:dyDescent="0.2">
      <c r="B63" s="644"/>
      <c r="C63" s="623"/>
      <c r="D63" s="623"/>
      <c r="E63" s="585" t="s">
        <v>810</v>
      </c>
      <c r="F63" s="585"/>
      <c r="G63" s="585"/>
      <c r="H63" s="585"/>
      <c r="I63" s="585"/>
      <c r="J63" s="585"/>
      <c r="K63" s="585"/>
      <c r="L63" s="585"/>
      <c r="M63" s="585"/>
      <c r="N63" s="585"/>
      <c r="O63" s="585"/>
      <c r="P63" s="585"/>
      <c r="Q63" s="585"/>
      <c r="R63" s="585"/>
      <c r="S63" s="585"/>
      <c r="T63" s="585"/>
      <c r="U63" s="586"/>
    </row>
    <row r="64" spans="2:29" s="272" customFormat="1" ht="27" customHeight="1" x14ac:dyDescent="0.2">
      <c r="B64" s="644"/>
      <c r="C64" s="623"/>
      <c r="D64" s="623"/>
      <c r="E64" s="585" t="s">
        <v>811</v>
      </c>
      <c r="F64" s="585"/>
      <c r="G64" s="585"/>
      <c r="H64" s="585"/>
      <c r="I64" s="585"/>
      <c r="J64" s="585"/>
      <c r="K64" s="585"/>
      <c r="L64" s="585"/>
      <c r="M64" s="585"/>
      <c r="N64" s="585"/>
      <c r="O64" s="585"/>
      <c r="P64" s="585"/>
      <c r="Q64" s="585"/>
      <c r="R64" s="585"/>
      <c r="S64" s="585"/>
      <c r="T64" s="585"/>
      <c r="U64" s="586"/>
    </row>
    <row r="65" spans="2:21" s="272" customFormat="1" ht="27" customHeight="1" x14ac:dyDescent="0.2">
      <c r="B65" s="644"/>
      <c r="C65" s="587" t="s">
        <v>814</v>
      </c>
      <c r="D65" s="587"/>
      <c r="E65" s="587"/>
      <c r="F65" s="587"/>
      <c r="G65" s="587"/>
      <c r="H65" s="587"/>
      <c r="I65" s="587"/>
      <c r="J65" s="587"/>
      <c r="K65" s="587"/>
      <c r="L65" s="587"/>
      <c r="M65" s="587"/>
      <c r="N65" s="587"/>
      <c r="O65" s="587"/>
      <c r="P65" s="587"/>
      <c r="Q65" s="587"/>
      <c r="R65" s="587"/>
      <c r="S65" s="587"/>
      <c r="T65" s="587"/>
      <c r="U65" s="588"/>
    </row>
    <row r="66" spans="2:21" s="272" customFormat="1" ht="27" customHeight="1" x14ac:dyDescent="0.2">
      <c r="B66" s="644"/>
      <c r="C66" s="585" t="s">
        <v>815</v>
      </c>
      <c r="D66" s="585"/>
      <c r="E66" s="585"/>
      <c r="F66" s="585"/>
      <c r="G66" s="585"/>
      <c r="H66" s="585"/>
      <c r="I66" s="585"/>
      <c r="J66" s="585"/>
      <c r="K66" s="585"/>
      <c r="L66" s="585"/>
      <c r="M66" s="585"/>
      <c r="N66" s="585"/>
      <c r="O66" s="585"/>
      <c r="P66" s="585"/>
      <c r="Q66" s="585"/>
      <c r="R66" s="585"/>
      <c r="S66" s="585"/>
      <c r="T66" s="585"/>
      <c r="U66" s="586"/>
    </row>
    <row r="67" spans="2:21" s="272" customFormat="1" ht="27" customHeight="1" x14ac:dyDescent="0.2">
      <c r="B67" s="644"/>
      <c r="C67" s="585" t="s">
        <v>816</v>
      </c>
      <c r="D67" s="585"/>
      <c r="E67" s="585"/>
      <c r="F67" s="585"/>
      <c r="G67" s="585"/>
      <c r="H67" s="585"/>
      <c r="I67" s="585"/>
      <c r="J67" s="585"/>
      <c r="K67" s="585"/>
      <c r="L67" s="585"/>
      <c r="M67" s="585"/>
      <c r="N67" s="585"/>
      <c r="O67" s="585"/>
      <c r="P67" s="585"/>
      <c r="Q67" s="585"/>
      <c r="R67" s="585"/>
      <c r="S67" s="585"/>
      <c r="T67" s="585"/>
      <c r="U67" s="586"/>
    </row>
    <row r="68" spans="2:21" s="272" customFormat="1" ht="27" customHeight="1" x14ac:dyDescent="0.2">
      <c r="B68" s="644"/>
      <c r="C68" s="585" t="s">
        <v>819</v>
      </c>
      <c r="D68" s="585"/>
      <c r="E68" s="585"/>
      <c r="F68" s="585"/>
      <c r="G68" s="585"/>
      <c r="H68" s="585"/>
      <c r="I68" s="585"/>
      <c r="J68" s="585"/>
      <c r="K68" s="585"/>
      <c r="L68" s="585"/>
      <c r="M68" s="585"/>
      <c r="N68" s="585"/>
      <c r="O68" s="585"/>
      <c r="P68" s="585"/>
      <c r="Q68" s="585"/>
      <c r="R68" s="585"/>
      <c r="S68" s="585"/>
      <c r="T68" s="585"/>
      <c r="U68" s="586"/>
    </row>
    <row r="69" spans="2:21" s="272" customFormat="1" ht="27" customHeight="1" x14ac:dyDescent="0.2">
      <c r="B69" s="644"/>
      <c r="C69" s="585" t="s">
        <v>820</v>
      </c>
      <c r="D69" s="585"/>
      <c r="E69" s="585"/>
      <c r="F69" s="585"/>
      <c r="G69" s="585"/>
      <c r="H69" s="585"/>
      <c r="I69" s="585"/>
      <c r="J69" s="585"/>
      <c r="K69" s="585"/>
      <c r="L69" s="585"/>
      <c r="M69" s="585"/>
      <c r="N69" s="585"/>
      <c r="O69" s="585"/>
      <c r="P69" s="585"/>
      <c r="Q69" s="585"/>
      <c r="R69" s="585"/>
      <c r="S69" s="585"/>
      <c r="T69" s="585"/>
      <c r="U69" s="586"/>
    </row>
    <row r="70" spans="2:21" s="272" customFormat="1" ht="27" customHeight="1" x14ac:dyDescent="0.2">
      <c r="B70" s="645" t="s">
        <v>821</v>
      </c>
      <c r="C70" s="602" t="s">
        <v>839</v>
      </c>
      <c r="D70" s="603"/>
      <c r="E70" s="603"/>
      <c r="F70" s="603"/>
      <c r="G70" s="603"/>
      <c r="H70" s="603"/>
      <c r="I70" s="603"/>
      <c r="J70" s="603"/>
      <c r="K70" s="603"/>
      <c r="L70" s="603"/>
      <c r="M70" s="603"/>
      <c r="N70" s="603"/>
      <c r="O70" s="603"/>
      <c r="P70" s="603"/>
      <c r="Q70" s="603"/>
      <c r="R70" s="603"/>
      <c r="S70" s="603"/>
      <c r="T70" s="603"/>
      <c r="U70" s="604"/>
    </row>
    <row r="71" spans="2:21" s="272" customFormat="1" ht="27" customHeight="1" x14ac:dyDescent="0.2">
      <c r="B71" s="646"/>
      <c r="C71" s="611" t="s">
        <v>840</v>
      </c>
      <c r="D71" s="612"/>
      <c r="E71" s="613"/>
      <c r="F71" s="613"/>
      <c r="G71" s="613"/>
      <c r="H71" s="612"/>
      <c r="I71" s="612"/>
      <c r="J71" s="612"/>
      <c r="K71" s="612"/>
      <c r="L71" s="612"/>
      <c r="M71" s="612"/>
      <c r="N71" s="612"/>
      <c r="O71" s="612"/>
      <c r="P71" s="612"/>
      <c r="Q71" s="612"/>
      <c r="R71" s="612"/>
      <c r="S71" s="612"/>
      <c r="T71" s="612"/>
      <c r="U71" s="614"/>
    </row>
    <row r="72" spans="2:21" s="272" customFormat="1" ht="21" customHeight="1" x14ac:dyDescent="0.2">
      <c r="B72" s="646"/>
      <c r="C72" s="648" t="s">
        <v>826</v>
      </c>
      <c r="D72" s="649"/>
      <c r="E72" s="652" t="s">
        <v>829</v>
      </c>
      <c r="F72" s="652"/>
      <c r="G72" s="652"/>
      <c r="H72" s="615" t="s">
        <v>827</v>
      </c>
      <c r="I72" s="615"/>
      <c r="J72" s="615"/>
      <c r="K72" s="615"/>
      <c r="L72" s="615"/>
      <c r="M72" s="615"/>
      <c r="N72" s="615"/>
      <c r="O72" s="615"/>
      <c r="P72" s="615"/>
      <c r="Q72" s="615"/>
      <c r="R72" s="615"/>
      <c r="S72" s="615"/>
      <c r="T72" s="615"/>
      <c r="U72" s="616"/>
    </row>
    <row r="73" spans="2:21" s="272" customFormat="1" ht="21" customHeight="1" x14ac:dyDescent="0.2">
      <c r="B73" s="646"/>
      <c r="C73" s="650"/>
      <c r="D73" s="651"/>
      <c r="E73" s="652" t="s">
        <v>828</v>
      </c>
      <c r="F73" s="652"/>
      <c r="G73" s="652"/>
      <c r="H73" s="615" t="s">
        <v>830</v>
      </c>
      <c r="I73" s="615"/>
      <c r="J73" s="615"/>
      <c r="K73" s="615"/>
      <c r="L73" s="615"/>
      <c r="M73" s="615"/>
      <c r="N73" s="615"/>
      <c r="O73" s="615"/>
      <c r="P73" s="615"/>
      <c r="Q73" s="615"/>
      <c r="R73" s="615"/>
      <c r="S73" s="615"/>
      <c r="T73" s="615"/>
      <c r="U73" s="616"/>
    </row>
    <row r="74" spans="2:21" s="272" customFormat="1" ht="21" customHeight="1" x14ac:dyDescent="0.2">
      <c r="B74" s="646"/>
      <c r="C74" s="650"/>
      <c r="D74" s="651"/>
      <c r="E74" s="652" t="s">
        <v>834</v>
      </c>
      <c r="F74" s="652"/>
      <c r="G74" s="652"/>
      <c r="H74" s="615" t="s">
        <v>835</v>
      </c>
      <c r="I74" s="615"/>
      <c r="J74" s="615"/>
      <c r="K74" s="615"/>
      <c r="L74" s="615"/>
      <c r="M74" s="615"/>
      <c r="N74" s="615"/>
      <c r="O74" s="615"/>
      <c r="P74" s="615"/>
      <c r="Q74" s="615"/>
      <c r="R74" s="615"/>
      <c r="S74" s="615"/>
      <c r="T74" s="615"/>
      <c r="U74" s="616"/>
    </row>
    <row r="75" spans="2:21" s="272" customFormat="1" ht="21" customHeight="1" x14ac:dyDescent="0.2">
      <c r="B75" s="646"/>
      <c r="C75" s="650"/>
      <c r="D75" s="651"/>
      <c r="E75" s="652" t="s">
        <v>832</v>
      </c>
      <c r="F75" s="652"/>
      <c r="G75" s="652"/>
      <c r="H75" s="615" t="s">
        <v>833</v>
      </c>
      <c r="I75" s="615"/>
      <c r="J75" s="615"/>
      <c r="K75" s="615"/>
      <c r="L75" s="615"/>
      <c r="M75" s="615"/>
      <c r="N75" s="615"/>
      <c r="O75" s="615"/>
      <c r="P75" s="615"/>
      <c r="Q75" s="615"/>
      <c r="R75" s="615"/>
      <c r="S75" s="615"/>
      <c r="T75" s="615"/>
      <c r="U75" s="616"/>
    </row>
    <row r="76" spans="2:21" s="272" customFormat="1" ht="21" customHeight="1" x14ac:dyDescent="0.2">
      <c r="B76" s="646"/>
      <c r="C76" s="650"/>
      <c r="D76" s="651"/>
      <c r="E76" s="652" t="s">
        <v>837</v>
      </c>
      <c r="F76" s="652"/>
      <c r="G76" s="652"/>
      <c r="H76" s="615" t="s">
        <v>831</v>
      </c>
      <c r="I76" s="615"/>
      <c r="J76" s="615"/>
      <c r="K76" s="615"/>
      <c r="L76" s="615"/>
      <c r="M76" s="615"/>
      <c r="N76" s="615"/>
      <c r="O76" s="615"/>
      <c r="P76" s="615"/>
      <c r="Q76" s="615"/>
      <c r="R76" s="615"/>
      <c r="S76" s="615"/>
      <c r="T76" s="615"/>
      <c r="U76" s="616"/>
    </row>
    <row r="77" spans="2:21" s="272" customFormat="1" ht="21" customHeight="1" x14ac:dyDescent="0.2">
      <c r="B77" s="646"/>
      <c r="C77" s="650"/>
      <c r="D77" s="651"/>
      <c r="E77" s="652" t="s">
        <v>838</v>
      </c>
      <c r="F77" s="652"/>
      <c r="G77" s="652"/>
      <c r="H77" s="615" t="s">
        <v>836</v>
      </c>
      <c r="I77" s="615"/>
      <c r="J77" s="615"/>
      <c r="K77" s="615"/>
      <c r="L77" s="615"/>
      <c r="M77" s="615"/>
      <c r="N77" s="615"/>
      <c r="O77" s="615"/>
      <c r="P77" s="615"/>
      <c r="Q77" s="615"/>
      <c r="R77" s="615"/>
      <c r="S77" s="615"/>
      <c r="T77" s="615"/>
      <c r="U77" s="616"/>
    </row>
    <row r="78" spans="2:21" s="272" customFormat="1" ht="29.25" customHeight="1" x14ac:dyDescent="0.2">
      <c r="B78" s="646"/>
      <c r="C78" s="602" t="s">
        <v>844</v>
      </c>
      <c r="D78" s="603"/>
      <c r="E78" s="603"/>
      <c r="F78" s="603"/>
      <c r="G78" s="603"/>
      <c r="H78" s="603"/>
      <c r="I78" s="603"/>
      <c r="J78" s="603"/>
      <c r="K78" s="603"/>
      <c r="L78" s="603"/>
      <c r="M78" s="603"/>
      <c r="N78" s="603"/>
      <c r="O78" s="603"/>
      <c r="P78" s="603"/>
      <c r="Q78" s="603"/>
      <c r="R78" s="603"/>
      <c r="S78" s="603"/>
      <c r="T78" s="603"/>
      <c r="U78" s="604"/>
    </row>
    <row r="79" spans="2:21" s="272" customFormat="1" ht="21" customHeight="1" x14ac:dyDescent="0.2">
      <c r="B79" s="646"/>
      <c r="C79" s="605" t="s">
        <v>845</v>
      </c>
      <c r="D79" s="606"/>
      <c r="E79" s="606"/>
      <c r="F79" s="606"/>
      <c r="G79" s="606"/>
      <c r="H79" s="606"/>
      <c r="I79" s="606"/>
      <c r="J79" s="606"/>
      <c r="K79" s="606"/>
      <c r="L79" s="606"/>
      <c r="M79" s="606"/>
      <c r="N79" s="606"/>
      <c r="O79" s="606"/>
      <c r="P79" s="606"/>
      <c r="Q79" s="606"/>
      <c r="R79" s="606"/>
      <c r="S79" s="606"/>
      <c r="T79" s="606"/>
      <c r="U79" s="607"/>
    </row>
    <row r="80" spans="2:21" s="272" customFormat="1" ht="21" customHeight="1" x14ac:dyDescent="0.2">
      <c r="B80" s="646"/>
      <c r="C80" s="617" t="s">
        <v>846</v>
      </c>
      <c r="D80" s="618"/>
      <c r="E80" s="621" t="s">
        <v>842</v>
      </c>
      <c r="F80" s="621"/>
      <c r="G80" s="621"/>
      <c r="H80" s="621"/>
      <c r="I80" s="621"/>
      <c r="J80" s="621"/>
      <c r="K80" s="621"/>
      <c r="L80" s="621"/>
      <c r="M80" s="621"/>
      <c r="N80" s="621"/>
      <c r="O80" s="621"/>
      <c r="P80" s="621"/>
      <c r="Q80" s="621"/>
      <c r="R80" s="621"/>
      <c r="S80" s="621"/>
      <c r="T80" s="621"/>
      <c r="U80" s="622"/>
    </row>
    <row r="81" spans="2:21" s="272" customFormat="1" ht="21" customHeight="1" x14ac:dyDescent="0.2">
      <c r="B81" s="646"/>
      <c r="C81" s="619"/>
      <c r="D81" s="620"/>
      <c r="E81" s="621" t="s">
        <v>843</v>
      </c>
      <c r="F81" s="621"/>
      <c r="G81" s="621"/>
      <c r="H81" s="621"/>
      <c r="I81" s="621"/>
      <c r="J81" s="621"/>
      <c r="K81" s="621"/>
      <c r="L81" s="621"/>
      <c r="M81" s="621"/>
      <c r="N81" s="621"/>
      <c r="O81" s="621"/>
      <c r="P81" s="621"/>
      <c r="Q81" s="621"/>
      <c r="R81" s="621"/>
      <c r="S81" s="621"/>
      <c r="T81" s="621"/>
      <c r="U81" s="622"/>
    </row>
    <row r="82" spans="2:21" s="272" customFormat="1" ht="21" customHeight="1" x14ac:dyDescent="0.2">
      <c r="B82" s="646"/>
      <c r="C82" s="605" t="s">
        <v>847</v>
      </c>
      <c r="D82" s="606"/>
      <c r="E82" s="606"/>
      <c r="F82" s="606"/>
      <c r="G82" s="606"/>
      <c r="H82" s="606"/>
      <c r="I82" s="606"/>
      <c r="J82" s="606"/>
      <c r="K82" s="606"/>
      <c r="L82" s="606"/>
      <c r="M82" s="606"/>
      <c r="N82" s="606"/>
      <c r="O82" s="606"/>
      <c r="P82" s="606"/>
      <c r="Q82" s="606"/>
      <c r="R82" s="606"/>
      <c r="S82" s="606"/>
      <c r="T82" s="606"/>
      <c r="U82" s="607"/>
    </row>
    <row r="83" spans="2:21" s="272" customFormat="1" ht="21" customHeight="1" x14ac:dyDescent="0.2">
      <c r="B83" s="646"/>
      <c r="C83" s="662" t="s">
        <v>848</v>
      </c>
      <c r="D83" s="663"/>
      <c r="E83" s="663"/>
      <c r="F83" s="663"/>
      <c r="G83" s="663"/>
      <c r="H83" s="663"/>
      <c r="I83" s="663"/>
      <c r="J83" s="663"/>
      <c r="K83" s="663"/>
      <c r="L83" s="663"/>
      <c r="M83" s="663"/>
      <c r="N83" s="663"/>
      <c r="O83" s="663"/>
      <c r="P83" s="663"/>
      <c r="Q83" s="663"/>
      <c r="R83" s="663"/>
      <c r="S83" s="663"/>
      <c r="T83" s="663"/>
      <c r="U83" s="664"/>
    </row>
    <row r="84" spans="2:21" s="272" customFormat="1" ht="21" customHeight="1" x14ac:dyDescent="0.2">
      <c r="B84" s="646"/>
      <c r="C84" s="608" t="s">
        <v>850</v>
      </c>
      <c r="D84" s="609"/>
      <c r="E84" s="609"/>
      <c r="F84" s="609"/>
      <c r="G84" s="609"/>
      <c r="H84" s="609"/>
      <c r="I84" s="609"/>
      <c r="J84" s="609"/>
      <c r="K84" s="609"/>
      <c r="L84" s="609"/>
      <c r="M84" s="609"/>
      <c r="N84" s="609"/>
      <c r="O84" s="609"/>
      <c r="P84" s="609"/>
      <c r="Q84" s="609"/>
      <c r="R84" s="609"/>
      <c r="S84" s="609"/>
      <c r="T84" s="609"/>
      <c r="U84" s="610"/>
    </row>
    <row r="85" spans="2:21" s="272" customFormat="1" ht="21" customHeight="1" x14ac:dyDescent="0.2">
      <c r="B85" s="646"/>
      <c r="C85" s="605" t="s">
        <v>849</v>
      </c>
      <c r="D85" s="606"/>
      <c r="E85" s="606"/>
      <c r="F85" s="606"/>
      <c r="G85" s="606"/>
      <c r="H85" s="606"/>
      <c r="I85" s="606"/>
      <c r="J85" s="606"/>
      <c r="K85" s="606"/>
      <c r="L85" s="606"/>
      <c r="M85" s="606"/>
      <c r="N85" s="606"/>
      <c r="O85" s="606"/>
      <c r="P85" s="606"/>
      <c r="Q85" s="606"/>
      <c r="R85" s="606"/>
      <c r="S85" s="606"/>
      <c r="T85" s="606"/>
      <c r="U85" s="607"/>
    </row>
    <row r="86" spans="2:21" s="272" customFormat="1" ht="21" customHeight="1" x14ac:dyDescent="0.2">
      <c r="B86" s="646"/>
      <c r="C86" s="599" t="s">
        <v>851</v>
      </c>
      <c r="D86" s="600"/>
      <c r="E86" s="600"/>
      <c r="F86" s="600"/>
      <c r="G86" s="600"/>
      <c r="H86" s="600"/>
      <c r="I86" s="600"/>
      <c r="J86" s="600"/>
      <c r="K86" s="600"/>
      <c r="L86" s="600"/>
      <c r="M86" s="600"/>
      <c r="N86" s="600"/>
      <c r="O86" s="600"/>
      <c r="P86" s="600"/>
      <c r="Q86" s="600"/>
      <c r="R86" s="600"/>
      <c r="S86" s="600"/>
      <c r="T86" s="600"/>
      <c r="U86" s="601"/>
    </row>
    <row r="87" spans="2:21" s="272" customFormat="1" ht="32.25" customHeight="1" x14ac:dyDescent="0.2">
      <c r="B87" s="646"/>
      <c r="C87" s="602" t="s">
        <v>852</v>
      </c>
      <c r="D87" s="603"/>
      <c r="E87" s="603"/>
      <c r="F87" s="603"/>
      <c r="G87" s="603"/>
      <c r="H87" s="603"/>
      <c r="I87" s="603"/>
      <c r="J87" s="603"/>
      <c r="K87" s="603"/>
      <c r="L87" s="603"/>
      <c r="M87" s="603"/>
      <c r="N87" s="603"/>
      <c r="O87" s="603"/>
      <c r="P87" s="603"/>
      <c r="Q87" s="603"/>
      <c r="R87" s="603"/>
      <c r="S87" s="603"/>
      <c r="T87" s="603"/>
      <c r="U87" s="604"/>
    </row>
    <row r="88" spans="2:21" s="272" customFormat="1" ht="21" customHeight="1" x14ac:dyDescent="0.2">
      <c r="B88" s="646"/>
      <c r="C88" s="596" t="s">
        <v>438</v>
      </c>
      <c r="D88" s="597"/>
      <c r="E88" s="597"/>
      <c r="F88" s="597"/>
      <c r="G88" s="597"/>
      <c r="H88" s="597"/>
      <c r="I88" s="597"/>
      <c r="J88" s="597"/>
      <c r="K88" s="597"/>
      <c r="L88" s="597"/>
      <c r="M88" s="597"/>
      <c r="N88" s="597"/>
      <c r="O88" s="597"/>
      <c r="P88" s="597"/>
      <c r="Q88" s="597"/>
      <c r="R88" s="597"/>
      <c r="S88" s="597"/>
      <c r="T88" s="597"/>
      <c r="U88" s="598"/>
    </row>
    <row r="89" spans="2:21" s="272" customFormat="1" ht="21" customHeight="1" x14ac:dyDescent="0.2">
      <c r="B89" s="646"/>
      <c r="C89" s="596" t="s">
        <v>439</v>
      </c>
      <c r="D89" s="597"/>
      <c r="E89" s="597"/>
      <c r="F89" s="597"/>
      <c r="G89" s="597"/>
      <c r="H89" s="597"/>
      <c r="I89" s="597"/>
      <c r="J89" s="597"/>
      <c r="K89" s="597"/>
      <c r="L89" s="597"/>
      <c r="M89" s="597"/>
      <c r="N89" s="597"/>
      <c r="O89" s="597"/>
      <c r="P89" s="597"/>
      <c r="Q89" s="597"/>
      <c r="R89" s="597"/>
      <c r="S89" s="597"/>
      <c r="T89" s="597"/>
      <c r="U89" s="598"/>
    </row>
    <row r="90" spans="2:21" s="272" customFormat="1" ht="21" customHeight="1" x14ac:dyDescent="0.2">
      <c r="B90" s="646"/>
      <c r="C90" s="596" t="s">
        <v>443</v>
      </c>
      <c r="D90" s="597"/>
      <c r="E90" s="597"/>
      <c r="F90" s="597"/>
      <c r="G90" s="597"/>
      <c r="H90" s="597"/>
      <c r="I90" s="597"/>
      <c r="J90" s="597"/>
      <c r="K90" s="597"/>
      <c r="L90" s="597"/>
      <c r="M90" s="597"/>
      <c r="N90" s="597"/>
      <c r="O90" s="597"/>
      <c r="P90" s="597"/>
      <c r="Q90" s="597"/>
      <c r="R90" s="597"/>
      <c r="S90" s="597"/>
      <c r="T90" s="597"/>
      <c r="U90" s="598"/>
    </row>
    <row r="91" spans="2:21" s="272" customFormat="1" ht="21" customHeight="1" thickBot="1" x14ac:dyDescent="0.25">
      <c r="B91" s="647"/>
      <c r="C91" s="593" t="s">
        <v>444</v>
      </c>
      <c r="D91" s="594"/>
      <c r="E91" s="594"/>
      <c r="F91" s="594"/>
      <c r="G91" s="594"/>
      <c r="H91" s="594"/>
      <c r="I91" s="594"/>
      <c r="J91" s="594"/>
      <c r="K91" s="594"/>
      <c r="L91" s="594"/>
      <c r="M91" s="594"/>
      <c r="N91" s="594"/>
      <c r="O91" s="594"/>
      <c r="P91" s="594"/>
      <c r="Q91" s="594"/>
      <c r="R91" s="594"/>
      <c r="S91" s="594"/>
      <c r="T91" s="594"/>
      <c r="U91" s="595"/>
    </row>
    <row r="92" spans="2:21" s="272" customFormat="1" ht="16.5" customHeight="1" x14ac:dyDescent="0.2">
      <c r="C92" s="273"/>
      <c r="D92" s="273"/>
      <c r="E92" s="273"/>
      <c r="F92" s="273"/>
      <c r="G92" s="273"/>
      <c r="H92" s="273"/>
      <c r="I92" s="273"/>
      <c r="J92" s="273"/>
      <c r="K92" s="273"/>
      <c r="L92" s="273"/>
      <c r="M92" s="273"/>
      <c r="N92" s="273"/>
      <c r="O92" s="273"/>
      <c r="P92" s="273"/>
      <c r="Q92" s="273"/>
      <c r="R92" s="273"/>
      <c r="S92" s="273"/>
      <c r="T92" s="273"/>
      <c r="U92" s="273"/>
    </row>
    <row r="93" spans="2:21" s="272" customFormat="1" x14ac:dyDescent="0.2"/>
  </sheetData>
  <sheetProtection algorithmName="SHA-512" hashValue="I8uiDaf8GjemRwPTfrtmRVvtFBBQEI61ryvh2prP4qPaOZdOYOHj7XtNYji/67g1CwY8/Y3PFpYByehAYW/NOg==" saltValue="gU3/LkEN2opbCFsHQDhDog==" spinCount="100000" sheet="1" objects="1" scenarios="1"/>
  <mergeCells count="115">
    <mergeCell ref="B54:B69"/>
    <mergeCell ref="C54:U54"/>
    <mergeCell ref="B70:B91"/>
    <mergeCell ref="C72:D77"/>
    <mergeCell ref="E72:G72"/>
    <mergeCell ref="E73:G73"/>
    <mergeCell ref="E64:U64"/>
    <mergeCell ref="E63:U63"/>
    <mergeCell ref="E59:F62"/>
    <mergeCell ref="G62:U62"/>
    <mergeCell ref="C65:U65"/>
    <mergeCell ref="C78:U78"/>
    <mergeCell ref="E74:G74"/>
    <mergeCell ref="E75:G75"/>
    <mergeCell ref="E76:G76"/>
    <mergeCell ref="E77:G77"/>
    <mergeCell ref="H74:U74"/>
    <mergeCell ref="H75:U75"/>
    <mergeCell ref="H76:U76"/>
    <mergeCell ref="H77:U77"/>
    <mergeCell ref="C83:U83"/>
    <mergeCell ref="C67:U67"/>
    <mergeCell ref="X38:AB40"/>
    <mergeCell ref="C53:U53"/>
    <mergeCell ref="X42:AB44"/>
    <mergeCell ref="C51:U51"/>
    <mergeCell ref="C34:U34"/>
    <mergeCell ref="C35:U35"/>
    <mergeCell ref="C33:U33"/>
    <mergeCell ref="C29:E32"/>
    <mergeCell ref="F29:U29"/>
    <mergeCell ref="F30:U30"/>
    <mergeCell ref="F31:U31"/>
    <mergeCell ref="F32:U32"/>
    <mergeCell ref="E43:U43"/>
    <mergeCell ref="C43:D44"/>
    <mergeCell ref="E44:U44"/>
    <mergeCell ref="C45:D46"/>
    <mergeCell ref="E45:U45"/>
    <mergeCell ref="E46:U46"/>
    <mergeCell ref="C47:D48"/>
    <mergeCell ref="E47:U47"/>
    <mergeCell ref="E48:U48"/>
    <mergeCell ref="C49:U49"/>
    <mergeCell ref="C50:U50"/>
    <mergeCell ref="C40:U40"/>
    <mergeCell ref="B23:B27"/>
    <mergeCell ref="C91:U91"/>
    <mergeCell ref="C89:U89"/>
    <mergeCell ref="C90:U90"/>
    <mergeCell ref="C86:U86"/>
    <mergeCell ref="C87:U87"/>
    <mergeCell ref="C88:U88"/>
    <mergeCell ref="C79:U79"/>
    <mergeCell ref="C84:U84"/>
    <mergeCell ref="C85:U85"/>
    <mergeCell ref="C70:U70"/>
    <mergeCell ref="C71:U71"/>
    <mergeCell ref="H72:U72"/>
    <mergeCell ref="H73:U73"/>
    <mergeCell ref="C80:D81"/>
    <mergeCell ref="E80:U80"/>
    <mergeCell ref="E81:U81"/>
    <mergeCell ref="C82:U82"/>
    <mergeCell ref="B28:B53"/>
    <mergeCell ref="G59:U59"/>
    <mergeCell ref="G60:U60"/>
    <mergeCell ref="G61:U61"/>
    <mergeCell ref="C59:D64"/>
    <mergeCell ref="C55:U55"/>
    <mergeCell ref="C24:U24"/>
    <mergeCell ref="C25:U25"/>
    <mergeCell ref="C11:U11"/>
    <mergeCell ref="C18:U18"/>
    <mergeCell ref="C14:U14"/>
    <mergeCell ref="C19:U19"/>
    <mergeCell ref="C20:U20"/>
    <mergeCell ref="C22:U22"/>
    <mergeCell ref="C13:U13"/>
    <mergeCell ref="C23:U23"/>
    <mergeCell ref="C16:U16"/>
    <mergeCell ref="C21:U21"/>
    <mergeCell ref="C37:U37"/>
    <mergeCell ref="C69:U69"/>
    <mergeCell ref="C26:U26"/>
    <mergeCell ref="C27:U27"/>
    <mergeCell ref="C36:U36"/>
    <mergeCell ref="C38:U38"/>
    <mergeCell ref="C39:U39"/>
    <mergeCell ref="C42:U42"/>
    <mergeCell ref="C52:U52"/>
    <mergeCell ref="C66:U66"/>
    <mergeCell ref="C68:U68"/>
    <mergeCell ref="C28:U28"/>
    <mergeCell ref="C56:U56"/>
    <mergeCell ref="C57:U57"/>
    <mergeCell ref="C58:U58"/>
    <mergeCell ref="C41:U41"/>
    <mergeCell ref="C10:U10"/>
    <mergeCell ref="C12:U12"/>
    <mergeCell ref="C15:U15"/>
    <mergeCell ref="C17:U17"/>
    <mergeCell ref="B8:U8"/>
    <mergeCell ref="B6:U6"/>
    <mergeCell ref="B2:F4"/>
    <mergeCell ref="B9:B22"/>
    <mergeCell ref="G2:N4"/>
    <mergeCell ref="O2:P2"/>
    <mergeCell ref="O3:P3"/>
    <mergeCell ref="O4:P4"/>
    <mergeCell ref="Q2:R2"/>
    <mergeCell ref="Q3:R3"/>
    <mergeCell ref="Q4:R4"/>
    <mergeCell ref="S2:U4"/>
    <mergeCell ref="C9:U9"/>
  </mergeCells>
  <pageMargins left="0.7" right="0.7" top="0.75" bottom="0.75" header="0.3" footer="0.3"/>
  <pageSetup paperSize="9" scale="45"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B1:R40"/>
  <sheetViews>
    <sheetView workbookViewId="0">
      <selection activeCell="S11" sqref="S11"/>
    </sheetView>
  </sheetViews>
  <sheetFormatPr baseColWidth="10" defaultRowHeight="12.75" x14ac:dyDescent="0.2"/>
  <cols>
    <col min="1" max="1" width="2" customWidth="1"/>
    <col min="2" max="2" width="7.5703125" style="107" customWidth="1"/>
    <col min="3" max="3" width="32.7109375" customWidth="1"/>
    <col min="4" max="4" width="48.42578125" customWidth="1"/>
    <col min="5" max="6" width="8.140625" customWidth="1"/>
    <col min="7" max="7" width="2" customWidth="1"/>
    <col min="10" max="10" width="9.140625" customWidth="1"/>
    <col min="11" max="11" width="15.42578125" customWidth="1"/>
    <col min="12" max="12" width="5.85546875" customWidth="1"/>
    <col min="16" max="16" width="11.42578125" customWidth="1"/>
    <col min="17" max="17" width="13.42578125" customWidth="1"/>
    <col min="18" max="18" width="4.42578125" customWidth="1"/>
  </cols>
  <sheetData>
    <row r="1" spans="2:18" ht="12.75" customHeight="1" thickBot="1" x14ac:dyDescent="0.25">
      <c r="B1" s="1372"/>
      <c r="C1" s="1372"/>
      <c r="D1" s="1372"/>
      <c r="E1" s="1372"/>
      <c r="F1" s="1372"/>
      <c r="G1" s="698"/>
      <c r="H1" s="1535"/>
      <c r="I1" s="1535"/>
      <c r="J1" s="1535"/>
      <c r="K1" s="1535"/>
      <c r="L1" s="1535"/>
      <c r="M1" s="1535"/>
      <c r="N1" s="1535"/>
      <c r="O1" s="1535"/>
      <c r="P1" s="1535"/>
      <c r="Q1" s="1535"/>
      <c r="R1" s="698"/>
    </row>
    <row r="2" spans="2:18" ht="16.5" customHeight="1" x14ac:dyDescent="0.2">
      <c r="B2" s="1526" t="s">
        <v>404</v>
      </c>
      <c r="C2" s="1527"/>
      <c r="D2" s="1527"/>
      <c r="E2" s="1527"/>
      <c r="F2" s="1528"/>
      <c r="G2" s="698"/>
      <c r="H2" s="1364" t="s">
        <v>880</v>
      </c>
      <c r="I2" s="1448"/>
      <c r="J2" s="1448"/>
      <c r="K2" s="1448"/>
      <c r="L2" s="1448"/>
      <c r="M2" s="1448"/>
      <c r="N2" s="1448"/>
      <c r="O2" s="1448"/>
      <c r="P2" s="1448"/>
      <c r="Q2" s="1449"/>
      <c r="R2" s="698"/>
    </row>
    <row r="3" spans="2:18" ht="16.5" customHeight="1" thickBot="1" x14ac:dyDescent="0.25">
      <c r="B3" s="1529"/>
      <c r="C3" s="1530"/>
      <c r="D3" s="1530"/>
      <c r="E3" s="1530"/>
      <c r="F3" s="1531"/>
      <c r="G3" s="698"/>
      <c r="H3" s="1450"/>
      <c r="I3" s="1451"/>
      <c r="J3" s="1451"/>
      <c r="K3" s="1451"/>
      <c r="L3" s="1451"/>
      <c r="M3" s="1451"/>
      <c r="N3" s="1451"/>
      <c r="O3" s="1451"/>
      <c r="P3" s="1451"/>
      <c r="Q3" s="1452"/>
      <c r="R3" s="698"/>
    </row>
    <row r="4" spans="2:18" ht="33.75" customHeight="1" thickBot="1" x14ac:dyDescent="0.25">
      <c r="B4" s="1532" t="s">
        <v>405</v>
      </c>
      <c r="C4" s="1533"/>
      <c r="D4" s="1533"/>
      <c r="E4" s="1533"/>
      <c r="F4" s="1534"/>
      <c r="G4" s="698"/>
      <c r="H4" s="1442" t="s">
        <v>896</v>
      </c>
      <c r="I4" s="1443"/>
      <c r="J4" s="1443"/>
      <c r="K4" s="1443"/>
      <c r="L4" s="1443"/>
      <c r="M4" s="1443"/>
      <c r="N4" s="1443"/>
      <c r="O4" s="1443"/>
      <c r="P4" s="1443"/>
      <c r="Q4" s="1444"/>
      <c r="R4" s="698"/>
    </row>
    <row r="5" spans="2:18" ht="13.5" customHeight="1" thickBot="1" x14ac:dyDescent="0.25">
      <c r="B5" s="1513"/>
      <c r="C5" s="1513"/>
      <c r="D5" s="1513"/>
      <c r="E5" s="1513"/>
      <c r="F5" s="1513"/>
      <c r="G5" s="698"/>
      <c r="H5" s="1445"/>
      <c r="I5" s="1446"/>
      <c r="J5" s="1446"/>
      <c r="K5" s="1446"/>
      <c r="L5" s="1446"/>
      <c r="M5" s="1446"/>
      <c r="N5" s="1446"/>
      <c r="O5" s="1446"/>
      <c r="P5" s="1446"/>
      <c r="Q5" s="1447"/>
      <c r="R5" s="698"/>
    </row>
    <row r="6" spans="2:18" ht="27.75" customHeight="1" thickBot="1" x14ac:dyDescent="0.25">
      <c r="B6" s="1536" t="s">
        <v>406</v>
      </c>
      <c r="C6" s="1538" t="s">
        <v>407</v>
      </c>
      <c r="D6" s="1539"/>
      <c r="E6" s="1540" t="s">
        <v>408</v>
      </c>
      <c r="F6" s="1541"/>
      <c r="G6" s="698"/>
      <c r="H6" s="456" t="s">
        <v>882</v>
      </c>
      <c r="I6" s="1466" t="s">
        <v>881</v>
      </c>
      <c r="J6" s="1466"/>
      <c r="K6" s="1463" t="s">
        <v>885</v>
      </c>
      <c r="L6" s="1463"/>
      <c r="M6" s="1463"/>
      <c r="N6" s="1463"/>
      <c r="O6" s="1463"/>
      <c r="P6" s="1464" t="s">
        <v>886</v>
      </c>
      <c r="Q6" s="1465"/>
      <c r="R6" s="698"/>
    </row>
    <row r="7" spans="2:18" ht="27.75" customHeight="1" thickBot="1" x14ac:dyDescent="0.25">
      <c r="B7" s="1537"/>
      <c r="C7" s="1542" t="s">
        <v>409</v>
      </c>
      <c r="D7" s="1543"/>
      <c r="E7" s="214" t="s">
        <v>410</v>
      </c>
      <c r="F7" s="215" t="s">
        <v>411</v>
      </c>
      <c r="G7" s="698"/>
      <c r="H7" s="457">
        <v>5</v>
      </c>
      <c r="I7" s="1467" t="s">
        <v>883</v>
      </c>
      <c r="J7" s="1467"/>
      <c r="K7" s="1456" t="s">
        <v>887</v>
      </c>
      <c r="L7" s="1456"/>
      <c r="M7" s="1456"/>
      <c r="N7" s="1456"/>
      <c r="O7" s="1456"/>
      <c r="P7" s="1457" t="s">
        <v>895</v>
      </c>
      <c r="Q7" s="1458"/>
      <c r="R7" s="698"/>
    </row>
    <row r="8" spans="2:18" ht="30.75" customHeight="1" x14ac:dyDescent="0.2">
      <c r="B8" s="180">
        <v>1</v>
      </c>
      <c r="C8" s="1544" t="s">
        <v>412</v>
      </c>
      <c r="D8" s="1545"/>
      <c r="E8" s="181" t="s">
        <v>532</v>
      </c>
      <c r="F8" s="184"/>
      <c r="G8" s="698"/>
      <c r="H8" s="217">
        <v>4</v>
      </c>
      <c r="I8" s="1461" t="s">
        <v>68</v>
      </c>
      <c r="J8" s="1461"/>
      <c r="K8" s="1456" t="s">
        <v>889</v>
      </c>
      <c r="L8" s="1456"/>
      <c r="M8" s="1456"/>
      <c r="N8" s="1456"/>
      <c r="O8" s="1456"/>
      <c r="P8" s="1457" t="s">
        <v>891</v>
      </c>
      <c r="Q8" s="1458"/>
      <c r="R8" s="698"/>
    </row>
    <row r="9" spans="2:18" ht="30.75" customHeight="1" x14ac:dyDescent="0.2">
      <c r="B9" s="176">
        <v>2</v>
      </c>
      <c r="C9" s="1438" t="s">
        <v>413</v>
      </c>
      <c r="D9" s="1439"/>
      <c r="E9" s="182" t="s">
        <v>532</v>
      </c>
      <c r="F9" s="185"/>
      <c r="G9" s="698"/>
      <c r="H9" s="218">
        <v>3</v>
      </c>
      <c r="I9" s="1462" t="s">
        <v>69</v>
      </c>
      <c r="J9" s="1462"/>
      <c r="K9" s="1456" t="s">
        <v>888</v>
      </c>
      <c r="L9" s="1456"/>
      <c r="M9" s="1456"/>
      <c r="N9" s="1456"/>
      <c r="O9" s="1456"/>
      <c r="P9" s="1457" t="s">
        <v>894</v>
      </c>
      <c r="Q9" s="1458"/>
      <c r="R9" s="698"/>
    </row>
    <row r="10" spans="2:18" ht="30.75" customHeight="1" x14ac:dyDescent="0.2">
      <c r="B10" s="172">
        <v>3</v>
      </c>
      <c r="C10" s="1440" t="s">
        <v>414</v>
      </c>
      <c r="D10" s="1441"/>
      <c r="E10" s="183" t="s">
        <v>532</v>
      </c>
      <c r="F10" s="186"/>
      <c r="G10" s="698"/>
      <c r="H10" s="219">
        <v>2</v>
      </c>
      <c r="I10" s="1459" t="s">
        <v>884</v>
      </c>
      <c r="J10" s="1459"/>
      <c r="K10" s="1456" t="s">
        <v>18</v>
      </c>
      <c r="L10" s="1456"/>
      <c r="M10" s="1456"/>
      <c r="N10" s="1456"/>
      <c r="O10" s="1456"/>
      <c r="P10" s="1457" t="s">
        <v>893</v>
      </c>
      <c r="Q10" s="1458"/>
      <c r="R10" s="698"/>
    </row>
    <row r="11" spans="2:18" ht="30.75" customHeight="1" thickBot="1" x14ac:dyDescent="0.25">
      <c r="B11" s="176">
        <v>4</v>
      </c>
      <c r="C11" s="1438" t="s">
        <v>415</v>
      </c>
      <c r="D11" s="1439"/>
      <c r="E11" s="187"/>
      <c r="F11" s="177" t="s">
        <v>532</v>
      </c>
      <c r="G11" s="698"/>
      <c r="H11" s="220">
        <v>1</v>
      </c>
      <c r="I11" s="1460" t="s">
        <v>71</v>
      </c>
      <c r="J11" s="1460"/>
      <c r="K11" s="1453" t="s">
        <v>890</v>
      </c>
      <c r="L11" s="1453"/>
      <c r="M11" s="1453"/>
      <c r="N11" s="1453"/>
      <c r="O11" s="1453"/>
      <c r="P11" s="1454" t="s">
        <v>892</v>
      </c>
      <c r="Q11" s="1455"/>
      <c r="R11" s="698"/>
    </row>
    <row r="12" spans="2:18" ht="30.75" customHeight="1" x14ac:dyDescent="0.2">
      <c r="B12" s="172">
        <v>5</v>
      </c>
      <c r="C12" s="1440" t="s">
        <v>416</v>
      </c>
      <c r="D12" s="1441"/>
      <c r="E12" s="183" t="s">
        <v>532</v>
      </c>
      <c r="F12" s="186"/>
      <c r="G12" s="698"/>
      <c r="H12" s="1486"/>
      <c r="I12" s="1486"/>
      <c r="J12" s="1486"/>
      <c r="K12" s="1486"/>
      <c r="L12" s="1486"/>
      <c r="M12" s="1486"/>
      <c r="N12" s="1486"/>
      <c r="O12" s="1486"/>
      <c r="P12" s="1486"/>
      <c r="Q12" s="1486"/>
      <c r="R12" s="698"/>
    </row>
    <row r="13" spans="2:18" ht="30.75" customHeight="1" thickBot="1" x14ac:dyDescent="0.25">
      <c r="B13" s="176">
        <v>6</v>
      </c>
      <c r="C13" s="1438" t="s">
        <v>417</v>
      </c>
      <c r="D13" s="1439"/>
      <c r="E13" s="187" t="s">
        <v>532</v>
      </c>
      <c r="F13" s="177"/>
      <c r="G13" s="698"/>
      <c r="H13" s="1372"/>
      <c r="I13" s="1372"/>
      <c r="J13" s="1372"/>
      <c r="K13" s="1372"/>
      <c r="L13" s="1372"/>
      <c r="M13" s="1372"/>
      <c r="N13" s="1372"/>
      <c r="O13" s="1372"/>
      <c r="P13" s="1372"/>
      <c r="Q13" s="1372"/>
      <c r="R13" s="698"/>
    </row>
    <row r="14" spans="2:18" ht="30.75" customHeight="1" x14ac:dyDescent="0.2">
      <c r="B14" s="172">
        <v>7</v>
      </c>
      <c r="C14" s="1440" t="s">
        <v>418</v>
      </c>
      <c r="D14" s="1441"/>
      <c r="E14" s="183" t="s">
        <v>532</v>
      </c>
      <c r="F14" s="186"/>
      <c r="G14" s="698"/>
      <c r="H14" s="1474" t="s">
        <v>537</v>
      </c>
      <c r="I14" s="1475"/>
      <c r="J14" s="1475"/>
      <c r="K14" s="1475"/>
      <c r="L14" s="1475"/>
      <c r="M14" s="1475"/>
      <c r="N14" s="1475"/>
      <c r="O14" s="1475"/>
      <c r="P14" s="1475"/>
      <c r="Q14" s="1476"/>
      <c r="R14" s="698"/>
    </row>
    <row r="15" spans="2:18" ht="30.75" customHeight="1" x14ac:dyDescent="0.2">
      <c r="B15" s="176">
        <v>8</v>
      </c>
      <c r="C15" s="1438" t="s">
        <v>419</v>
      </c>
      <c r="D15" s="1439"/>
      <c r="E15" s="187"/>
      <c r="F15" s="177" t="s">
        <v>532</v>
      </c>
      <c r="G15" s="698"/>
      <c r="H15" s="1477" t="s">
        <v>538</v>
      </c>
      <c r="I15" s="1478"/>
      <c r="J15" s="1473"/>
      <c r="K15" s="1472" t="s">
        <v>539</v>
      </c>
      <c r="L15" s="1473"/>
      <c r="M15" s="1472" t="s">
        <v>540</v>
      </c>
      <c r="N15" s="1473"/>
      <c r="O15" s="1472" t="s">
        <v>541</v>
      </c>
      <c r="P15" s="1473"/>
      <c r="Q15" s="216" t="s">
        <v>542</v>
      </c>
      <c r="R15" s="698"/>
    </row>
    <row r="16" spans="2:18" ht="30.75" customHeight="1" x14ac:dyDescent="0.2">
      <c r="B16" s="173">
        <v>9</v>
      </c>
      <c r="C16" s="1524" t="s">
        <v>420</v>
      </c>
      <c r="D16" s="1525"/>
      <c r="E16" s="188"/>
      <c r="F16" s="174" t="s">
        <v>532</v>
      </c>
      <c r="G16" s="698"/>
      <c r="H16" s="1396" t="s">
        <v>543</v>
      </c>
      <c r="I16" s="1397"/>
      <c r="J16" s="1398"/>
      <c r="K16" s="1402" t="s">
        <v>532</v>
      </c>
      <c r="L16" s="1403"/>
      <c r="M16" s="1402" t="s">
        <v>532</v>
      </c>
      <c r="N16" s="1403"/>
      <c r="O16" s="1402" t="s">
        <v>532</v>
      </c>
      <c r="P16" s="1403"/>
      <c r="Q16" s="1470" t="s">
        <v>532</v>
      </c>
      <c r="R16" s="698"/>
    </row>
    <row r="17" spans="2:18" ht="30.75" customHeight="1" thickBot="1" x14ac:dyDescent="0.25">
      <c r="B17" s="176">
        <v>10</v>
      </c>
      <c r="C17" s="1438" t="s">
        <v>421</v>
      </c>
      <c r="D17" s="1439"/>
      <c r="E17" s="187" t="s">
        <v>532</v>
      </c>
      <c r="F17" s="177"/>
      <c r="G17" s="698"/>
      <c r="H17" s="1399"/>
      <c r="I17" s="1400"/>
      <c r="J17" s="1401"/>
      <c r="K17" s="1404"/>
      <c r="L17" s="1405"/>
      <c r="M17" s="1404"/>
      <c r="N17" s="1405"/>
      <c r="O17" s="1404"/>
      <c r="P17" s="1405"/>
      <c r="Q17" s="1471"/>
      <c r="R17" s="698"/>
    </row>
    <row r="18" spans="2:18" ht="30.75" customHeight="1" x14ac:dyDescent="0.2">
      <c r="B18" s="172">
        <v>11</v>
      </c>
      <c r="C18" s="1440" t="s">
        <v>422</v>
      </c>
      <c r="D18" s="1441"/>
      <c r="E18" s="183" t="s">
        <v>532</v>
      </c>
      <c r="F18" s="186"/>
      <c r="G18" s="698"/>
      <c r="H18" s="1485"/>
      <c r="I18" s="1485"/>
      <c r="J18" s="1485"/>
      <c r="K18" s="1485"/>
      <c r="L18" s="1485"/>
      <c r="M18" s="1485"/>
      <c r="N18" s="1485"/>
      <c r="O18" s="1485"/>
      <c r="P18" s="1485"/>
      <c r="Q18" s="1485"/>
      <c r="R18" s="698"/>
    </row>
    <row r="19" spans="2:18" ht="30.75" customHeight="1" thickBot="1" x14ac:dyDescent="0.25">
      <c r="B19" s="176">
        <v>12</v>
      </c>
      <c r="C19" s="1438" t="s">
        <v>423</v>
      </c>
      <c r="D19" s="1439"/>
      <c r="E19" s="187" t="s">
        <v>532</v>
      </c>
      <c r="F19" s="177"/>
      <c r="G19" s="698"/>
      <c r="H19" s="1400"/>
      <c r="I19" s="1400"/>
      <c r="J19" s="1400"/>
      <c r="K19" s="1400"/>
      <c r="L19" s="1400"/>
      <c r="M19" s="1400"/>
      <c r="N19" s="1400"/>
      <c r="O19" s="1400"/>
      <c r="P19" s="1400"/>
      <c r="Q19" s="1400"/>
      <c r="R19" s="698"/>
    </row>
    <row r="20" spans="2:18" ht="30.75" customHeight="1" x14ac:dyDescent="0.2">
      <c r="B20" s="172">
        <v>13</v>
      </c>
      <c r="C20" s="1440" t="s">
        <v>424</v>
      </c>
      <c r="D20" s="1441"/>
      <c r="E20" s="183" t="s">
        <v>532</v>
      </c>
      <c r="F20" s="186"/>
      <c r="G20" s="698"/>
      <c r="H20" s="1479" t="s">
        <v>462</v>
      </c>
      <c r="I20" s="1480"/>
      <c r="J20" s="1480"/>
      <c r="K20" s="1480"/>
      <c r="L20" s="1480"/>
      <c r="M20" s="1480"/>
      <c r="N20" s="1480"/>
      <c r="O20" s="1480"/>
      <c r="P20" s="1480"/>
      <c r="Q20" s="1481"/>
      <c r="R20" s="698"/>
    </row>
    <row r="21" spans="2:18" ht="30.75" customHeight="1" thickBot="1" x14ac:dyDescent="0.25">
      <c r="B21" s="176">
        <v>14</v>
      </c>
      <c r="C21" s="1438" t="s">
        <v>425</v>
      </c>
      <c r="D21" s="1439"/>
      <c r="E21" s="187"/>
      <c r="F21" s="177" t="s">
        <v>532</v>
      </c>
      <c r="G21" s="698"/>
      <c r="H21" s="1482"/>
      <c r="I21" s="1483"/>
      <c r="J21" s="1483"/>
      <c r="K21" s="1483"/>
      <c r="L21" s="1483"/>
      <c r="M21" s="1483"/>
      <c r="N21" s="1483"/>
      <c r="O21" s="1483"/>
      <c r="P21" s="1483"/>
      <c r="Q21" s="1484"/>
      <c r="R21" s="698"/>
    </row>
    <row r="22" spans="2:18" ht="11.25" customHeight="1" thickBot="1" x14ac:dyDescent="0.25">
      <c r="B22" s="1419">
        <v>15</v>
      </c>
      <c r="C22" s="1421" t="s">
        <v>426</v>
      </c>
      <c r="D22" s="1422"/>
      <c r="E22" s="1425"/>
      <c r="F22" s="1427" t="s">
        <v>532</v>
      </c>
      <c r="G22" s="698"/>
      <c r="H22" s="208"/>
      <c r="I22" s="50"/>
      <c r="J22" s="50"/>
      <c r="K22" s="50"/>
      <c r="L22" s="50"/>
      <c r="M22" s="50"/>
      <c r="N22" s="50"/>
      <c r="O22" s="50"/>
      <c r="P22" s="50"/>
      <c r="Q22" s="209"/>
      <c r="R22" s="698"/>
    </row>
    <row r="23" spans="2:18" ht="24.75" customHeight="1" x14ac:dyDescent="0.2">
      <c r="B23" s="1420"/>
      <c r="C23" s="1423"/>
      <c r="D23" s="1424"/>
      <c r="E23" s="1426"/>
      <c r="F23" s="1428"/>
      <c r="G23" s="698"/>
      <c r="H23" s="1432" t="s">
        <v>315</v>
      </c>
      <c r="I23" s="1433"/>
      <c r="J23" s="1429" t="s">
        <v>526</v>
      </c>
      <c r="K23" s="451" t="s">
        <v>450</v>
      </c>
      <c r="L23" s="50"/>
      <c r="M23" s="203"/>
      <c r="N23" s="458"/>
      <c r="O23" s="204"/>
      <c r="P23" s="204"/>
      <c r="Q23" s="205"/>
      <c r="R23" s="698"/>
    </row>
    <row r="24" spans="2:18" ht="30.75" customHeight="1" x14ac:dyDescent="0.2">
      <c r="B24" s="176">
        <v>16</v>
      </c>
      <c r="C24" s="1438" t="s">
        <v>427</v>
      </c>
      <c r="D24" s="1439"/>
      <c r="E24" s="187"/>
      <c r="F24" s="177" t="s">
        <v>532</v>
      </c>
      <c r="G24" s="698"/>
      <c r="H24" s="1432" t="s">
        <v>316</v>
      </c>
      <c r="I24" s="1433"/>
      <c r="J24" s="1430"/>
      <c r="K24" s="452" t="s">
        <v>454</v>
      </c>
      <c r="L24" s="50"/>
      <c r="M24" s="206"/>
      <c r="N24" s="450"/>
      <c r="O24" s="170"/>
      <c r="P24" s="170"/>
      <c r="Q24" s="207"/>
      <c r="R24" s="698"/>
    </row>
    <row r="25" spans="2:18" ht="30.75" customHeight="1" x14ac:dyDescent="0.2">
      <c r="B25" s="172">
        <v>17</v>
      </c>
      <c r="C25" s="1440" t="s">
        <v>428</v>
      </c>
      <c r="D25" s="1441"/>
      <c r="E25" s="189"/>
      <c r="F25" s="175" t="s">
        <v>532</v>
      </c>
      <c r="G25" s="698"/>
      <c r="H25" s="1432" t="s">
        <v>317</v>
      </c>
      <c r="I25" s="1433"/>
      <c r="J25" s="1430"/>
      <c r="K25" s="453" t="s">
        <v>453</v>
      </c>
      <c r="L25" s="50"/>
      <c r="M25" s="206"/>
      <c r="N25" s="450"/>
      <c r="O25" s="164"/>
      <c r="P25" s="170"/>
      <c r="Q25" s="207"/>
      <c r="R25" s="698"/>
    </row>
    <row r="26" spans="2:18" ht="30.75" customHeight="1" x14ac:dyDescent="0.2">
      <c r="B26" s="176">
        <v>18</v>
      </c>
      <c r="C26" s="1438" t="s">
        <v>429</v>
      </c>
      <c r="D26" s="1439"/>
      <c r="E26" s="187"/>
      <c r="F26" s="177" t="s">
        <v>532</v>
      </c>
      <c r="G26" s="698"/>
      <c r="H26" s="1432" t="s">
        <v>318</v>
      </c>
      <c r="I26" s="1433"/>
      <c r="J26" s="1430"/>
      <c r="K26" s="454" t="s">
        <v>452</v>
      </c>
      <c r="L26" s="50"/>
      <c r="M26" s="206"/>
      <c r="N26" s="450"/>
      <c r="O26" s="164"/>
      <c r="P26" s="170"/>
      <c r="Q26" s="207"/>
      <c r="R26" s="698"/>
    </row>
    <row r="27" spans="2:18" ht="30.75" customHeight="1" thickBot="1" x14ac:dyDescent="0.25">
      <c r="B27" s="178">
        <v>19</v>
      </c>
      <c r="C27" s="1495" t="s">
        <v>430</v>
      </c>
      <c r="D27" s="1496"/>
      <c r="E27" s="190"/>
      <c r="F27" s="179" t="s">
        <v>532</v>
      </c>
      <c r="G27" s="698"/>
      <c r="H27" s="1434" t="s">
        <v>319</v>
      </c>
      <c r="I27" s="1435"/>
      <c r="J27" s="1430"/>
      <c r="K27" s="1416" t="s">
        <v>451</v>
      </c>
      <c r="L27" s="1418"/>
      <c r="M27" s="1408"/>
      <c r="N27" s="1410"/>
      <c r="O27" s="1412"/>
      <c r="P27" s="460"/>
      <c r="Q27" s="1414"/>
      <c r="R27" s="698"/>
    </row>
    <row r="28" spans="2:18" ht="6.75" customHeight="1" thickBot="1" x14ac:dyDescent="0.25">
      <c r="B28" s="1513"/>
      <c r="C28" s="1513"/>
      <c r="D28" s="1513"/>
      <c r="E28" s="1513"/>
      <c r="F28" s="1513"/>
      <c r="G28" s="698"/>
      <c r="H28" s="1436"/>
      <c r="I28" s="1437"/>
      <c r="J28" s="1431"/>
      <c r="K28" s="1417"/>
      <c r="L28" s="1418"/>
      <c r="M28" s="1409"/>
      <c r="N28" s="1411"/>
      <c r="O28" s="1413"/>
      <c r="P28" s="461"/>
      <c r="Q28" s="1415"/>
      <c r="R28" s="698"/>
    </row>
    <row r="29" spans="2:18" ht="25.5" customHeight="1" x14ac:dyDescent="0.2">
      <c r="B29" s="1501" t="s">
        <v>533</v>
      </c>
      <c r="C29" s="1502"/>
      <c r="D29" s="1502"/>
      <c r="E29" s="1507">
        <v>10</v>
      </c>
      <c r="F29" s="1510"/>
      <c r="G29" s="698"/>
      <c r="H29" s="208"/>
      <c r="I29" s="50"/>
      <c r="J29" s="50"/>
      <c r="K29" s="50"/>
      <c r="L29" s="50"/>
      <c r="M29" s="455"/>
      <c r="N29" s="455"/>
      <c r="O29" s="455" t="s">
        <v>458</v>
      </c>
      <c r="P29" s="455" t="s">
        <v>460</v>
      </c>
      <c r="Q29" s="459" t="s">
        <v>461</v>
      </c>
      <c r="R29" s="698"/>
    </row>
    <row r="30" spans="2:18" ht="25.5" customHeight="1" x14ac:dyDescent="0.2">
      <c r="B30" s="1503" t="s">
        <v>534</v>
      </c>
      <c r="C30" s="1504"/>
      <c r="D30" s="1504"/>
      <c r="E30" s="1508"/>
      <c r="F30" s="1511"/>
      <c r="G30" s="698"/>
      <c r="H30" s="208"/>
      <c r="I30" s="50"/>
      <c r="J30" s="50"/>
      <c r="K30" s="50"/>
      <c r="L30" s="210"/>
      <c r="M30" s="210"/>
      <c r="N30" s="210"/>
      <c r="O30" s="210"/>
      <c r="P30" s="210"/>
      <c r="Q30" s="211"/>
      <c r="R30" s="698"/>
    </row>
    <row r="31" spans="2:18" ht="25.5" customHeight="1" thickBot="1" x14ac:dyDescent="0.25">
      <c r="B31" s="1505" t="s">
        <v>535</v>
      </c>
      <c r="C31" s="1506"/>
      <c r="D31" s="1506"/>
      <c r="E31" s="1509"/>
      <c r="F31" s="1512"/>
      <c r="G31" s="698"/>
      <c r="H31" s="208"/>
      <c r="I31" s="50"/>
      <c r="J31" s="50"/>
      <c r="K31" s="50"/>
      <c r="L31" s="1487" t="s">
        <v>456</v>
      </c>
      <c r="M31" s="1487"/>
      <c r="N31" s="1487"/>
      <c r="O31" s="1487"/>
      <c r="P31" s="1487"/>
      <c r="Q31" s="1488"/>
      <c r="R31" s="698"/>
    </row>
    <row r="32" spans="2:18" ht="7.5" customHeight="1" x14ac:dyDescent="0.2">
      <c r="B32" s="1514" t="s">
        <v>74</v>
      </c>
      <c r="C32" s="1515"/>
      <c r="D32" s="1518" t="s">
        <v>171</v>
      </c>
      <c r="E32" s="1520" t="s">
        <v>431</v>
      </c>
      <c r="F32" s="1521"/>
      <c r="G32" s="698"/>
      <c r="H32" s="208"/>
      <c r="I32" s="50"/>
      <c r="J32" s="50"/>
      <c r="K32" s="50"/>
      <c r="L32" s="50"/>
      <c r="M32" s="50"/>
      <c r="N32" s="50"/>
      <c r="O32" s="50"/>
      <c r="P32" s="50"/>
      <c r="Q32" s="209"/>
      <c r="R32" s="698"/>
    </row>
    <row r="33" spans="2:18" ht="27" customHeight="1" thickBot="1" x14ac:dyDescent="0.25">
      <c r="B33" s="1516"/>
      <c r="C33" s="1517"/>
      <c r="D33" s="1519"/>
      <c r="E33" s="1522"/>
      <c r="F33" s="1523"/>
      <c r="G33" s="698"/>
      <c r="H33" s="1489" t="s">
        <v>164</v>
      </c>
      <c r="I33" s="1490"/>
      <c r="J33" s="51"/>
      <c r="K33" s="1406" t="s">
        <v>463</v>
      </c>
      <c r="L33" s="1407"/>
      <c r="M33" s="51"/>
      <c r="N33" s="212" t="s">
        <v>74</v>
      </c>
      <c r="O33" s="213"/>
      <c r="P33" s="1468" t="s">
        <v>165</v>
      </c>
      <c r="Q33" s="1469"/>
      <c r="R33" s="698"/>
    </row>
    <row r="34" spans="2:18" ht="33" customHeight="1" x14ac:dyDescent="0.2">
      <c r="B34" s="1497" t="s">
        <v>73</v>
      </c>
      <c r="C34" s="1498"/>
      <c r="D34" s="191" t="s">
        <v>432</v>
      </c>
      <c r="E34" s="1499" t="s">
        <v>536</v>
      </c>
      <c r="F34" s="1500"/>
      <c r="G34" s="698"/>
      <c r="R34" s="698"/>
    </row>
    <row r="35" spans="2:18" ht="33" customHeight="1" thickBot="1" x14ac:dyDescent="0.25">
      <c r="B35" s="1491" t="s">
        <v>433</v>
      </c>
      <c r="C35" s="1492"/>
      <c r="D35" s="192" t="s">
        <v>434</v>
      </c>
      <c r="E35" s="1493" t="s">
        <v>435</v>
      </c>
      <c r="F35" s="1494"/>
      <c r="G35" s="698"/>
      <c r="R35" s="698"/>
    </row>
    <row r="36" spans="2:18" ht="12.75" customHeight="1" x14ac:dyDescent="0.2">
      <c r="B36"/>
      <c r="G36" s="166"/>
    </row>
    <row r="37" spans="2:18" ht="12.75" customHeight="1" x14ac:dyDescent="0.2">
      <c r="B37"/>
      <c r="G37" s="166"/>
    </row>
    <row r="38" spans="2:18" ht="12.75" customHeight="1" x14ac:dyDescent="0.2">
      <c r="G38" s="167"/>
    </row>
    <row r="39" spans="2:18" ht="12.75" customHeight="1" x14ac:dyDescent="0.2">
      <c r="G39" s="167"/>
    </row>
    <row r="40" spans="2:18" ht="12.75" customHeight="1" x14ac:dyDescent="0.2">
      <c r="G40" s="167"/>
    </row>
  </sheetData>
  <sheetProtection algorithmName="SHA-512" hashValue="IYiAe43lCJxWe3n5RkQiRnK6zQvdHabmEmLDAeMJue6cJonsZb0PsZRC4wE9XaNpTWAq+DI/OZSHbRNLGxcFTA==" saltValue="v9xp+eSodFP310ljE2tq2A==" spinCount="100000" sheet="1" objects="1" scenarios="1"/>
  <mergeCells count="95">
    <mergeCell ref="B1:F1"/>
    <mergeCell ref="B2:F3"/>
    <mergeCell ref="B4:F4"/>
    <mergeCell ref="C14:D14"/>
    <mergeCell ref="R1:R35"/>
    <mergeCell ref="G1:G35"/>
    <mergeCell ref="H1:Q1"/>
    <mergeCell ref="B5:F5"/>
    <mergeCell ref="C13:D13"/>
    <mergeCell ref="B6:B7"/>
    <mergeCell ref="C6:D6"/>
    <mergeCell ref="E6:F6"/>
    <mergeCell ref="C7:D7"/>
    <mergeCell ref="C8:D8"/>
    <mergeCell ref="C9:D9"/>
    <mergeCell ref="C10:D10"/>
    <mergeCell ref="C11:D11"/>
    <mergeCell ref="C12:D12"/>
    <mergeCell ref="C20:D20"/>
    <mergeCell ref="C21:D21"/>
    <mergeCell ref="C24:D24"/>
    <mergeCell ref="C15:D15"/>
    <mergeCell ref="C16:D16"/>
    <mergeCell ref="C17:D17"/>
    <mergeCell ref="C18:D18"/>
    <mergeCell ref="C19:D19"/>
    <mergeCell ref="B35:C35"/>
    <mergeCell ref="E35:F35"/>
    <mergeCell ref="C27:D27"/>
    <mergeCell ref="B34:C34"/>
    <mergeCell ref="E34:F34"/>
    <mergeCell ref="B29:D29"/>
    <mergeCell ref="B30:D30"/>
    <mergeCell ref="B31:D31"/>
    <mergeCell ref="E29:E31"/>
    <mergeCell ref="F29:F31"/>
    <mergeCell ref="B28:F28"/>
    <mergeCell ref="B32:C33"/>
    <mergeCell ref="D32:D33"/>
    <mergeCell ref="E32:F33"/>
    <mergeCell ref="K7:O7"/>
    <mergeCell ref="P7:Q7"/>
    <mergeCell ref="I6:J6"/>
    <mergeCell ref="I7:J7"/>
    <mergeCell ref="P33:Q33"/>
    <mergeCell ref="Q16:Q17"/>
    <mergeCell ref="O15:P15"/>
    <mergeCell ref="M15:N15"/>
    <mergeCell ref="K15:L15"/>
    <mergeCell ref="H14:Q14"/>
    <mergeCell ref="H15:J15"/>
    <mergeCell ref="H20:Q21"/>
    <mergeCell ref="H18:Q19"/>
    <mergeCell ref="H12:Q13"/>
    <mergeCell ref="L31:Q31"/>
    <mergeCell ref="H33:I33"/>
    <mergeCell ref="H4:Q5"/>
    <mergeCell ref="H2:Q3"/>
    <mergeCell ref="K11:O11"/>
    <mergeCell ref="P11:Q11"/>
    <mergeCell ref="K10:O10"/>
    <mergeCell ref="P10:Q10"/>
    <mergeCell ref="I10:J10"/>
    <mergeCell ref="I11:J11"/>
    <mergeCell ref="K8:O8"/>
    <mergeCell ref="P8:Q8"/>
    <mergeCell ref="K9:O9"/>
    <mergeCell ref="P9:Q9"/>
    <mergeCell ref="I8:J8"/>
    <mergeCell ref="I9:J9"/>
    <mergeCell ref="K6:O6"/>
    <mergeCell ref="P6:Q6"/>
    <mergeCell ref="Q27:Q28"/>
    <mergeCell ref="K27:K28"/>
    <mergeCell ref="L27:L28"/>
    <mergeCell ref="B22:B23"/>
    <mergeCell ref="C22:D23"/>
    <mergeCell ref="E22:E23"/>
    <mergeCell ref="F22:F23"/>
    <mergeCell ref="J23:J28"/>
    <mergeCell ref="H23:I23"/>
    <mergeCell ref="H27:I28"/>
    <mergeCell ref="H24:I24"/>
    <mergeCell ref="H25:I25"/>
    <mergeCell ref="H26:I26"/>
    <mergeCell ref="C26:D26"/>
    <mergeCell ref="C25:D25"/>
    <mergeCell ref="H16:J17"/>
    <mergeCell ref="K16:L17"/>
    <mergeCell ref="M16:N17"/>
    <mergeCell ref="O16:P17"/>
    <mergeCell ref="K33:L33"/>
    <mergeCell ref="M27:M28"/>
    <mergeCell ref="N27:N28"/>
    <mergeCell ref="O27:O28"/>
  </mergeCells>
  <pageMargins left="0.7" right="0.7" top="0.75" bottom="0.75" header="0.3" footer="0.3"/>
  <pageSetup scale="5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U30"/>
  <sheetViews>
    <sheetView view="pageBreakPreview" zoomScale="55" zoomScaleNormal="100" zoomScaleSheetLayoutView="55" workbookViewId="0">
      <selection activeCell="W23" sqref="W23"/>
    </sheetView>
  </sheetViews>
  <sheetFormatPr baseColWidth="10" defaultRowHeight="12.75" x14ac:dyDescent="0.2"/>
  <cols>
    <col min="1" max="1" width="6.28515625" customWidth="1"/>
    <col min="2" max="2" width="20.140625" customWidth="1"/>
    <col min="3" max="3" width="6.85546875" customWidth="1"/>
    <col min="4" max="4" width="15" customWidth="1"/>
    <col min="5" max="5" width="6.140625" customWidth="1"/>
    <col min="6" max="10" width="24.28515625" customWidth="1"/>
    <col min="11" max="11" width="6.85546875" style="168" customWidth="1"/>
    <col min="12" max="12" width="20.28515625" style="168" customWidth="1"/>
    <col min="13" max="13" width="6.85546875" style="168" customWidth="1"/>
    <col min="14" max="14" width="15" style="168" customWidth="1"/>
    <col min="15" max="15" width="7.140625" style="168" customWidth="1"/>
    <col min="16" max="20" width="24.28515625" style="168" customWidth="1"/>
    <col min="21" max="21" width="3.85546875" customWidth="1"/>
    <col min="24" max="24" width="11.42578125" customWidth="1"/>
  </cols>
  <sheetData>
    <row r="1" spans="2:20" ht="13.5" thickBot="1" x14ac:dyDescent="0.25"/>
    <row r="2" spans="2:20" ht="18.75" customHeight="1" x14ac:dyDescent="0.2">
      <c r="B2" s="1560" t="s">
        <v>321</v>
      </c>
      <c r="C2" s="1561"/>
      <c r="D2" s="1561"/>
      <c r="E2" s="1561"/>
      <c r="F2" s="1561"/>
      <c r="G2" s="1561"/>
      <c r="H2" s="1561"/>
      <c r="I2" s="1561"/>
      <c r="J2" s="1562"/>
      <c r="K2"/>
      <c r="L2" s="1546" t="s">
        <v>462</v>
      </c>
      <c r="M2" s="1547"/>
      <c r="N2" s="1547"/>
      <c r="O2" s="1547"/>
      <c r="P2" s="1547"/>
      <c r="Q2" s="1547"/>
      <c r="R2" s="1547"/>
      <c r="S2" s="1547"/>
      <c r="T2" s="1548"/>
    </row>
    <row r="3" spans="2:20" ht="18" customHeight="1" thickBot="1" x14ac:dyDescent="0.25">
      <c r="B3" s="1563"/>
      <c r="C3" s="1564"/>
      <c r="D3" s="1564"/>
      <c r="E3" s="1564"/>
      <c r="F3" s="1564"/>
      <c r="G3" s="1564"/>
      <c r="H3" s="1564"/>
      <c r="I3" s="1564"/>
      <c r="J3" s="1565"/>
      <c r="K3"/>
      <c r="L3" s="1549"/>
      <c r="M3" s="1550"/>
      <c r="N3" s="1550"/>
      <c r="O3" s="1550"/>
      <c r="P3" s="1550"/>
      <c r="Q3" s="1550"/>
      <c r="R3" s="1550"/>
      <c r="S3" s="1550"/>
      <c r="T3" s="1551"/>
    </row>
    <row r="4" spans="2:20" ht="13.5" thickBot="1" x14ac:dyDescent="0.25">
      <c r="K4"/>
      <c r="L4"/>
      <c r="M4"/>
      <c r="N4"/>
      <c r="O4"/>
      <c r="P4"/>
      <c r="Q4"/>
      <c r="R4"/>
      <c r="S4"/>
      <c r="T4"/>
    </row>
    <row r="5" spans="2:20" ht="66" customHeight="1" x14ac:dyDescent="0.2">
      <c r="B5" s="110" t="s">
        <v>315</v>
      </c>
      <c r="C5" s="1552" t="s">
        <v>455</v>
      </c>
      <c r="D5" s="171" t="s">
        <v>450</v>
      </c>
      <c r="E5" s="108"/>
      <c r="F5" s="170"/>
      <c r="G5" s="170"/>
      <c r="H5" s="170"/>
      <c r="I5" s="170"/>
      <c r="J5" s="163"/>
      <c r="K5"/>
      <c r="L5" s="110" t="s">
        <v>315</v>
      </c>
      <c r="M5" s="1552" t="s">
        <v>455</v>
      </c>
      <c r="N5" s="193" t="s">
        <v>450</v>
      </c>
      <c r="O5" s="108"/>
      <c r="P5" s="169"/>
      <c r="Q5" s="169"/>
      <c r="R5" s="170"/>
      <c r="S5" s="170"/>
      <c r="T5" s="163"/>
    </row>
    <row r="6" spans="2:20" ht="66" customHeight="1" x14ac:dyDescent="0.2">
      <c r="B6" s="110" t="s">
        <v>316</v>
      </c>
      <c r="C6" s="1553"/>
      <c r="D6" s="171" t="s">
        <v>454</v>
      </c>
      <c r="E6" s="108"/>
      <c r="F6" s="164"/>
      <c r="G6" s="164"/>
      <c r="H6" s="170"/>
      <c r="I6" s="170"/>
      <c r="J6" s="163"/>
      <c r="K6"/>
      <c r="L6" s="110" t="s">
        <v>316</v>
      </c>
      <c r="M6" s="1553"/>
      <c r="N6" s="194" t="s">
        <v>454</v>
      </c>
      <c r="O6" s="108"/>
      <c r="P6" s="169"/>
      <c r="Q6" s="169"/>
      <c r="R6" s="170"/>
      <c r="S6" s="170"/>
      <c r="T6" s="163"/>
    </row>
    <row r="7" spans="2:20" ht="66" customHeight="1" x14ac:dyDescent="0.2">
      <c r="B7" s="110" t="s">
        <v>317</v>
      </c>
      <c r="C7" s="1553"/>
      <c r="D7" s="171" t="s">
        <v>453</v>
      </c>
      <c r="E7" s="108"/>
      <c r="F7" s="165"/>
      <c r="G7" s="164"/>
      <c r="H7" s="164"/>
      <c r="I7" s="170"/>
      <c r="J7" s="163"/>
      <c r="K7"/>
      <c r="L7" s="110" t="s">
        <v>317</v>
      </c>
      <c r="M7" s="1553"/>
      <c r="N7" s="195" t="s">
        <v>453</v>
      </c>
      <c r="O7" s="108"/>
      <c r="P7" s="169"/>
      <c r="Q7" s="169"/>
      <c r="R7" s="164"/>
      <c r="S7" s="170"/>
      <c r="T7" s="163"/>
    </row>
    <row r="8" spans="2:20" ht="66" customHeight="1" x14ac:dyDescent="0.2">
      <c r="B8" s="110" t="s">
        <v>318</v>
      </c>
      <c r="C8" s="1553"/>
      <c r="D8" s="171" t="s">
        <v>452</v>
      </c>
      <c r="E8" s="108"/>
      <c r="F8" s="165"/>
      <c r="G8" s="165"/>
      <c r="H8" s="164"/>
      <c r="I8" s="170"/>
      <c r="J8" s="163"/>
      <c r="K8"/>
      <c r="L8" s="110" t="s">
        <v>318</v>
      </c>
      <c r="M8" s="1553"/>
      <c r="N8" s="196" t="s">
        <v>452</v>
      </c>
      <c r="O8" s="108"/>
      <c r="P8" s="169"/>
      <c r="Q8" s="169"/>
      <c r="R8" s="164"/>
      <c r="S8" s="170"/>
      <c r="T8" s="163"/>
    </row>
    <row r="9" spans="2:20" ht="66" customHeight="1" thickBot="1" x14ac:dyDescent="0.25">
      <c r="B9" s="110" t="s">
        <v>319</v>
      </c>
      <c r="C9" s="1554"/>
      <c r="D9" s="171" t="s">
        <v>451</v>
      </c>
      <c r="E9" s="108"/>
      <c r="F9" s="165"/>
      <c r="G9" s="165"/>
      <c r="H9" s="164"/>
      <c r="I9" s="170"/>
      <c r="J9" s="163"/>
      <c r="K9"/>
      <c r="L9" s="110" t="s">
        <v>319</v>
      </c>
      <c r="M9" s="1554"/>
      <c r="N9" s="197" t="s">
        <v>451</v>
      </c>
      <c r="O9" s="108"/>
      <c r="P9" s="169"/>
      <c r="Q9" s="169"/>
      <c r="R9" s="164"/>
      <c r="S9" s="170"/>
      <c r="T9" s="163"/>
    </row>
    <row r="10" spans="2:20" ht="38.25" customHeight="1" x14ac:dyDescent="0.2">
      <c r="F10" s="171" t="s">
        <v>457</v>
      </c>
      <c r="G10" s="171" t="s">
        <v>459</v>
      </c>
      <c r="H10" s="171" t="s">
        <v>458</v>
      </c>
      <c r="I10" s="171" t="s">
        <v>460</v>
      </c>
      <c r="J10" s="171" t="s">
        <v>461</v>
      </c>
      <c r="K10"/>
      <c r="L10"/>
      <c r="M10"/>
      <c r="N10"/>
      <c r="O10"/>
      <c r="P10" s="171" t="s">
        <v>457</v>
      </c>
      <c r="Q10" s="171" t="s">
        <v>459</v>
      </c>
      <c r="R10" s="171" t="s">
        <v>458</v>
      </c>
      <c r="S10" s="171" t="s">
        <v>460</v>
      </c>
      <c r="T10" s="171" t="s">
        <v>461</v>
      </c>
    </row>
    <row r="11" spans="2:20" ht="34.5" customHeight="1" thickBot="1" x14ac:dyDescent="0.25">
      <c r="F11" s="108"/>
      <c r="G11" s="108"/>
      <c r="H11" s="108"/>
      <c r="I11" s="108"/>
      <c r="J11" s="108"/>
      <c r="K11"/>
      <c r="L11"/>
      <c r="M11"/>
      <c r="N11"/>
      <c r="O11"/>
      <c r="P11" s="108"/>
      <c r="Q11" s="108"/>
      <c r="R11" s="108"/>
      <c r="S11" s="108"/>
      <c r="T11" s="108"/>
    </row>
    <row r="12" spans="2:20" ht="33" customHeight="1" thickBot="1" x14ac:dyDescent="0.25">
      <c r="F12" s="1555" t="s">
        <v>456</v>
      </c>
      <c r="G12" s="1556"/>
      <c r="H12" s="1556"/>
      <c r="I12" s="1556"/>
      <c r="J12" s="1557"/>
      <c r="K12"/>
      <c r="L12"/>
      <c r="M12"/>
      <c r="N12"/>
      <c r="O12"/>
      <c r="P12" s="1555" t="s">
        <v>456</v>
      </c>
      <c r="Q12" s="1556"/>
      <c r="R12" s="1556"/>
      <c r="S12" s="1556"/>
      <c r="T12" s="1557"/>
    </row>
    <row r="13" spans="2:20" x14ac:dyDescent="0.2">
      <c r="K13"/>
      <c r="L13"/>
      <c r="M13"/>
      <c r="N13"/>
      <c r="O13"/>
      <c r="P13"/>
      <c r="Q13"/>
      <c r="R13"/>
      <c r="S13"/>
      <c r="T13"/>
    </row>
    <row r="14" spans="2:20" ht="41.25" customHeight="1" x14ac:dyDescent="0.2">
      <c r="B14" s="1558" t="s">
        <v>164</v>
      </c>
      <c r="C14" s="1559"/>
      <c r="D14" s="202"/>
      <c r="E14" s="202"/>
      <c r="F14" s="198" t="s">
        <v>463</v>
      </c>
      <c r="G14" s="202"/>
      <c r="H14" s="199" t="s">
        <v>74</v>
      </c>
      <c r="I14" s="200"/>
      <c r="J14" s="201" t="s">
        <v>165</v>
      </c>
      <c r="K14"/>
      <c r="L14" s="1558" t="s">
        <v>164</v>
      </c>
      <c r="M14" s="1559"/>
      <c r="N14" s="202"/>
      <c r="O14" s="202"/>
      <c r="P14" s="198" t="s">
        <v>463</v>
      </c>
      <c r="Q14" s="202"/>
      <c r="R14" s="199" t="s">
        <v>74</v>
      </c>
      <c r="S14" s="200"/>
      <c r="T14" s="201" t="s">
        <v>165</v>
      </c>
    </row>
    <row r="15" spans="2:20" x14ac:dyDescent="0.2">
      <c r="K15"/>
      <c r="L15"/>
      <c r="M15"/>
      <c r="N15"/>
      <c r="O15"/>
      <c r="P15"/>
      <c r="Q15"/>
      <c r="R15"/>
      <c r="S15"/>
      <c r="T15"/>
    </row>
    <row r="16" spans="2:20" ht="18" customHeight="1" thickBot="1" x14ac:dyDescent="0.25">
      <c r="K16"/>
      <c r="L16"/>
      <c r="M16"/>
      <c r="N16"/>
      <c r="O16"/>
      <c r="P16"/>
      <c r="Q16"/>
      <c r="R16"/>
      <c r="S16"/>
      <c r="T16"/>
    </row>
    <row r="17" spans="2:21" x14ac:dyDescent="0.2">
      <c r="B17" s="1566" t="s">
        <v>320</v>
      </c>
      <c r="C17" s="1567"/>
      <c r="D17" s="1567"/>
      <c r="E17" s="1567"/>
      <c r="F17" s="1567"/>
      <c r="G17" s="1567"/>
      <c r="H17" s="1567"/>
      <c r="I17" s="1567"/>
      <c r="J17" s="1568"/>
      <c r="K17"/>
      <c r="L17"/>
      <c r="M17"/>
      <c r="N17"/>
      <c r="O17"/>
      <c r="P17"/>
      <c r="Q17"/>
      <c r="R17"/>
      <c r="S17"/>
      <c r="T17"/>
    </row>
    <row r="18" spans="2:21" ht="23.25" customHeight="1" thickBot="1" x14ac:dyDescent="0.25">
      <c r="B18" s="1569"/>
      <c r="C18" s="1570"/>
      <c r="D18" s="1570"/>
      <c r="E18" s="1570"/>
      <c r="F18" s="1570"/>
      <c r="G18" s="1570"/>
      <c r="H18" s="1570"/>
      <c r="I18" s="1570"/>
      <c r="J18" s="1571"/>
      <c r="K18"/>
      <c r="L18"/>
      <c r="M18"/>
      <c r="N18"/>
      <c r="O18"/>
      <c r="P18"/>
      <c r="Q18"/>
      <c r="R18"/>
      <c r="S18"/>
      <c r="T18"/>
    </row>
    <row r="19" spans="2:21" ht="13.5" thickBot="1" x14ac:dyDescent="0.25">
      <c r="K19"/>
      <c r="L19"/>
      <c r="M19"/>
      <c r="N19"/>
      <c r="O19"/>
      <c r="P19"/>
      <c r="Q19"/>
      <c r="R19"/>
      <c r="S19"/>
      <c r="T19"/>
    </row>
    <row r="20" spans="2:21" ht="66.75" customHeight="1" x14ac:dyDescent="0.2">
      <c r="B20" s="110" t="s">
        <v>315</v>
      </c>
      <c r="C20" s="1552" t="s">
        <v>455</v>
      </c>
      <c r="D20" s="171" t="s">
        <v>450</v>
      </c>
      <c r="E20" s="108"/>
      <c r="F20" s="170"/>
      <c r="G20" s="170"/>
      <c r="H20" s="170"/>
      <c r="I20" s="170"/>
      <c r="J20" s="163"/>
      <c r="K20"/>
      <c r="L20"/>
      <c r="M20"/>
      <c r="N20"/>
      <c r="O20"/>
      <c r="P20"/>
      <c r="Q20"/>
      <c r="R20"/>
      <c r="S20"/>
      <c r="T20"/>
    </row>
    <row r="21" spans="2:21" ht="66.75" customHeight="1" x14ac:dyDescent="0.2">
      <c r="B21" s="110" t="s">
        <v>316</v>
      </c>
      <c r="C21" s="1553"/>
      <c r="D21" s="171" t="s">
        <v>454</v>
      </c>
      <c r="E21" s="108"/>
      <c r="F21" s="164"/>
      <c r="G21" s="164"/>
      <c r="H21" s="170"/>
      <c r="I21" s="170"/>
      <c r="J21" s="163"/>
      <c r="K21"/>
      <c r="L21"/>
      <c r="M21"/>
      <c r="N21"/>
      <c r="O21"/>
      <c r="P21"/>
      <c r="Q21"/>
      <c r="R21"/>
      <c r="S21"/>
      <c r="T21"/>
    </row>
    <row r="22" spans="2:21" ht="66.75" customHeight="1" x14ac:dyDescent="0.2">
      <c r="B22" s="110" t="s">
        <v>317</v>
      </c>
      <c r="C22" s="1553"/>
      <c r="D22" s="171" t="s">
        <v>453</v>
      </c>
      <c r="E22" s="108"/>
      <c r="F22" s="165"/>
      <c r="G22" s="164"/>
      <c r="H22" s="164"/>
      <c r="I22" s="170"/>
      <c r="J22" s="163"/>
      <c r="K22"/>
      <c r="L22"/>
      <c r="M22"/>
      <c r="N22"/>
      <c r="O22"/>
      <c r="P22"/>
      <c r="Q22"/>
      <c r="R22"/>
      <c r="S22"/>
      <c r="T22"/>
    </row>
    <row r="23" spans="2:21" ht="66.75" customHeight="1" x14ac:dyDescent="0.2">
      <c r="B23" s="110" t="s">
        <v>318</v>
      </c>
      <c r="C23" s="1553"/>
      <c r="D23" s="171" t="s">
        <v>452</v>
      </c>
      <c r="E23" s="108"/>
      <c r="F23" s="165"/>
      <c r="G23" s="165"/>
      <c r="H23" s="164"/>
      <c r="I23" s="170"/>
      <c r="J23" s="163"/>
      <c r="K23"/>
      <c r="L23"/>
      <c r="M23"/>
      <c r="N23"/>
      <c r="O23"/>
      <c r="P23"/>
      <c r="Q23"/>
      <c r="R23"/>
      <c r="S23"/>
      <c r="T23"/>
    </row>
    <row r="24" spans="2:21" ht="66.75" customHeight="1" thickBot="1" x14ac:dyDescent="0.25">
      <c r="B24" s="110" t="s">
        <v>319</v>
      </c>
      <c r="C24" s="1554"/>
      <c r="D24" s="171" t="s">
        <v>451</v>
      </c>
      <c r="E24" s="108"/>
      <c r="F24" s="165"/>
      <c r="G24" s="165"/>
      <c r="H24" s="164"/>
      <c r="I24" s="170"/>
      <c r="J24" s="163"/>
      <c r="K24"/>
      <c r="L24"/>
      <c r="M24"/>
      <c r="N24"/>
      <c r="O24"/>
      <c r="P24"/>
      <c r="Q24"/>
      <c r="R24"/>
      <c r="S24"/>
      <c r="T24"/>
    </row>
    <row r="25" spans="2:21" ht="36.75" customHeight="1" x14ac:dyDescent="0.2">
      <c r="F25" s="171" t="s">
        <v>457</v>
      </c>
      <c r="G25" s="171" t="s">
        <v>459</v>
      </c>
      <c r="H25" s="171" t="s">
        <v>458</v>
      </c>
      <c r="I25" s="171" t="s">
        <v>460</v>
      </c>
      <c r="J25" s="171" t="s">
        <v>461</v>
      </c>
      <c r="K25"/>
      <c r="L25"/>
      <c r="M25"/>
      <c r="N25"/>
      <c r="O25"/>
      <c r="P25"/>
      <c r="Q25"/>
      <c r="R25"/>
      <c r="S25"/>
      <c r="T25"/>
    </row>
    <row r="26" spans="2:21" ht="33" customHeight="1" x14ac:dyDescent="0.2">
      <c r="F26" s="108"/>
      <c r="G26" s="108"/>
      <c r="H26" s="108"/>
      <c r="I26" s="108"/>
      <c r="J26" s="108"/>
      <c r="K26"/>
      <c r="L26"/>
      <c r="M26"/>
      <c r="N26"/>
      <c r="O26"/>
      <c r="P26"/>
      <c r="Q26"/>
      <c r="R26"/>
      <c r="S26"/>
      <c r="T26"/>
    </row>
    <row r="27" spans="2:21" s="109" customFormat="1" ht="33.75" customHeight="1" x14ac:dyDescent="0.2">
      <c r="F27" s="1573" t="s">
        <v>456</v>
      </c>
      <c r="G27" s="1573"/>
      <c r="H27" s="1573"/>
      <c r="I27" s="1573"/>
      <c r="J27" s="1573"/>
      <c r="K27"/>
      <c r="L27"/>
      <c r="M27"/>
      <c r="N27"/>
      <c r="O27"/>
      <c r="P27"/>
      <c r="Q27"/>
      <c r="R27"/>
      <c r="S27"/>
      <c r="T27"/>
      <c r="U27" s="106"/>
    </row>
    <row r="28" spans="2:21" x14ac:dyDescent="0.2">
      <c r="K28"/>
      <c r="L28"/>
      <c r="M28"/>
      <c r="N28"/>
      <c r="O28"/>
      <c r="P28"/>
      <c r="Q28"/>
      <c r="R28"/>
      <c r="S28"/>
      <c r="T28"/>
    </row>
    <row r="29" spans="2:21" ht="42" customHeight="1" x14ac:dyDescent="0.2">
      <c r="B29" s="1558" t="s">
        <v>164</v>
      </c>
      <c r="C29" s="1559"/>
      <c r="F29" s="198" t="s">
        <v>463</v>
      </c>
      <c r="H29" s="199" t="s">
        <v>74</v>
      </c>
      <c r="I29" s="200"/>
      <c r="J29" s="201" t="s">
        <v>165</v>
      </c>
      <c r="K29"/>
      <c r="L29"/>
      <c r="M29"/>
      <c r="N29"/>
      <c r="O29"/>
      <c r="P29"/>
      <c r="Q29"/>
      <c r="R29"/>
      <c r="S29"/>
      <c r="T29"/>
    </row>
    <row r="30" spans="2:21" ht="28.5" customHeight="1" x14ac:dyDescent="0.2">
      <c r="B30" s="1572" t="s">
        <v>322</v>
      </c>
      <c r="C30" s="1572"/>
      <c r="D30" s="1572"/>
      <c r="E30" s="1572"/>
      <c r="F30" s="1572"/>
      <c r="G30" s="1572"/>
      <c r="H30" s="1572"/>
      <c r="I30" s="1572"/>
      <c r="J30" s="1572"/>
      <c r="K30"/>
      <c r="L30"/>
      <c r="M30"/>
      <c r="N30"/>
      <c r="O30"/>
      <c r="P30"/>
      <c r="Q30"/>
      <c r="R30"/>
      <c r="S30"/>
      <c r="T30"/>
    </row>
  </sheetData>
  <sheetProtection algorithmName="SHA-512" hashValue="VrgXPbjmuyx/XDTWubAzKHS4ssbahoc70sSXPsh2D0CAJAMg8tDh6xRPv2Z9ct755IxC+llYedzRooG7Hs8NNQ==" saltValue="P/9iGq0QC+8Bb0YAJ69OBA==" spinCount="100000" sheet="1" objects="1" scenarios="1"/>
  <mergeCells count="13">
    <mergeCell ref="B17:J18"/>
    <mergeCell ref="B30:J30"/>
    <mergeCell ref="C5:C9"/>
    <mergeCell ref="C20:C24"/>
    <mergeCell ref="F12:J12"/>
    <mergeCell ref="F27:J27"/>
    <mergeCell ref="B14:C14"/>
    <mergeCell ref="B29:C29"/>
    <mergeCell ref="L2:T3"/>
    <mergeCell ref="M5:M9"/>
    <mergeCell ref="P12:T12"/>
    <mergeCell ref="L14:M14"/>
    <mergeCell ref="B2:J3"/>
  </mergeCells>
  <printOptions horizontalCentered="1" verticalCentered="1"/>
  <pageMargins left="0.70866141732283472" right="0.70866141732283472" top="0.74803149606299213" bottom="0.74803149606299213" header="0.31496062992125984" footer="0.31496062992125984"/>
  <pageSetup scale="52" orientation="portrait" r:id="rId1"/>
  <rowBreaks count="1" manualBreakCount="1">
    <brk id="30" min="1" max="7"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136"/>
  <sheetViews>
    <sheetView showGridLines="0" topLeftCell="A4" workbookViewId="0">
      <selection activeCell="B25" sqref="B25"/>
    </sheetView>
  </sheetViews>
  <sheetFormatPr baseColWidth="10" defaultRowHeight="12.75" x14ac:dyDescent="0.2"/>
  <cols>
    <col min="1" max="1" width="48.140625" style="281" customWidth="1"/>
    <col min="2" max="2" width="56.5703125" style="281" customWidth="1"/>
    <col min="3" max="3" width="22.7109375" style="281" customWidth="1"/>
    <col min="4" max="4" width="20.5703125" style="281" customWidth="1"/>
    <col min="5" max="5" width="30.5703125" style="281" customWidth="1"/>
    <col min="6" max="6" width="28.7109375" style="281" customWidth="1"/>
    <col min="7" max="7" width="26.5703125" style="281" customWidth="1"/>
    <col min="8" max="8" width="16" style="281" customWidth="1"/>
    <col min="9" max="9" width="41.5703125" style="281" customWidth="1"/>
    <col min="10" max="11" width="30.42578125" style="281" customWidth="1"/>
    <col min="12" max="12" width="11" style="281" customWidth="1"/>
    <col min="13" max="13" width="12.140625" style="281" customWidth="1"/>
    <col min="14" max="14" width="11.42578125" style="281"/>
    <col min="15" max="16" width="28.7109375" style="281" customWidth="1"/>
    <col min="17" max="17" width="11.42578125" style="281"/>
    <col min="18" max="18" width="21.42578125" style="281" customWidth="1"/>
    <col min="19" max="19" width="17.7109375" style="281" customWidth="1"/>
    <col min="20" max="20" width="24.85546875" style="281" customWidth="1"/>
    <col min="21" max="21" width="22.42578125" style="281" customWidth="1"/>
    <col min="22" max="22" width="17.7109375" style="281" customWidth="1"/>
    <col min="23" max="23" width="28.42578125" style="281" customWidth="1"/>
    <col min="24" max="24" width="17" style="281" customWidth="1"/>
    <col min="25" max="46" width="28.42578125" style="281" customWidth="1"/>
    <col min="47" max="16384" width="11.42578125" style="281"/>
  </cols>
  <sheetData>
    <row r="1" spans="1:31" ht="15.75" x14ac:dyDescent="0.25">
      <c r="A1" s="313"/>
      <c r="B1" s="313"/>
      <c r="C1" s="313"/>
      <c r="D1" s="313"/>
      <c r="E1" s="313"/>
      <c r="F1" s="1581" t="s">
        <v>56</v>
      </c>
      <c r="G1" s="1581"/>
      <c r="H1" s="1581"/>
      <c r="I1" s="1581"/>
      <c r="J1" s="1581"/>
      <c r="K1" s="314"/>
      <c r="L1" s="314"/>
      <c r="M1" s="314"/>
      <c r="N1" s="313"/>
      <c r="O1" s="313"/>
      <c r="P1" s="313"/>
      <c r="Q1" s="313"/>
      <c r="R1" s="313"/>
      <c r="S1" s="313"/>
      <c r="T1" s="313"/>
      <c r="U1" s="313"/>
      <c r="V1" s="313"/>
      <c r="W1" s="313"/>
      <c r="X1" s="313"/>
      <c r="Y1" s="313"/>
      <c r="Z1" s="313"/>
      <c r="AA1" s="313"/>
      <c r="AB1" s="313"/>
      <c r="AC1" s="313"/>
    </row>
    <row r="2" spans="1:31" ht="30.75" customHeight="1" x14ac:dyDescent="0.25">
      <c r="A2" s="313"/>
      <c r="B2" s="313"/>
      <c r="C2" s="313"/>
      <c r="D2" s="313"/>
      <c r="E2" s="1588" t="s">
        <v>30</v>
      </c>
      <c r="F2" s="1588"/>
      <c r="G2" s="315" t="s">
        <v>31</v>
      </c>
      <c r="H2" s="315"/>
      <c r="I2" s="313"/>
      <c r="J2" s="313"/>
      <c r="K2" s="313"/>
      <c r="L2" s="313"/>
      <c r="M2" s="313"/>
      <c r="N2" s="313"/>
      <c r="O2" s="313"/>
      <c r="P2" s="313"/>
      <c r="Q2" s="313"/>
      <c r="R2" s="313" t="s">
        <v>189</v>
      </c>
      <c r="S2" s="316">
        <f>'CALIFICACIÓN DE LOS CONTROLES'!H63</f>
        <v>0</v>
      </c>
      <c r="T2" s="313">
        <f>'CALIFICACIÓN DE LOS CONTROLES'!J63</f>
        <v>0</v>
      </c>
      <c r="U2" s="313"/>
      <c r="V2" s="313"/>
      <c r="W2" s="313"/>
      <c r="X2" s="313"/>
      <c r="Y2" s="313"/>
      <c r="Z2" s="313"/>
      <c r="AA2" s="313"/>
      <c r="AB2" s="313"/>
      <c r="AC2" s="313"/>
    </row>
    <row r="3" spans="1:31" ht="54" customHeight="1" x14ac:dyDescent="0.25">
      <c r="A3" s="313" t="s">
        <v>268</v>
      </c>
      <c r="B3" s="316" t="s">
        <v>6</v>
      </c>
      <c r="C3" s="313" t="s">
        <v>270</v>
      </c>
      <c r="D3" s="313"/>
      <c r="E3" s="317">
        <v>1</v>
      </c>
      <c r="F3" s="318" t="s">
        <v>495</v>
      </c>
      <c r="G3" s="319" t="s">
        <v>593</v>
      </c>
      <c r="H3" s="318" t="s">
        <v>72</v>
      </c>
      <c r="I3" s="320" t="s">
        <v>497</v>
      </c>
      <c r="J3" s="321" t="s">
        <v>84</v>
      </c>
      <c r="K3" s="322"/>
      <c r="L3" s="322"/>
      <c r="M3" s="322"/>
      <c r="N3" s="313"/>
      <c r="O3" s="313"/>
      <c r="P3" s="313"/>
      <c r="Q3" s="313"/>
      <c r="R3" s="313" t="s">
        <v>39</v>
      </c>
      <c r="S3" s="313">
        <v>5</v>
      </c>
      <c r="T3" s="313">
        <f>S3-$S$2</f>
        <v>5</v>
      </c>
      <c r="U3" s="313" t="str">
        <f>VLOOKUP(T3,'PROBABILIDAD - IMPACTO'!$B$7:$C$11,2,FALSE)</f>
        <v>Casi Seguro</v>
      </c>
      <c r="V3" s="313">
        <v>3</v>
      </c>
      <c r="W3" s="313" t="str">
        <f>CONCATENATE(U3,"3 MODERADO")</f>
        <v>Casi Seguro3 MODERADO</v>
      </c>
      <c r="X3" s="313"/>
      <c r="Y3" s="313"/>
      <c r="Z3" s="313"/>
      <c r="AA3" s="313"/>
      <c r="AB3" s="313"/>
      <c r="AC3" s="313"/>
    </row>
    <row r="4" spans="1:31" ht="54" customHeight="1" x14ac:dyDescent="0.25">
      <c r="A4" s="313" t="s">
        <v>638</v>
      </c>
      <c r="B4" s="313" t="s">
        <v>7</v>
      </c>
      <c r="C4" s="313"/>
      <c r="D4" s="313"/>
      <c r="E4" s="317">
        <v>0.8</v>
      </c>
      <c r="F4" s="323" t="s">
        <v>494</v>
      </c>
      <c r="G4" s="319" t="s">
        <v>597</v>
      </c>
      <c r="H4" s="323" t="s">
        <v>73</v>
      </c>
      <c r="I4" s="320" t="s">
        <v>496</v>
      </c>
      <c r="J4" s="321" t="s">
        <v>85</v>
      </c>
      <c r="K4" s="322"/>
      <c r="L4" s="322"/>
      <c r="M4" s="322"/>
      <c r="N4" s="313"/>
      <c r="O4" s="313"/>
      <c r="P4" s="313"/>
      <c r="Q4" s="313"/>
      <c r="R4" s="313"/>
      <c r="S4" s="313">
        <v>4</v>
      </c>
      <c r="T4" s="313">
        <f>S4-$S$2</f>
        <v>4</v>
      </c>
      <c r="U4" s="313" t="str">
        <f>VLOOKUP(T4,'PROBABILIDAD - IMPACTO'!$B$7:$C$11,2,FALSE)</f>
        <v>Probable</v>
      </c>
      <c r="V4" s="313">
        <v>3</v>
      </c>
      <c r="W4" s="313"/>
      <c r="X4" s="313"/>
      <c r="Y4" s="313"/>
      <c r="Z4" s="313"/>
      <c r="AA4" s="313"/>
      <c r="AB4" s="313"/>
      <c r="AC4" s="313"/>
    </row>
    <row r="5" spans="1:31" ht="54" customHeight="1" x14ac:dyDescent="0.25">
      <c r="A5" s="313" t="s">
        <v>639</v>
      </c>
      <c r="B5" s="313" t="s">
        <v>294</v>
      </c>
      <c r="C5" s="313">
        <v>1</v>
      </c>
      <c r="D5" s="313" t="s">
        <v>225</v>
      </c>
      <c r="E5" s="317">
        <v>0.6</v>
      </c>
      <c r="F5" s="324" t="s">
        <v>493</v>
      </c>
      <c r="G5" s="319" t="s">
        <v>594</v>
      </c>
      <c r="H5" s="324" t="s">
        <v>74</v>
      </c>
      <c r="I5" s="320" t="s">
        <v>498</v>
      </c>
      <c r="J5" s="321" t="s">
        <v>86</v>
      </c>
      <c r="K5" s="322"/>
      <c r="L5" s="322"/>
      <c r="M5" s="322"/>
      <c r="N5" s="313"/>
      <c r="O5" s="313"/>
      <c r="P5" s="313"/>
      <c r="Q5" s="313"/>
      <c r="R5" s="313"/>
      <c r="S5" s="313">
        <v>3</v>
      </c>
      <c r="T5" s="313">
        <f>S5-$S$2</f>
        <v>3</v>
      </c>
      <c r="U5" s="313" t="str">
        <f>VLOOKUP(T5,'PROBABILIDAD - IMPACTO'!$B$7:$C$11,2,FALSE)</f>
        <v>Posible</v>
      </c>
      <c r="V5" s="313">
        <v>3</v>
      </c>
      <c r="W5" s="313"/>
      <c r="X5" s="313"/>
      <c r="Y5" s="313"/>
      <c r="Z5" s="313"/>
      <c r="AA5" s="313"/>
      <c r="AB5" s="313"/>
      <c r="AC5" s="313"/>
    </row>
    <row r="6" spans="1:31" ht="54" customHeight="1" x14ac:dyDescent="0.25">
      <c r="A6" s="313" t="s">
        <v>640</v>
      </c>
      <c r="B6" s="313" t="s">
        <v>441</v>
      </c>
      <c r="C6" s="313">
        <v>2</v>
      </c>
      <c r="D6" s="313" t="s">
        <v>225</v>
      </c>
      <c r="E6" s="317">
        <v>0.4</v>
      </c>
      <c r="F6" s="325" t="s">
        <v>492</v>
      </c>
      <c r="G6" s="319" t="s">
        <v>596</v>
      </c>
      <c r="H6" s="325" t="s">
        <v>75</v>
      </c>
      <c r="I6" s="320" t="s">
        <v>499</v>
      </c>
      <c r="J6" s="326" t="s">
        <v>87</v>
      </c>
      <c r="K6" s="322"/>
      <c r="L6" s="322"/>
      <c r="M6" s="322"/>
      <c r="N6" s="313"/>
      <c r="O6" s="313"/>
      <c r="P6" s="313"/>
      <c r="Q6" s="313"/>
      <c r="R6" s="313"/>
      <c r="S6" s="313">
        <v>2</v>
      </c>
      <c r="T6" s="313">
        <f>S6-$S$2</f>
        <v>2</v>
      </c>
      <c r="U6" s="313" t="str">
        <f>VLOOKUP(T6,'PROBABILIDAD - IMPACTO'!$B$7:$C$11,2,FALSE)</f>
        <v>Improbable</v>
      </c>
      <c r="V6" s="313">
        <v>3</v>
      </c>
      <c r="W6" s="313"/>
      <c r="X6" s="313"/>
      <c r="Y6" s="313"/>
      <c r="Z6" s="313"/>
      <c r="AA6" s="313"/>
      <c r="AB6" s="313"/>
      <c r="AC6" s="313"/>
    </row>
    <row r="7" spans="1:31" ht="54" customHeight="1" x14ac:dyDescent="0.25">
      <c r="A7" s="313" t="s">
        <v>641</v>
      </c>
      <c r="B7" s="313" t="s">
        <v>295</v>
      </c>
      <c r="C7" s="313">
        <v>3</v>
      </c>
      <c r="D7" s="313" t="s">
        <v>225</v>
      </c>
      <c r="E7" s="317">
        <v>0.2</v>
      </c>
      <c r="F7" s="327" t="s">
        <v>491</v>
      </c>
      <c r="G7" s="319" t="s">
        <v>595</v>
      </c>
      <c r="H7" s="327" t="s">
        <v>592</v>
      </c>
      <c r="I7" s="320" t="s">
        <v>500</v>
      </c>
      <c r="J7" s="326" t="s">
        <v>88</v>
      </c>
      <c r="K7" s="322"/>
      <c r="L7" s="322"/>
      <c r="M7" s="322"/>
      <c r="N7" s="313"/>
      <c r="O7" s="313"/>
      <c r="P7" s="313"/>
      <c r="Q7" s="313"/>
      <c r="R7" s="313"/>
      <c r="S7" s="313">
        <v>1</v>
      </c>
      <c r="T7" s="313">
        <f>S7-$S$2</f>
        <v>1</v>
      </c>
      <c r="U7" s="313" t="str">
        <f>VLOOKUP(T7,'PROBABILIDAD - IMPACTO'!$B$7:$C$11,2,FALSE)</f>
        <v>Rara vez</v>
      </c>
      <c r="V7" s="313">
        <v>3</v>
      </c>
      <c r="W7" s="313"/>
      <c r="X7" s="313"/>
      <c r="Y7" s="313"/>
      <c r="Z7" s="313"/>
      <c r="AA7" s="313"/>
      <c r="AB7" s="313"/>
      <c r="AC7" s="313"/>
    </row>
    <row r="8" spans="1:31" ht="54" customHeight="1" x14ac:dyDescent="0.25">
      <c r="A8" s="313" t="s">
        <v>642</v>
      </c>
      <c r="B8" s="313" t="s">
        <v>8</v>
      </c>
      <c r="C8" s="313">
        <v>4</v>
      </c>
      <c r="D8" s="313" t="s">
        <v>225</v>
      </c>
      <c r="E8" s="313"/>
      <c r="F8" s="313"/>
      <c r="G8" s="319" t="s">
        <v>875</v>
      </c>
      <c r="H8" s="324" t="s">
        <v>74</v>
      </c>
      <c r="I8" s="320" t="s">
        <v>501</v>
      </c>
      <c r="J8" s="321" t="s">
        <v>85</v>
      </c>
      <c r="K8" s="322"/>
      <c r="L8" s="322"/>
      <c r="M8" s="322"/>
      <c r="N8" s="313"/>
      <c r="O8" s="313"/>
      <c r="P8" s="313"/>
      <c r="Q8" s="313"/>
      <c r="R8" s="313"/>
      <c r="S8" s="313"/>
      <c r="T8" s="313"/>
      <c r="U8" s="313"/>
      <c r="V8" s="313"/>
      <c r="W8" s="313"/>
      <c r="X8" s="313"/>
      <c r="Y8" s="313"/>
      <c r="Z8" s="313"/>
      <c r="AA8" s="313"/>
      <c r="AB8" s="313"/>
      <c r="AC8" s="313"/>
      <c r="AE8" s="328"/>
    </row>
    <row r="9" spans="1:31" ht="54" customHeight="1" x14ac:dyDescent="0.25">
      <c r="A9" s="313" t="s">
        <v>643</v>
      </c>
      <c r="B9" s="313" t="s">
        <v>291</v>
      </c>
      <c r="C9" s="313">
        <v>5</v>
      </c>
      <c r="D9" s="313" t="s">
        <v>225</v>
      </c>
      <c r="E9" s="313"/>
      <c r="F9" s="313"/>
      <c r="G9" s="319" t="s">
        <v>876</v>
      </c>
      <c r="H9" s="323" t="s">
        <v>73</v>
      </c>
      <c r="I9" s="320" t="s">
        <v>502</v>
      </c>
      <c r="J9" s="321" t="s">
        <v>89</v>
      </c>
      <c r="K9" s="322"/>
      <c r="L9" s="322"/>
      <c r="M9" s="322"/>
      <c r="N9" s="313"/>
      <c r="O9" s="313"/>
      <c r="P9" s="313"/>
      <c r="Q9" s="313"/>
      <c r="R9" s="313"/>
      <c r="S9" s="313"/>
      <c r="T9" s="313"/>
      <c r="U9" s="313"/>
      <c r="V9" s="313"/>
      <c r="W9" s="313"/>
      <c r="X9" s="313"/>
      <c r="Y9" s="313"/>
      <c r="Z9" s="313"/>
      <c r="AA9" s="313"/>
      <c r="AB9" s="313"/>
      <c r="AC9" s="313"/>
      <c r="AE9" s="328"/>
    </row>
    <row r="10" spans="1:31" ht="54" customHeight="1" x14ac:dyDescent="0.25">
      <c r="A10" s="313" t="s">
        <v>644</v>
      </c>
      <c r="B10" s="313" t="s">
        <v>292</v>
      </c>
      <c r="C10" s="313">
        <v>6</v>
      </c>
      <c r="D10" s="313" t="s">
        <v>225</v>
      </c>
      <c r="E10" s="313"/>
      <c r="F10" s="313"/>
      <c r="G10" s="319" t="s">
        <v>877</v>
      </c>
      <c r="H10" s="318" t="s">
        <v>72</v>
      </c>
      <c r="I10" s="320" t="s">
        <v>503</v>
      </c>
      <c r="J10" s="326" t="s">
        <v>90</v>
      </c>
      <c r="K10" s="322"/>
      <c r="L10" s="322"/>
      <c r="M10" s="322"/>
      <c r="N10" s="313"/>
      <c r="O10" s="313"/>
      <c r="P10" s="313"/>
      <c r="Q10" s="313"/>
      <c r="R10" s="313"/>
      <c r="S10" s="313"/>
      <c r="T10" s="313"/>
      <c r="U10" s="313"/>
      <c r="V10" s="313"/>
      <c r="W10" s="313"/>
      <c r="X10" s="313"/>
      <c r="Y10" s="313"/>
      <c r="Z10" s="313"/>
      <c r="AA10" s="313"/>
      <c r="AB10" s="313"/>
      <c r="AC10" s="313"/>
      <c r="AE10" s="328"/>
    </row>
    <row r="11" spans="1:31" ht="15" customHeight="1" x14ac:dyDescent="0.25">
      <c r="A11" s="313" t="s">
        <v>645</v>
      </c>
      <c r="B11" s="313" t="s">
        <v>293</v>
      </c>
      <c r="C11" s="313">
        <v>7</v>
      </c>
      <c r="D11" s="313" t="s">
        <v>225</v>
      </c>
      <c r="E11" s="313"/>
      <c r="F11" s="313"/>
      <c r="G11" s="313"/>
      <c r="H11" s="313"/>
      <c r="I11" s="320" t="s">
        <v>504</v>
      </c>
      <c r="J11" s="326" t="s">
        <v>91</v>
      </c>
      <c r="K11" s="322"/>
      <c r="L11" s="322"/>
      <c r="M11" s="322"/>
      <c r="N11" s="313"/>
      <c r="O11" s="313"/>
      <c r="P11" s="313"/>
      <c r="Q11" s="313"/>
      <c r="R11" s="313"/>
      <c r="S11" s="313"/>
      <c r="T11" s="313"/>
      <c r="U11" s="313"/>
      <c r="V11" s="313"/>
      <c r="W11" s="313"/>
      <c r="X11" s="313"/>
      <c r="Y11" s="313"/>
      <c r="Z11" s="313"/>
      <c r="AA11" s="313"/>
      <c r="AB11" s="313"/>
      <c r="AC11" s="313"/>
      <c r="AE11" s="328"/>
    </row>
    <row r="12" spans="1:31" ht="15" customHeight="1" x14ac:dyDescent="0.25">
      <c r="A12" s="313" t="s">
        <v>646</v>
      </c>
      <c r="B12" s="313" t="s">
        <v>266</v>
      </c>
      <c r="C12" s="313">
        <v>8</v>
      </c>
      <c r="D12" s="313" t="s">
        <v>225</v>
      </c>
      <c r="E12" s="313"/>
      <c r="F12" s="313"/>
      <c r="G12" s="313"/>
      <c r="H12" s="313"/>
      <c r="I12" s="320" t="s">
        <v>505</v>
      </c>
      <c r="J12" s="329" t="s">
        <v>92</v>
      </c>
      <c r="K12" s="322"/>
      <c r="L12" s="322"/>
      <c r="M12" s="322"/>
      <c r="N12" s="313"/>
      <c r="O12" s="313"/>
      <c r="P12" s="313"/>
      <c r="Q12" s="313"/>
      <c r="R12" s="313"/>
      <c r="S12" s="313"/>
      <c r="T12" s="313"/>
      <c r="U12" s="313"/>
      <c r="V12" s="313"/>
      <c r="W12" s="313"/>
      <c r="X12" s="313"/>
      <c r="Y12" s="313"/>
      <c r="Z12" s="313"/>
      <c r="AA12" s="313"/>
      <c r="AB12" s="313"/>
      <c r="AC12" s="313"/>
      <c r="AE12" s="328"/>
    </row>
    <row r="13" spans="1:31" ht="15" customHeight="1" x14ac:dyDescent="0.25">
      <c r="A13" s="313" t="s">
        <v>647</v>
      </c>
      <c r="B13" s="330"/>
      <c r="C13" s="313">
        <v>9</v>
      </c>
      <c r="D13" s="313" t="s">
        <v>225</v>
      </c>
      <c r="E13" s="313"/>
      <c r="F13" s="313"/>
      <c r="G13" s="313"/>
      <c r="H13" s="313"/>
      <c r="I13" s="320" t="s">
        <v>506</v>
      </c>
      <c r="J13" s="321" t="s">
        <v>86</v>
      </c>
      <c r="K13" s="322"/>
      <c r="L13" s="322"/>
      <c r="M13" s="322"/>
      <c r="N13" s="313"/>
      <c r="O13" s="313"/>
      <c r="P13" s="313"/>
      <c r="Q13" s="313"/>
      <c r="R13" s="313"/>
      <c r="S13" s="313"/>
      <c r="T13" s="313"/>
      <c r="U13" s="313"/>
      <c r="V13" s="313"/>
      <c r="W13" s="313"/>
      <c r="X13" s="313"/>
      <c r="Y13" s="313"/>
      <c r="Z13" s="313"/>
      <c r="AA13" s="313"/>
      <c r="AB13" s="313"/>
      <c r="AC13" s="313"/>
      <c r="AE13" s="328"/>
    </row>
    <row r="14" spans="1:31" ht="15" customHeight="1" x14ac:dyDescent="0.25">
      <c r="A14" s="313" t="s">
        <v>648</v>
      </c>
      <c r="B14" s="330"/>
      <c r="C14" s="313">
        <v>10</v>
      </c>
      <c r="D14" s="313" t="s">
        <v>225</v>
      </c>
      <c r="E14" s="313" t="s">
        <v>599</v>
      </c>
      <c r="F14" s="313"/>
      <c r="G14" s="313"/>
      <c r="H14" s="313"/>
      <c r="I14" s="320" t="s">
        <v>507</v>
      </c>
      <c r="J14" s="321" t="s">
        <v>93</v>
      </c>
      <c r="K14" s="322"/>
      <c r="L14" s="322"/>
      <c r="M14" s="322"/>
      <c r="N14" s="313"/>
      <c r="O14" s="313"/>
      <c r="P14" s="313"/>
      <c r="Q14" s="313"/>
      <c r="R14" s="313"/>
      <c r="S14" s="313"/>
      <c r="T14" s="313"/>
      <c r="U14" s="313"/>
      <c r="V14" s="313"/>
      <c r="W14" s="313"/>
      <c r="X14" s="313"/>
      <c r="Y14" s="313"/>
      <c r="Z14" s="313"/>
      <c r="AA14" s="313"/>
      <c r="AB14" s="313"/>
      <c r="AC14" s="313"/>
      <c r="AE14" s="328"/>
    </row>
    <row r="15" spans="1:31" ht="15" customHeight="1" x14ac:dyDescent="0.25">
      <c r="A15" s="313" t="s">
        <v>649</v>
      </c>
      <c r="B15" s="330"/>
      <c r="C15" s="313">
        <v>11</v>
      </c>
      <c r="D15" s="313" t="s">
        <v>225</v>
      </c>
      <c r="E15" s="313" t="s">
        <v>598</v>
      </c>
      <c r="F15" s="313"/>
      <c r="G15" s="313"/>
      <c r="H15" s="313"/>
      <c r="I15" s="320" t="s">
        <v>508</v>
      </c>
      <c r="J15" s="326" t="s">
        <v>94</v>
      </c>
      <c r="K15" s="322"/>
      <c r="L15" s="322"/>
      <c r="M15" s="322"/>
      <c r="N15" s="313"/>
      <c r="O15" s="313"/>
      <c r="P15" s="313"/>
      <c r="Q15" s="313"/>
      <c r="R15" s="313"/>
      <c r="S15" s="313"/>
      <c r="T15" s="313"/>
      <c r="U15" s="313"/>
      <c r="V15" s="313"/>
      <c r="W15" s="313"/>
      <c r="X15" s="313"/>
      <c r="Y15" s="313"/>
      <c r="Z15" s="313"/>
      <c r="AA15" s="313"/>
      <c r="AB15" s="313"/>
      <c r="AC15" s="313"/>
      <c r="AE15" s="328"/>
    </row>
    <row r="16" spans="1:31" ht="15" customHeight="1" x14ac:dyDescent="0.25">
      <c r="A16" s="313" t="s">
        <v>650</v>
      </c>
      <c r="B16" s="313" t="s">
        <v>163</v>
      </c>
      <c r="C16" s="313">
        <v>12</v>
      </c>
      <c r="D16" s="313" t="s">
        <v>225</v>
      </c>
      <c r="E16" s="313" t="s">
        <v>600</v>
      </c>
      <c r="F16" s="313"/>
      <c r="G16" s="313"/>
      <c r="H16" s="313"/>
      <c r="I16" s="320" t="s">
        <v>509</v>
      </c>
      <c r="J16" s="329" t="s">
        <v>95</v>
      </c>
      <c r="K16" s="322"/>
      <c r="L16" s="322"/>
      <c r="M16" s="322"/>
      <c r="N16" s="313"/>
      <c r="O16" s="313"/>
      <c r="P16" s="313"/>
      <c r="Q16" s="313"/>
      <c r="R16" s="313"/>
      <c r="S16" s="313"/>
      <c r="T16" s="313"/>
      <c r="U16" s="313"/>
      <c r="V16" s="313"/>
      <c r="W16" s="313"/>
      <c r="X16" s="313"/>
      <c r="Y16" s="313"/>
      <c r="Z16" s="313"/>
      <c r="AA16" s="313"/>
      <c r="AB16" s="313"/>
      <c r="AC16" s="313"/>
      <c r="AE16" s="328"/>
    </row>
    <row r="17" spans="1:31" ht="15" customHeight="1" x14ac:dyDescent="0.25">
      <c r="A17" s="313" t="s">
        <v>651</v>
      </c>
      <c r="B17" s="316" t="s">
        <v>156</v>
      </c>
      <c r="C17" s="313">
        <v>13</v>
      </c>
      <c r="D17" s="313" t="s">
        <v>225</v>
      </c>
      <c r="E17" s="313" t="s">
        <v>878</v>
      </c>
      <c r="F17" s="313"/>
      <c r="G17" s="313"/>
      <c r="H17" s="313"/>
      <c r="I17" s="320" t="s">
        <v>510</v>
      </c>
      <c r="J17" s="331" t="s">
        <v>96</v>
      </c>
      <c r="K17" s="322"/>
      <c r="L17" s="322"/>
      <c r="M17" s="322"/>
      <c r="N17" s="313"/>
      <c r="O17" s="313"/>
      <c r="P17" s="313"/>
      <c r="Q17" s="313"/>
      <c r="R17" s="313"/>
      <c r="S17" s="313"/>
      <c r="T17" s="313"/>
      <c r="U17" s="313"/>
      <c r="V17" s="313"/>
      <c r="W17" s="313"/>
      <c r="X17" s="313"/>
      <c r="Y17" s="313"/>
      <c r="Z17" s="313"/>
      <c r="AA17" s="313"/>
      <c r="AB17" s="313"/>
      <c r="AC17" s="313"/>
      <c r="AE17" s="328"/>
    </row>
    <row r="18" spans="1:31" ht="15" customHeight="1" x14ac:dyDescent="0.25">
      <c r="A18" s="313" t="s">
        <v>652</v>
      </c>
      <c r="B18" s="313" t="s">
        <v>157</v>
      </c>
      <c r="C18" s="313">
        <v>14</v>
      </c>
      <c r="D18" s="313" t="s">
        <v>225</v>
      </c>
      <c r="E18" s="313"/>
      <c r="F18" s="313"/>
      <c r="G18" s="313"/>
      <c r="H18" s="313"/>
      <c r="I18" s="320" t="s">
        <v>511</v>
      </c>
      <c r="J18" s="321" t="s">
        <v>97</v>
      </c>
      <c r="K18" s="322"/>
      <c r="L18" s="322"/>
      <c r="M18" s="322"/>
      <c r="N18" s="313"/>
      <c r="O18" s="313"/>
      <c r="P18" s="313"/>
      <c r="Q18" s="313"/>
      <c r="R18" s="313"/>
      <c r="S18" s="313"/>
      <c r="T18" s="313"/>
      <c r="U18" s="313"/>
      <c r="V18" s="313"/>
      <c r="W18" s="313"/>
      <c r="X18" s="313"/>
      <c r="Y18" s="313"/>
      <c r="Z18" s="313"/>
      <c r="AA18" s="313"/>
      <c r="AB18" s="313"/>
      <c r="AC18" s="313"/>
      <c r="AE18" s="328"/>
    </row>
    <row r="19" spans="1:31" ht="15" customHeight="1" x14ac:dyDescent="0.25">
      <c r="A19" s="313" t="s">
        <v>653</v>
      </c>
      <c r="B19" s="313" t="s">
        <v>158</v>
      </c>
      <c r="C19" s="313">
        <v>15</v>
      </c>
      <c r="D19" s="313" t="s">
        <v>225</v>
      </c>
      <c r="E19" s="313"/>
      <c r="F19" s="313"/>
      <c r="G19" s="313"/>
      <c r="H19" s="313"/>
      <c r="I19" s="320" t="s">
        <v>512</v>
      </c>
      <c r="J19" s="326" t="s">
        <v>91</v>
      </c>
      <c r="K19" s="322"/>
      <c r="L19" s="322"/>
      <c r="M19" s="322"/>
      <c r="N19" s="313"/>
      <c r="O19" s="313"/>
      <c r="P19" s="313"/>
      <c r="Q19" s="313"/>
      <c r="R19" s="313"/>
      <c r="S19" s="313"/>
      <c r="T19" s="313"/>
      <c r="U19" s="313"/>
      <c r="V19" s="313"/>
      <c r="W19" s="313"/>
      <c r="X19" s="313"/>
      <c r="Y19" s="313"/>
      <c r="Z19" s="313"/>
      <c r="AA19" s="313"/>
      <c r="AB19" s="313"/>
      <c r="AC19" s="313"/>
      <c r="AE19" s="328"/>
    </row>
    <row r="20" spans="1:31" ht="15" customHeight="1" x14ac:dyDescent="0.25">
      <c r="A20" s="313" t="s">
        <v>654</v>
      </c>
      <c r="B20" s="313" t="s">
        <v>159</v>
      </c>
      <c r="C20" s="313">
        <v>16</v>
      </c>
      <c r="D20" s="313" t="s">
        <v>225</v>
      </c>
      <c r="E20" s="332" t="s">
        <v>659</v>
      </c>
      <c r="F20" s="333">
        <v>0.2</v>
      </c>
      <c r="G20" s="332"/>
      <c r="H20" s="313"/>
      <c r="I20" s="320" t="s">
        <v>513</v>
      </c>
      <c r="J20" s="329" t="s">
        <v>95</v>
      </c>
      <c r="K20" s="322"/>
      <c r="L20" s="322"/>
      <c r="M20" s="322"/>
      <c r="N20" s="313"/>
      <c r="O20" s="313"/>
      <c r="P20" s="313"/>
      <c r="Q20" s="313"/>
      <c r="R20" s="313"/>
      <c r="S20" s="313"/>
      <c r="T20" s="313"/>
      <c r="U20" s="313"/>
      <c r="V20" s="313"/>
      <c r="W20" s="313"/>
      <c r="X20" s="313"/>
      <c r="Y20" s="313"/>
      <c r="Z20" s="313"/>
      <c r="AA20" s="313"/>
      <c r="AB20" s="313"/>
      <c r="AC20" s="313"/>
      <c r="AE20" s="328"/>
    </row>
    <row r="21" spans="1:31" ht="15" customHeight="1" x14ac:dyDescent="0.25">
      <c r="A21" s="313" t="s">
        <v>655</v>
      </c>
      <c r="B21" s="313"/>
      <c r="C21" s="313">
        <v>17</v>
      </c>
      <c r="D21" s="313" t="s">
        <v>225</v>
      </c>
      <c r="E21" s="332" t="s">
        <v>658</v>
      </c>
      <c r="F21" s="334">
        <v>0.4</v>
      </c>
      <c r="G21" s="335"/>
      <c r="H21" s="313"/>
      <c r="I21" s="320" t="s">
        <v>514</v>
      </c>
      <c r="J21" s="331" t="s">
        <v>98</v>
      </c>
      <c r="K21" s="322"/>
      <c r="L21" s="322"/>
      <c r="M21" s="322"/>
      <c r="N21" s="313"/>
      <c r="O21" s="313"/>
      <c r="P21" s="313"/>
      <c r="Q21" s="313"/>
      <c r="R21" s="313"/>
      <c r="S21" s="313"/>
      <c r="T21" s="313"/>
      <c r="U21" s="313"/>
      <c r="V21" s="313"/>
      <c r="W21" s="313"/>
      <c r="X21" s="313"/>
      <c r="Y21" s="313"/>
      <c r="Z21" s="313"/>
      <c r="AA21" s="313"/>
      <c r="AB21" s="313"/>
      <c r="AC21" s="313"/>
      <c r="AE21" s="328"/>
    </row>
    <row r="22" spans="1:31" ht="15" customHeight="1" x14ac:dyDescent="0.25">
      <c r="A22" s="313" t="s">
        <v>2476</v>
      </c>
      <c r="B22" s="313"/>
      <c r="C22" s="313">
        <v>18</v>
      </c>
      <c r="D22" s="313" t="s">
        <v>225</v>
      </c>
      <c r="E22" s="332" t="s">
        <v>657</v>
      </c>
      <c r="F22" s="334">
        <v>0.6</v>
      </c>
      <c r="G22" s="335"/>
      <c r="H22" s="313"/>
      <c r="I22" s="320" t="s">
        <v>515</v>
      </c>
      <c r="J22" s="331" t="s">
        <v>99</v>
      </c>
      <c r="K22" s="322"/>
      <c r="L22" s="322"/>
      <c r="M22" s="322"/>
      <c r="N22" s="313"/>
      <c r="O22" s="313"/>
      <c r="P22" s="313"/>
      <c r="Q22" s="313"/>
      <c r="R22" s="313"/>
      <c r="S22" s="313"/>
      <c r="T22" s="313"/>
      <c r="U22" s="313"/>
      <c r="V22" s="313"/>
      <c r="W22" s="313"/>
      <c r="X22" s="313"/>
      <c r="Y22" s="313"/>
      <c r="Z22" s="313"/>
      <c r="AA22" s="313"/>
      <c r="AB22" s="313"/>
      <c r="AC22" s="313"/>
      <c r="AE22" s="328"/>
    </row>
    <row r="23" spans="1:31" ht="15" customHeight="1" x14ac:dyDescent="0.25">
      <c r="A23" s="313"/>
      <c r="B23" s="313"/>
      <c r="C23" s="313">
        <v>19</v>
      </c>
      <c r="D23" s="313" t="s">
        <v>225</v>
      </c>
      <c r="E23" s="332" t="s">
        <v>656</v>
      </c>
      <c r="F23" s="334">
        <v>0.8</v>
      </c>
      <c r="G23" s="335"/>
      <c r="H23" s="313"/>
      <c r="I23" s="320" t="s">
        <v>516</v>
      </c>
      <c r="J23" s="326" t="s">
        <v>88</v>
      </c>
      <c r="K23" s="322"/>
      <c r="L23" s="322"/>
      <c r="M23" s="322"/>
      <c r="N23" s="313"/>
      <c r="O23" s="313"/>
      <c r="P23" s="313"/>
      <c r="Q23" s="313"/>
      <c r="R23" s="313"/>
      <c r="S23" s="313"/>
      <c r="T23" s="313"/>
      <c r="U23" s="313"/>
      <c r="V23" s="313"/>
      <c r="W23" s="313"/>
      <c r="X23" s="313"/>
      <c r="Y23" s="313"/>
      <c r="Z23" s="313"/>
      <c r="AA23" s="313"/>
      <c r="AB23" s="313"/>
      <c r="AC23" s="313"/>
      <c r="AE23" s="328"/>
    </row>
    <row r="24" spans="1:31" ht="15" customHeight="1" x14ac:dyDescent="0.25">
      <c r="A24" s="313" t="s">
        <v>601</v>
      </c>
      <c r="B24" s="313"/>
      <c r="C24" s="313">
        <v>20</v>
      </c>
      <c r="D24" s="313" t="s">
        <v>225</v>
      </c>
      <c r="E24" s="332" t="s">
        <v>660</v>
      </c>
      <c r="F24" s="334">
        <v>1</v>
      </c>
      <c r="G24" s="335"/>
      <c r="H24" s="313"/>
      <c r="I24" s="320" t="s">
        <v>517</v>
      </c>
      <c r="J24" s="326" t="s">
        <v>100</v>
      </c>
      <c r="K24" s="322"/>
      <c r="L24" s="322"/>
      <c r="M24" s="322"/>
      <c r="N24" s="313"/>
      <c r="O24" s="313"/>
      <c r="P24" s="313"/>
      <c r="Q24" s="313"/>
      <c r="R24" s="313"/>
      <c r="S24" s="313"/>
      <c r="T24" s="313"/>
      <c r="U24" s="313"/>
      <c r="V24" s="313"/>
      <c r="W24" s="313"/>
      <c r="X24" s="313"/>
      <c r="Y24" s="313"/>
      <c r="Z24" s="313"/>
      <c r="AA24" s="313"/>
      <c r="AB24" s="313"/>
      <c r="AC24" s="313"/>
    </row>
    <row r="25" spans="1:31" ht="15" customHeight="1" x14ac:dyDescent="0.25">
      <c r="A25" s="313" t="s">
        <v>602</v>
      </c>
      <c r="B25" s="313" t="s">
        <v>853</v>
      </c>
      <c r="C25" s="313">
        <v>21</v>
      </c>
      <c r="D25" s="313" t="s">
        <v>225</v>
      </c>
      <c r="E25" s="313"/>
      <c r="F25" s="313"/>
      <c r="G25" s="313"/>
      <c r="H25" s="313"/>
      <c r="I25" s="320" t="s">
        <v>518</v>
      </c>
      <c r="J25" s="329" t="s">
        <v>101</v>
      </c>
      <c r="K25" s="322"/>
      <c r="L25" s="322"/>
      <c r="M25" s="322"/>
      <c r="N25" s="313"/>
      <c r="O25" s="313"/>
      <c r="P25" s="313"/>
      <c r="Q25" s="313"/>
      <c r="R25" s="313"/>
      <c r="S25" s="313"/>
      <c r="T25" s="313"/>
      <c r="U25" s="313"/>
      <c r="V25" s="313"/>
      <c r="W25" s="313"/>
      <c r="X25" s="313"/>
      <c r="Y25" s="313"/>
      <c r="Z25" s="313"/>
      <c r="AA25" s="313"/>
      <c r="AB25" s="313"/>
      <c r="AC25" s="313"/>
    </row>
    <row r="26" spans="1:31" ht="15" customHeight="1" x14ac:dyDescent="0.25">
      <c r="A26" s="313" t="s">
        <v>603</v>
      </c>
      <c r="B26" s="313" t="s">
        <v>854</v>
      </c>
      <c r="C26" s="313">
        <v>22</v>
      </c>
      <c r="D26" s="313" t="s">
        <v>225</v>
      </c>
      <c r="E26" s="313"/>
      <c r="F26" s="313"/>
      <c r="G26" s="313"/>
      <c r="H26" s="313"/>
      <c r="I26" s="320" t="s">
        <v>519</v>
      </c>
      <c r="J26" s="331" t="s">
        <v>99</v>
      </c>
      <c r="K26" s="322"/>
      <c r="L26" s="322"/>
      <c r="M26" s="322"/>
      <c r="N26" s="313"/>
      <c r="O26" s="313"/>
      <c r="P26" s="313"/>
      <c r="Q26" s="313"/>
      <c r="R26" s="313"/>
      <c r="S26" s="313"/>
      <c r="T26" s="313"/>
      <c r="U26" s="313"/>
      <c r="V26" s="313"/>
      <c r="W26" s="313"/>
      <c r="X26" s="313"/>
      <c r="Y26" s="313"/>
      <c r="Z26" s="313"/>
      <c r="AA26" s="313"/>
      <c r="AB26" s="313"/>
      <c r="AC26" s="313"/>
    </row>
    <row r="27" spans="1:31" ht="15" customHeight="1" x14ac:dyDescent="0.25">
      <c r="A27" s="313"/>
      <c r="B27" s="313" t="s">
        <v>855</v>
      </c>
      <c r="C27" s="313">
        <v>23</v>
      </c>
      <c r="D27" s="313" t="s">
        <v>225</v>
      </c>
      <c r="E27" s="313"/>
      <c r="F27" s="313"/>
      <c r="G27" s="313"/>
      <c r="H27" s="313"/>
      <c r="I27" s="320" t="s">
        <v>520</v>
      </c>
      <c r="J27" s="331" t="s">
        <v>102</v>
      </c>
      <c r="K27" s="322"/>
      <c r="L27" s="322"/>
      <c r="M27" s="322"/>
      <c r="N27" s="313"/>
      <c r="O27" s="313"/>
      <c r="P27" s="313"/>
      <c r="Q27" s="313"/>
      <c r="R27" s="313"/>
      <c r="S27" s="313"/>
      <c r="T27" s="313"/>
      <c r="U27" s="313"/>
      <c r="V27" s="313"/>
      <c r="W27" s="313"/>
      <c r="X27" s="313"/>
      <c r="Y27" s="313"/>
      <c r="Z27" s="313"/>
      <c r="AA27" s="313"/>
      <c r="AB27" s="313"/>
      <c r="AC27" s="313"/>
    </row>
    <row r="28" spans="1:31" ht="15" customHeight="1" x14ac:dyDescent="0.25">
      <c r="A28" s="313"/>
      <c r="B28" s="313" t="s">
        <v>36</v>
      </c>
      <c r="C28" s="313">
        <v>24</v>
      </c>
      <c r="D28" s="313" t="s">
        <v>225</v>
      </c>
      <c r="E28" s="313" t="s">
        <v>593</v>
      </c>
      <c r="F28" s="336">
        <v>1</v>
      </c>
      <c r="G28" s="313"/>
      <c r="H28" s="313"/>
      <c r="I28" s="320" t="s">
        <v>326</v>
      </c>
      <c r="J28" s="329" t="s">
        <v>175</v>
      </c>
      <c r="K28" s="322"/>
      <c r="L28" s="322"/>
      <c r="M28" s="322"/>
      <c r="N28" s="313"/>
      <c r="O28" s="313"/>
      <c r="P28" s="313"/>
      <c r="Q28" s="313"/>
      <c r="R28" s="313"/>
      <c r="S28" s="313"/>
      <c r="T28" s="313"/>
      <c r="U28" s="313"/>
      <c r="V28" s="313"/>
      <c r="W28" s="313"/>
      <c r="X28" s="313"/>
      <c r="Y28" s="313"/>
      <c r="Z28" s="313"/>
      <c r="AA28" s="313"/>
      <c r="AB28" s="313"/>
      <c r="AC28" s="313"/>
    </row>
    <row r="29" spans="1:31" ht="15" customHeight="1" x14ac:dyDescent="0.25">
      <c r="A29" s="313"/>
      <c r="B29" s="313" t="s">
        <v>2477</v>
      </c>
      <c r="C29" s="313">
        <v>25</v>
      </c>
      <c r="D29" s="313" t="s">
        <v>225</v>
      </c>
      <c r="E29" s="313" t="s">
        <v>597</v>
      </c>
      <c r="F29" s="336">
        <v>0.8</v>
      </c>
      <c r="G29" s="313"/>
      <c r="H29" s="313"/>
      <c r="I29" s="320" t="s">
        <v>327</v>
      </c>
      <c r="J29" s="326" t="s">
        <v>176</v>
      </c>
      <c r="K29" s="322"/>
      <c r="L29" s="322"/>
      <c r="M29" s="322"/>
      <c r="N29" s="313"/>
      <c r="O29" s="313"/>
      <c r="P29" s="313"/>
      <c r="Q29" s="313"/>
      <c r="R29" s="313"/>
      <c r="S29" s="313"/>
      <c r="T29" s="313"/>
      <c r="U29" s="313"/>
      <c r="V29" s="313"/>
      <c r="W29" s="313"/>
      <c r="X29" s="313"/>
      <c r="Y29" s="313"/>
      <c r="Z29" s="313"/>
      <c r="AA29" s="313"/>
      <c r="AB29" s="313"/>
      <c r="AC29" s="313"/>
    </row>
    <row r="30" spans="1:31" ht="15" customHeight="1" x14ac:dyDescent="0.25">
      <c r="A30" s="313" t="s">
        <v>749</v>
      </c>
      <c r="B30" s="313"/>
      <c r="C30" s="313">
        <v>26</v>
      </c>
      <c r="D30" s="313" t="s">
        <v>225</v>
      </c>
      <c r="E30" s="313" t="s">
        <v>594</v>
      </c>
      <c r="F30" s="336">
        <v>0.6</v>
      </c>
      <c r="G30" s="313"/>
      <c r="H30" s="313"/>
      <c r="I30" s="337" t="s">
        <v>328</v>
      </c>
      <c r="J30" s="321" t="s">
        <v>173</v>
      </c>
      <c r="K30" s="322"/>
      <c r="L30" s="322"/>
      <c r="M30" s="322"/>
      <c r="N30" s="313"/>
      <c r="O30" s="313"/>
      <c r="P30" s="313"/>
      <c r="Q30" s="313"/>
      <c r="R30" s="313"/>
      <c r="S30" s="313"/>
      <c r="T30" s="313"/>
      <c r="U30" s="313"/>
      <c r="V30" s="313"/>
      <c r="W30" s="313"/>
      <c r="X30" s="313"/>
      <c r="Y30" s="313"/>
      <c r="Z30" s="313"/>
      <c r="AA30" s="313"/>
      <c r="AB30" s="313"/>
      <c r="AC30" s="313"/>
    </row>
    <row r="31" spans="1:31" ht="15" customHeight="1" x14ac:dyDescent="0.25">
      <c r="A31" s="313" t="s">
        <v>610</v>
      </c>
      <c r="B31" s="313" t="s">
        <v>868</v>
      </c>
      <c r="C31" s="313">
        <v>27</v>
      </c>
      <c r="D31" s="313" t="s">
        <v>225</v>
      </c>
      <c r="E31" s="313" t="s">
        <v>596</v>
      </c>
      <c r="F31" s="336">
        <v>0.4</v>
      </c>
      <c r="G31" s="313"/>
      <c r="H31" s="313"/>
      <c r="I31" s="337" t="s">
        <v>329</v>
      </c>
      <c r="J31" s="329" t="s">
        <v>177</v>
      </c>
      <c r="K31" s="322"/>
      <c r="L31" s="322"/>
      <c r="M31" s="322"/>
      <c r="N31" s="313"/>
      <c r="O31" s="313"/>
      <c r="P31" s="313"/>
      <c r="Q31" s="313"/>
      <c r="R31" s="313"/>
      <c r="S31" s="313"/>
      <c r="T31" s="313"/>
      <c r="U31" s="313"/>
      <c r="V31" s="313"/>
      <c r="W31" s="313"/>
      <c r="X31" s="313"/>
      <c r="Y31" s="313"/>
      <c r="Z31" s="313"/>
      <c r="AA31" s="313"/>
      <c r="AB31" s="313"/>
      <c r="AC31" s="313"/>
    </row>
    <row r="32" spans="1:31" ht="15" customHeight="1" x14ac:dyDescent="0.25">
      <c r="A32" s="313" t="s">
        <v>611</v>
      </c>
      <c r="B32" s="313" t="s">
        <v>869</v>
      </c>
      <c r="C32" s="313">
        <v>28</v>
      </c>
      <c r="D32" s="313" t="s">
        <v>225</v>
      </c>
      <c r="E32" s="313" t="s">
        <v>595</v>
      </c>
      <c r="F32" s="336">
        <v>0.2</v>
      </c>
      <c r="G32" s="313"/>
      <c r="H32" s="313"/>
      <c r="I32" s="337" t="s">
        <v>330</v>
      </c>
      <c r="J32" s="326" t="s">
        <v>174</v>
      </c>
      <c r="K32" s="322"/>
      <c r="L32" s="322"/>
      <c r="M32" s="322"/>
      <c r="N32" s="313"/>
      <c r="O32" s="313"/>
      <c r="P32" s="313"/>
      <c r="Q32" s="313"/>
      <c r="R32" s="313"/>
      <c r="S32" s="313"/>
      <c r="T32" s="313"/>
      <c r="U32" s="313"/>
      <c r="V32" s="313"/>
      <c r="W32" s="313"/>
      <c r="X32" s="313"/>
      <c r="Y32" s="313"/>
      <c r="Z32" s="313"/>
      <c r="AA32" s="313"/>
      <c r="AB32" s="313"/>
      <c r="AC32" s="313"/>
    </row>
    <row r="33" spans="1:40" ht="15" customHeight="1" x14ac:dyDescent="0.25">
      <c r="A33" s="313"/>
      <c r="B33" s="313" t="s">
        <v>870</v>
      </c>
      <c r="C33" s="313">
        <v>29</v>
      </c>
      <c r="D33" s="313" t="s">
        <v>225</v>
      </c>
      <c r="E33" s="339" t="s">
        <v>875</v>
      </c>
      <c r="F33" s="313">
        <v>5</v>
      </c>
      <c r="G33" s="313"/>
      <c r="H33" s="313"/>
      <c r="I33" s="337" t="s">
        <v>331</v>
      </c>
      <c r="J33" s="321" t="s">
        <v>178</v>
      </c>
      <c r="K33" s="322"/>
      <c r="L33" s="1574" t="s">
        <v>296</v>
      </c>
      <c r="M33" s="1574"/>
      <c r="N33" s="1574"/>
      <c r="O33" s="313"/>
      <c r="P33" s="313"/>
      <c r="Q33" s="313"/>
      <c r="R33" s="313"/>
      <c r="S33" s="313"/>
      <c r="T33" s="313"/>
      <c r="U33" s="313"/>
      <c r="V33" s="313"/>
      <c r="W33" s="313"/>
      <c r="X33" s="313"/>
      <c r="Y33" s="313"/>
      <c r="Z33" s="313"/>
      <c r="AA33" s="313"/>
      <c r="AB33" s="313"/>
      <c r="AC33" s="313"/>
    </row>
    <row r="34" spans="1:40" ht="15" customHeight="1" x14ac:dyDescent="0.25">
      <c r="A34" s="313" t="s">
        <v>616</v>
      </c>
      <c r="B34" s="313" t="s">
        <v>871</v>
      </c>
      <c r="C34" s="313">
        <v>30</v>
      </c>
      <c r="D34" s="313" t="s">
        <v>225</v>
      </c>
      <c r="E34" s="313" t="s">
        <v>876</v>
      </c>
      <c r="F34" s="313">
        <v>10</v>
      </c>
      <c r="G34" s="313"/>
      <c r="H34" s="313"/>
      <c r="I34" s="337" t="s">
        <v>332</v>
      </c>
      <c r="J34" s="329" t="s">
        <v>179</v>
      </c>
      <c r="K34" s="322"/>
      <c r="L34" s="322">
        <v>25</v>
      </c>
      <c r="M34" s="322">
        <v>15</v>
      </c>
      <c r="N34" s="313">
        <v>10</v>
      </c>
      <c r="O34" s="322">
        <v>25</v>
      </c>
      <c r="P34" s="322">
        <v>15</v>
      </c>
      <c r="Q34" s="313"/>
      <c r="R34" s="313" t="s">
        <v>304</v>
      </c>
      <c r="S34" s="313"/>
      <c r="T34" s="313"/>
      <c r="U34" s="313"/>
      <c r="V34" s="313"/>
      <c r="W34" s="313"/>
      <c r="X34" s="313"/>
      <c r="Y34" s="313"/>
      <c r="Z34" s="313"/>
      <c r="AA34" s="313"/>
      <c r="AB34" s="313"/>
      <c r="AC34" s="313"/>
    </row>
    <row r="35" spans="1:40" ht="15" customHeight="1" x14ac:dyDescent="0.25">
      <c r="A35" s="313" t="s">
        <v>617</v>
      </c>
      <c r="B35" s="313" t="s">
        <v>872</v>
      </c>
      <c r="C35" s="313">
        <v>31</v>
      </c>
      <c r="D35" s="313" t="s">
        <v>225</v>
      </c>
      <c r="E35" s="313" t="s">
        <v>877</v>
      </c>
      <c r="F35" s="313">
        <v>20</v>
      </c>
      <c r="G35" s="313"/>
      <c r="H35" s="313"/>
      <c r="I35" s="337" t="s">
        <v>333</v>
      </c>
      <c r="J35" s="326" t="s">
        <v>180</v>
      </c>
      <c r="K35" s="322"/>
      <c r="L35" s="322">
        <v>0</v>
      </c>
      <c r="M35" s="322">
        <v>0</v>
      </c>
      <c r="N35" s="313">
        <v>0</v>
      </c>
      <c r="O35" s="322">
        <v>0</v>
      </c>
      <c r="P35" s="322">
        <v>0</v>
      </c>
      <c r="Q35" s="313"/>
      <c r="R35" s="313" t="s">
        <v>345</v>
      </c>
      <c r="S35" s="313"/>
      <c r="T35" s="313"/>
      <c r="U35" s="313"/>
      <c r="V35" s="313"/>
      <c r="W35" s="313"/>
      <c r="X35" s="313"/>
      <c r="Y35" s="313"/>
      <c r="Z35" s="313"/>
      <c r="AA35" s="313"/>
      <c r="AB35" s="313"/>
      <c r="AC35" s="313"/>
    </row>
    <row r="36" spans="1:40" ht="15" customHeight="1" x14ac:dyDescent="0.25">
      <c r="A36" s="313" t="s">
        <v>618</v>
      </c>
      <c r="B36" s="313" t="s">
        <v>873</v>
      </c>
      <c r="C36" s="313">
        <v>32</v>
      </c>
      <c r="D36" s="313" t="s">
        <v>225</v>
      </c>
      <c r="E36" s="313"/>
      <c r="F36" s="313"/>
      <c r="G36" s="313"/>
      <c r="H36" s="313"/>
      <c r="I36" s="320" t="s">
        <v>334</v>
      </c>
      <c r="J36" s="321" t="s">
        <v>181</v>
      </c>
      <c r="K36" s="322"/>
      <c r="L36" s="322"/>
      <c r="M36" s="322"/>
      <c r="N36" s="313"/>
      <c r="O36" s="313"/>
      <c r="P36" s="313"/>
      <c r="Q36" s="313"/>
      <c r="R36" s="313" t="s">
        <v>346</v>
      </c>
      <c r="S36" s="313"/>
      <c r="T36" s="313" t="s">
        <v>301</v>
      </c>
      <c r="U36" s="313"/>
      <c r="V36" s="322" t="s">
        <v>228</v>
      </c>
      <c r="W36" s="313" t="s">
        <v>349</v>
      </c>
      <c r="X36" s="313"/>
      <c r="Y36" s="313"/>
      <c r="Z36" s="313"/>
      <c r="AA36" s="313"/>
      <c r="AB36" s="313"/>
      <c r="AC36" s="313"/>
    </row>
    <row r="37" spans="1:40" ht="15" customHeight="1" x14ac:dyDescent="0.25">
      <c r="A37" s="313" t="s">
        <v>619</v>
      </c>
      <c r="B37" s="313" t="s">
        <v>874</v>
      </c>
      <c r="C37" s="313">
        <v>33</v>
      </c>
      <c r="D37" s="313" t="s">
        <v>225</v>
      </c>
      <c r="E37" s="313"/>
      <c r="F37" s="313"/>
      <c r="G37" s="313"/>
      <c r="H37" s="313"/>
      <c r="I37" s="320" t="s">
        <v>335</v>
      </c>
      <c r="J37" s="329" t="s">
        <v>182</v>
      </c>
      <c r="K37" s="322"/>
      <c r="L37" s="322"/>
      <c r="M37" s="322"/>
      <c r="N37" s="313"/>
      <c r="O37" s="313"/>
      <c r="P37" s="313"/>
      <c r="Q37" s="313"/>
      <c r="R37" s="313" t="s">
        <v>347</v>
      </c>
      <c r="S37" s="338" t="s">
        <v>262</v>
      </c>
      <c r="T37" s="313" t="s">
        <v>261</v>
      </c>
      <c r="U37" s="313"/>
      <c r="V37" s="322" t="s">
        <v>74</v>
      </c>
      <c r="W37" s="313" t="s">
        <v>350</v>
      </c>
      <c r="X37" s="313"/>
      <c r="Y37" s="313"/>
      <c r="Z37" s="313"/>
      <c r="AA37" s="313"/>
      <c r="AB37" s="313"/>
      <c r="AC37" s="313"/>
    </row>
    <row r="38" spans="1:40" ht="15" customHeight="1" x14ac:dyDescent="0.25">
      <c r="A38" s="313"/>
      <c r="B38" s="313"/>
      <c r="C38" s="313">
        <v>34</v>
      </c>
      <c r="D38" s="313" t="s">
        <v>225</v>
      </c>
      <c r="E38" s="313" t="s">
        <v>696</v>
      </c>
      <c r="F38" s="313"/>
      <c r="G38" s="313"/>
      <c r="H38" s="313"/>
      <c r="I38" s="320" t="s">
        <v>336</v>
      </c>
      <c r="J38" s="329" t="s">
        <v>177</v>
      </c>
      <c r="K38" s="322"/>
      <c r="L38" s="322"/>
      <c r="M38" s="322"/>
      <c r="N38" s="313"/>
      <c r="O38" s="313"/>
      <c r="P38" s="313"/>
      <c r="Q38" s="313"/>
      <c r="R38" s="313" t="s">
        <v>348</v>
      </c>
      <c r="S38" s="338" t="s">
        <v>264</v>
      </c>
      <c r="T38" s="313" t="s">
        <v>263</v>
      </c>
      <c r="U38" s="313"/>
      <c r="V38" s="322" t="s">
        <v>225</v>
      </c>
      <c r="W38" s="313" t="s">
        <v>351</v>
      </c>
      <c r="X38" s="313"/>
      <c r="Y38" s="313"/>
      <c r="Z38" s="313"/>
      <c r="AA38" s="313"/>
      <c r="AB38" s="313"/>
      <c r="AC38" s="313"/>
    </row>
    <row r="39" spans="1:40" ht="15" customHeight="1" x14ac:dyDescent="0.25">
      <c r="A39" s="313" t="s">
        <v>694</v>
      </c>
      <c r="B39" s="313"/>
      <c r="C39" s="313">
        <v>35</v>
      </c>
      <c r="D39" s="313" t="s">
        <v>225</v>
      </c>
      <c r="E39" s="339" t="s">
        <v>697</v>
      </c>
      <c r="F39" s="313" t="s">
        <v>914</v>
      </c>
      <c r="G39" s="313"/>
      <c r="H39" s="313"/>
      <c r="I39" s="320" t="s">
        <v>337</v>
      </c>
      <c r="J39" s="326" t="s">
        <v>183</v>
      </c>
      <c r="K39" s="322"/>
      <c r="L39" s="340" t="s">
        <v>228</v>
      </c>
      <c r="M39" s="322" t="s">
        <v>189</v>
      </c>
      <c r="N39" s="313">
        <v>0</v>
      </c>
      <c r="O39" s="341" t="s">
        <v>352</v>
      </c>
      <c r="P39" s="342" t="s">
        <v>588</v>
      </c>
      <c r="Q39" s="313">
        <v>100</v>
      </c>
      <c r="R39" s="322" t="s">
        <v>297</v>
      </c>
      <c r="S39" s="338" t="s">
        <v>265</v>
      </c>
      <c r="T39" s="322" t="s">
        <v>303</v>
      </c>
      <c r="U39" s="313"/>
      <c r="V39" s="313"/>
      <c r="W39" s="313"/>
      <c r="X39" s="313"/>
      <c r="Y39" s="313"/>
      <c r="Z39" s="313"/>
      <c r="AA39" s="313"/>
      <c r="AB39" s="313"/>
      <c r="AC39" s="313"/>
    </row>
    <row r="40" spans="1:40" ht="15" customHeight="1" x14ac:dyDescent="0.25">
      <c r="A40" s="313" t="s">
        <v>692</v>
      </c>
      <c r="B40" s="313"/>
      <c r="C40" s="313">
        <v>36</v>
      </c>
      <c r="D40" s="313" t="s">
        <v>225</v>
      </c>
      <c r="E40" s="339" t="s">
        <v>698</v>
      </c>
      <c r="F40" s="313" t="s">
        <v>913</v>
      </c>
      <c r="G40" s="313"/>
      <c r="H40" s="313"/>
      <c r="I40" s="320" t="s">
        <v>338</v>
      </c>
      <c r="J40" s="329" t="s">
        <v>341</v>
      </c>
      <c r="K40" s="322"/>
      <c r="L40" s="343" t="s">
        <v>74</v>
      </c>
      <c r="M40" s="322" t="s">
        <v>39</v>
      </c>
      <c r="N40" s="313">
        <v>1</v>
      </c>
      <c r="O40" s="341" t="s">
        <v>353</v>
      </c>
      <c r="P40" s="344" t="s">
        <v>589</v>
      </c>
      <c r="Q40" s="313">
        <v>50</v>
      </c>
      <c r="R40" s="322" t="s">
        <v>298</v>
      </c>
      <c r="S40" s="338" t="s">
        <v>300</v>
      </c>
      <c r="T40" s="322" t="s">
        <v>271</v>
      </c>
      <c r="U40" s="313"/>
      <c r="V40" s="313"/>
      <c r="W40" s="313"/>
      <c r="X40" s="313"/>
      <c r="Y40" s="313"/>
      <c r="Z40" s="313"/>
      <c r="AA40" s="313"/>
      <c r="AB40" s="313"/>
      <c r="AC40" s="313"/>
    </row>
    <row r="41" spans="1:40" ht="15" customHeight="1" x14ac:dyDescent="0.25">
      <c r="A41" s="313" t="s">
        <v>693</v>
      </c>
      <c r="B41" s="313"/>
      <c r="C41" s="313">
        <v>37</v>
      </c>
      <c r="D41" s="313" t="s">
        <v>225</v>
      </c>
      <c r="E41" s="339" t="s">
        <v>699</v>
      </c>
      <c r="F41" s="313" t="s">
        <v>616</v>
      </c>
      <c r="G41" s="313"/>
      <c r="H41" s="313"/>
      <c r="I41" s="320" t="s">
        <v>339</v>
      </c>
      <c r="J41" s="329" t="s">
        <v>182</v>
      </c>
      <c r="K41" s="322"/>
      <c r="L41" s="345" t="s">
        <v>225</v>
      </c>
      <c r="M41" s="322"/>
      <c r="N41" s="313">
        <v>2</v>
      </c>
      <c r="O41" s="341" t="s">
        <v>354</v>
      </c>
      <c r="P41" s="341"/>
      <c r="Q41" s="313">
        <v>0</v>
      </c>
      <c r="R41" s="322" t="s">
        <v>299</v>
      </c>
      <c r="S41" s="313"/>
      <c r="T41" s="313" t="s">
        <v>302</v>
      </c>
      <c r="U41" s="313"/>
      <c r="V41" s="313"/>
      <c r="W41" s="313"/>
      <c r="X41" s="313"/>
      <c r="Y41" s="313"/>
      <c r="Z41" s="313"/>
      <c r="AA41" s="313"/>
      <c r="AB41" s="313"/>
      <c r="AC41" s="313"/>
    </row>
    <row r="42" spans="1:40" ht="15" customHeight="1" x14ac:dyDescent="0.25">
      <c r="A42" s="313"/>
      <c r="B42" s="313"/>
      <c r="C42" s="313">
        <v>38</v>
      </c>
      <c r="D42" s="313" t="s">
        <v>225</v>
      </c>
      <c r="E42" s="339" t="s">
        <v>700</v>
      </c>
      <c r="F42" s="313" t="s">
        <v>617</v>
      </c>
      <c r="G42" s="313"/>
      <c r="H42" s="313"/>
      <c r="I42" s="320" t="s">
        <v>340</v>
      </c>
      <c r="J42" s="329" t="s">
        <v>177</v>
      </c>
      <c r="K42" s="322"/>
      <c r="L42" s="322"/>
      <c r="M42" s="322"/>
      <c r="N42" s="313"/>
      <c r="O42" s="313"/>
      <c r="P42" s="313"/>
      <c r="Q42" s="313"/>
      <c r="R42" s="313"/>
      <c r="S42" s="313"/>
      <c r="T42" s="313"/>
      <c r="U42" s="313"/>
      <c r="V42" s="313"/>
      <c r="W42" s="313"/>
      <c r="X42" s="313"/>
      <c r="Y42" s="313"/>
      <c r="Z42" s="313"/>
      <c r="AA42" s="313"/>
      <c r="AB42" s="313"/>
      <c r="AC42" s="313"/>
    </row>
    <row r="43" spans="1:40" ht="31.5" x14ac:dyDescent="0.25">
      <c r="A43" s="313" t="s">
        <v>748</v>
      </c>
      <c r="B43" s="313"/>
      <c r="C43" s="313">
        <v>39</v>
      </c>
      <c r="D43" s="313" t="s">
        <v>225</v>
      </c>
      <c r="E43" s="339" t="s">
        <v>701</v>
      </c>
      <c r="F43" s="313" t="s">
        <v>618</v>
      </c>
      <c r="G43" s="313"/>
      <c r="H43" s="313"/>
      <c r="I43" s="346"/>
      <c r="J43" s="347"/>
      <c r="K43" s="322"/>
      <c r="L43" s="348" t="s">
        <v>260</v>
      </c>
      <c r="M43" s="322"/>
      <c r="N43" s="313"/>
      <c r="O43" s="313"/>
      <c r="P43" s="313"/>
      <c r="Q43" s="313"/>
      <c r="R43" s="313"/>
      <c r="S43" s="313"/>
      <c r="T43" s="313"/>
      <c r="U43" s="313"/>
      <c r="V43" s="313"/>
      <c r="W43" s="313"/>
      <c r="X43" s="313"/>
      <c r="Y43" s="313"/>
      <c r="Z43" s="313"/>
      <c r="AA43" s="313"/>
      <c r="AB43" s="313"/>
      <c r="AC43" s="313"/>
    </row>
    <row r="44" spans="1:40" ht="31.5" x14ac:dyDescent="0.25">
      <c r="A44" s="313" t="s">
        <v>260</v>
      </c>
      <c r="B44" s="313"/>
      <c r="C44" s="313">
        <v>40</v>
      </c>
      <c r="D44" s="313" t="s">
        <v>225</v>
      </c>
      <c r="E44" s="339" t="s">
        <v>702</v>
      </c>
      <c r="F44" s="313" t="s">
        <v>619</v>
      </c>
      <c r="G44" s="313"/>
      <c r="H44" s="313"/>
      <c r="I44" s="346"/>
      <c r="J44" s="347"/>
      <c r="K44" s="322"/>
      <c r="L44" s="322"/>
      <c r="M44" s="322"/>
      <c r="N44" s="313"/>
      <c r="O44" s="313"/>
      <c r="P44" s="313"/>
      <c r="Q44" s="313"/>
      <c r="R44" s="313"/>
      <c r="S44" s="313"/>
      <c r="T44" s="313"/>
      <c r="U44" s="313"/>
      <c r="V44" s="313"/>
      <c r="W44" s="313"/>
      <c r="X44" s="313"/>
      <c r="Y44" s="313"/>
      <c r="Z44" s="313"/>
      <c r="AA44" s="313"/>
      <c r="AB44" s="313"/>
      <c r="AC44" s="313"/>
    </row>
    <row r="45" spans="1:40" ht="31.5" x14ac:dyDescent="0.25">
      <c r="A45" s="313"/>
      <c r="B45" s="313"/>
      <c r="C45" s="313">
        <v>41</v>
      </c>
      <c r="D45" s="313" t="s">
        <v>225</v>
      </c>
      <c r="E45" s="339" t="s">
        <v>703</v>
      </c>
      <c r="F45" s="313"/>
      <c r="G45" s="313"/>
      <c r="H45" s="313"/>
      <c r="I45" s="346"/>
      <c r="J45" s="347"/>
      <c r="K45" s="322"/>
      <c r="L45" s="322"/>
      <c r="M45" s="322"/>
      <c r="N45" s="313"/>
      <c r="O45" s="313"/>
      <c r="P45" s="313"/>
      <c r="Q45" s="313"/>
      <c r="R45" s="313"/>
      <c r="S45" s="313"/>
      <c r="T45" s="313"/>
      <c r="U45" s="313"/>
      <c r="V45" s="313"/>
      <c r="W45" s="313"/>
      <c r="X45" s="313"/>
      <c r="Y45" s="313"/>
      <c r="Z45" s="313"/>
      <c r="AA45" s="313"/>
      <c r="AB45" s="313"/>
      <c r="AC45" s="313"/>
    </row>
    <row r="46" spans="1:40" ht="32.25" thickBot="1" x14ac:dyDescent="0.3">
      <c r="A46" s="313" t="s">
        <v>268</v>
      </c>
      <c r="B46" s="313"/>
      <c r="C46" s="313">
        <v>42</v>
      </c>
      <c r="D46" s="313" t="s">
        <v>225</v>
      </c>
      <c r="E46" s="339" t="s">
        <v>704</v>
      </c>
      <c r="F46" s="313"/>
      <c r="G46" s="313"/>
      <c r="H46" s="313"/>
      <c r="I46" s="313"/>
      <c r="J46" s="313"/>
      <c r="K46" s="313"/>
      <c r="L46" s="313"/>
      <c r="M46" s="313"/>
      <c r="N46" s="313"/>
      <c r="O46" s="313"/>
      <c r="P46" s="313"/>
      <c r="Q46" s="313"/>
      <c r="R46" s="313"/>
      <c r="S46" s="313"/>
      <c r="T46" s="313"/>
      <c r="U46" s="313"/>
      <c r="V46" s="313"/>
      <c r="W46" s="313"/>
      <c r="X46" s="313"/>
      <c r="Y46" s="313"/>
      <c r="Z46" s="313"/>
      <c r="AA46" s="313"/>
      <c r="AB46" s="313"/>
      <c r="AC46" s="313"/>
    </row>
    <row r="47" spans="1:40" ht="31.5" x14ac:dyDescent="0.25">
      <c r="A47" s="313" t="s">
        <v>906</v>
      </c>
      <c r="B47" s="313"/>
      <c r="C47" s="313">
        <v>43</v>
      </c>
      <c r="D47" s="313" t="s">
        <v>225</v>
      </c>
      <c r="E47" s="339" t="s">
        <v>705</v>
      </c>
      <c r="F47" s="313"/>
      <c r="G47" s="349" t="s">
        <v>160</v>
      </c>
      <c r="H47" s="350"/>
      <c r="I47" s="350"/>
      <c r="J47" s="350"/>
      <c r="K47" s="350"/>
      <c r="L47" s="350"/>
      <c r="M47" s="350"/>
      <c r="N47" s="350"/>
      <c r="O47" s="350"/>
      <c r="P47" s="350"/>
      <c r="Q47" s="350"/>
      <c r="R47" s="351"/>
      <c r="S47" s="313"/>
      <c r="T47" s="1585" t="s">
        <v>161</v>
      </c>
      <c r="U47" s="1586"/>
      <c r="V47" s="1586"/>
      <c r="W47" s="1586"/>
      <c r="X47" s="1586"/>
      <c r="Y47" s="1586"/>
      <c r="Z47" s="1586"/>
      <c r="AA47" s="1586"/>
      <c r="AB47" s="1586"/>
      <c r="AC47" s="1587"/>
      <c r="AE47" s="1575" t="s">
        <v>162</v>
      </c>
      <c r="AF47" s="1576"/>
      <c r="AG47" s="1576"/>
      <c r="AH47" s="1576"/>
      <c r="AI47" s="1576"/>
      <c r="AJ47" s="1576"/>
      <c r="AK47" s="1576"/>
      <c r="AL47" s="1576"/>
      <c r="AM47" s="1576"/>
      <c r="AN47" s="1577"/>
    </row>
    <row r="48" spans="1:40" ht="31.5" x14ac:dyDescent="0.25">
      <c r="A48" s="313" t="s">
        <v>908</v>
      </c>
      <c r="B48" s="313"/>
      <c r="C48" s="313">
        <v>44</v>
      </c>
      <c r="D48" s="313" t="s">
        <v>225</v>
      </c>
      <c r="E48" s="339" t="s">
        <v>706</v>
      </c>
      <c r="F48" s="313"/>
      <c r="G48" s="352" t="s">
        <v>81</v>
      </c>
      <c r="H48" s="314"/>
      <c r="I48" s="346" t="s">
        <v>82</v>
      </c>
      <c r="J48" s="353" t="s">
        <v>77</v>
      </c>
      <c r="K48" s="353" t="s">
        <v>79</v>
      </c>
      <c r="L48" s="1582" t="s">
        <v>80</v>
      </c>
      <c r="M48" s="1582"/>
      <c r="N48" s="353" t="s">
        <v>78</v>
      </c>
      <c r="O48" s="354" t="s">
        <v>83</v>
      </c>
      <c r="P48" s="354"/>
      <c r="Q48" s="1583" t="s">
        <v>80</v>
      </c>
      <c r="R48" s="1584"/>
      <c r="S48" s="313"/>
      <c r="T48" s="352" t="s">
        <v>81</v>
      </c>
      <c r="U48" s="346" t="s">
        <v>82</v>
      </c>
      <c r="V48" s="353" t="s">
        <v>77</v>
      </c>
      <c r="W48" s="353" t="s">
        <v>79</v>
      </c>
      <c r="X48" s="1582" t="s">
        <v>80</v>
      </c>
      <c r="Y48" s="1582"/>
      <c r="Z48" s="353" t="s">
        <v>78</v>
      </c>
      <c r="AA48" s="354" t="s">
        <v>83</v>
      </c>
      <c r="AB48" s="1583" t="s">
        <v>80</v>
      </c>
      <c r="AC48" s="1584"/>
      <c r="AE48" s="355" t="s">
        <v>81</v>
      </c>
      <c r="AF48" s="356" t="s">
        <v>82</v>
      </c>
      <c r="AG48" s="357" t="s">
        <v>77</v>
      </c>
      <c r="AH48" s="357" t="s">
        <v>79</v>
      </c>
      <c r="AI48" s="1578" t="s">
        <v>80</v>
      </c>
      <c r="AJ48" s="1578"/>
      <c r="AK48" s="357" t="s">
        <v>78</v>
      </c>
      <c r="AL48" s="358" t="s">
        <v>83</v>
      </c>
      <c r="AM48" s="1579" t="s">
        <v>80</v>
      </c>
      <c r="AN48" s="1580"/>
    </row>
    <row r="49" spans="1:40" ht="31.5" x14ac:dyDescent="0.25">
      <c r="A49" s="313" t="s">
        <v>907</v>
      </c>
      <c r="B49" s="313"/>
      <c r="C49" s="313">
        <v>45</v>
      </c>
      <c r="D49" s="313" t="s">
        <v>225</v>
      </c>
      <c r="E49" s="339" t="s">
        <v>707</v>
      </c>
      <c r="F49" s="313"/>
      <c r="G49" s="359" t="e">
        <f>CONCATENATE('3. MATRIZ DE RIESGOS'!#REF!," ",'3. MATRIZ DE RIESGOS'!#REF!," ",'3. MATRIZ DE RIESGOS'!P22," ",'3. MATRIZ DE RIESGOS'!#REF!)</f>
        <v>#REF!</v>
      </c>
      <c r="H49" s="346"/>
      <c r="I49" s="346" t="e">
        <f>CONCATENATE(L49," ",M49," ",Q49," ",R49)</f>
        <v>#REF!</v>
      </c>
      <c r="J49" s="314" t="e">
        <f>'3. MATRIZ DE RIESGOS'!#REF!</f>
        <v>#REF!</v>
      </c>
      <c r="K49" s="314">
        <f>IF('CALIFICACIÓN DE LOS CONTROLES'!J63=Listas!$J$48,'CALIFICACIÓN DE LOS CONTROLES'!H63,0)</f>
        <v>0</v>
      </c>
      <c r="L49" s="360" t="e">
        <f>J49-K49</f>
        <v>#REF!</v>
      </c>
      <c r="M49" s="361" t="e">
        <f>VLOOKUP(L49,'PROBABILIDAD - IMPACTO'!$B$7:$C$11,2,FALSE)</f>
        <v>#REF!</v>
      </c>
      <c r="N49" s="314">
        <f>'3. MATRIZ DE RIESGOS'!P22</f>
        <v>0</v>
      </c>
      <c r="O49" s="314">
        <f>IF('CALIFICACIÓN DE LOS CONTROLES'!J63=Listas!$N$48,'CALIFICACIÓN DE LOS CONTROLES'!H63,0)</f>
        <v>0</v>
      </c>
      <c r="P49" s="314"/>
      <c r="Q49" s="362">
        <f>N49-O49</f>
        <v>0</v>
      </c>
      <c r="R49" s="363" t="e">
        <f>VLOOKUP(Q49,'PROBABILIDAD - IMPACTO'!$B$19:$C$26,2,FALSE)</f>
        <v>#N/A</v>
      </c>
      <c r="S49" s="313"/>
      <c r="T49" s="359" t="e">
        <f>CONCATENATE('3. MATRIZ DE RIESGOS'!#REF!," ",'3. MATRIZ DE RIESGOS'!#REF!," ",'3. MATRIZ DE RIESGOS'!#REF!," ",'3. MATRIZ DE RIESGOS'!#REF!)</f>
        <v>#REF!</v>
      </c>
      <c r="U49" s="346" t="e">
        <f>CONCATENATE(X49," ",Y49," ",AB49," ",AC49)</f>
        <v>#REF!</v>
      </c>
      <c r="V49" s="314" t="e">
        <f>'3. MATRIZ DE RIESGOS'!#REF!</f>
        <v>#REF!</v>
      </c>
      <c r="W49" s="314">
        <f>IF('CALIFI DE LOS CONTROL I SEM '!$H$14=Listas!$J$48,'CALIFI DE LOS CONTROL I SEM '!$F$14,0)</f>
        <v>0</v>
      </c>
      <c r="X49" s="360" t="e">
        <f>V49-W49</f>
        <v>#REF!</v>
      </c>
      <c r="Y49" s="361" t="e">
        <f>VLOOKUP(X49,'PROBABILIDAD - IMPACTO'!$B$7:$C$11,2,FALSE)</f>
        <v>#REF!</v>
      </c>
      <c r="Z49" s="314" t="e">
        <f>'3. MATRIZ DE RIESGOS'!#REF!</f>
        <v>#REF!</v>
      </c>
      <c r="AA49" s="314">
        <f>IF('CALIFI DE LOS CONTROL I SEM '!$H$14=$AK$48,'CALIFI DE LOS CONTROL I SEM '!$F$14,0)</f>
        <v>0</v>
      </c>
      <c r="AB49" s="362" t="e">
        <f>Z49-AA49</f>
        <v>#REF!</v>
      </c>
      <c r="AC49" s="363" t="e">
        <f>VLOOKUP(AB49,'PROBABILIDAD - IMPACTO'!$B$22:$C$26,2,FALSE)</f>
        <v>#REF!</v>
      </c>
      <c r="AE49" s="364" t="e">
        <f>CONCATENATE('3. MATRIZ DE RIESGOS'!#REF!," ",'3. MATRIZ DE RIESGOS'!#REF!," ",'3. MATRIZ DE RIESGOS'!#REF!," ",'3. MATRIZ DE RIESGOS'!#REF!)</f>
        <v>#REF!</v>
      </c>
      <c r="AF49" s="356" t="e">
        <f>CONCATENATE(AI49," ",AJ49," ",AM49," ",AN49)</f>
        <v>#REF!</v>
      </c>
      <c r="AG49" s="365" t="e">
        <f>'3. MATRIZ DE RIESGOS'!#REF!</f>
        <v>#REF!</v>
      </c>
      <c r="AH49" s="365">
        <f>IF('CALIFI DE LOS CONTROL II SEM '!$H$14=Listas!$J$48,'CALIFI DE LOS CONTROL II SEM '!$F$14,0)</f>
        <v>0</v>
      </c>
      <c r="AI49" s="366" t="e">
        <f>AG49-AH49</f>
        <v>#REF!</v>
      </c>
      <c r="AJ49" s="367" t="e">
        <f>VLOOKUP(AI49,'PROBABILIDAD - IMPACTO'!$B$7:$C$11,2,FALSE)</f>
        <v>#REF!</v>
      </c>
      <c r="AK49" s="365" t="e">
        <f>'3. MATRIZ DE RIESGOS'!#REF!</f>
        <v>#REF!</v>
      </c>
      <c r="AL49" s="365">
        <f>IF('CALIFI DE LOS CONTROL II SEM '!$H$14=$AK$48,'CALIFI DE LOS CONTROL II SEM '!$F$14,0)</f>
        <v>0</v>
      </c>
      <c r="AM49" s="368" t="e">
        <f>AK49-AL49</f>
        <v>#REF!</v>
      </c>
      <c r="AN49" s="369" t="e">
        <f>VLOOKUP(AM49,'PROBABILIDAD - IMPACTO'!$B$22:$C$26,2,FALSE)</f>
        <v>#REF!</v>
      </c>
    </row>
    <row r="50" spans="1:40" ht="31.5" x14ac:dyDescent="0.25">
      <c r="A50" s="313" t="s">
        <v>909</v>
      </c>
      <c r="B50" s="313"/>
      <c r="C50" s="313">
        <v>46</v>
      </c>
      <c r="D50" s="313" t="s">
        <v>225</v>
      </c>
      <c r="E50" s="339" t="s">
        <v>708</v>
      </c>
      <c r="F50" s="313"/>
      <c r="G50" s="359" t="e">
        <f>CONCATENATE('3. MATRIZ DE RIESGOS'!#REF!," ",'3. MATRIZ DE RIESGOS'!#REF!," ",'3. MATRIZ DE RIESGOS'!P23," ",'3. MATRIZ DE RIESGOS'!#REF!)</f>
        <v>#REF!</v>
      </c>
      <c r="H50" s="346"/>
      <c r="I50" s="346" t="e">
        <f t="shared" ref="I50:I63" si="0">CONCATENATE(L50," ",M50," ",Q50," ",R50)</f>
        <v>#REF!</v>
      </c>
      <c r="J50" s="314" t="e">
        <f>'3. MATRIZ DE RIESGOS'!#REF!</f>
        <v>#REF!</v>
      </c>
      <c r="K50" s="314">
        <f>IF('CALIFICACIÓN DE LOS CONTROLES'!J64=Listas!$J$48,'CALIFICACIÓN DE LOS CONTROLES'!H64,0)</f>
        <v>0</v>
      </c>
      <c r="L50" s="360" t="e">
        <f t="shared" ref="L50:L63" si="1">J50-K50</f>
        <v>#REF!</v>
      </c>
      <c r="M50" s="361" t="e">
        <f>VLOOKUP(L50,'PROBABILIDAD - IMPACTO'!$B$7:$C$11,2,FALSE)</f>
        <v>#REF!</v>
      </c>
      <c r="N50" s="314">
        <f>'3. MATRIZ DE RIESGOS'!P23</f>
        <v>0</v>
      </c>
      <c r="O50" s="314">
        <f>IF('CALIFICACIÓN DE LOS CONTROLES'!J64=Listas!$N$48,'CALIFICACIÓN DE LOS CONTROLES'!H64,0)</f>
        <v>0</v>
      </c>
      <c r="P50" s="314"/>
      <c r="Q50" s="362">
        <f t="shared" ref="Q50:Q63" si="2">N50-O50</f>
        <v>0</v>
      </c>
      <c r="R50" s="363" t="e">
        <f>VLOOKUP(Q50,'PROBABILIDAD - IMPACTO'!$B$19:$C$26,2,FALSE)</f>
        <v>#N/A</v>
      </c>
      <c r="S50" s="313"/>
      <c r="T50" s="359" t="e">
        <f>CONCATENATE('3. MATRIZ DE RIESGOS'!#REF!," ",'3. MATRIZ DE RIESGOS'!#REF!," ",'3. MATRIZ DE RIESGOS'!#REF!," ",'3. MATRIZ DE RIESGOS'!#REF!)</f>
        <v>#REF!</v>
      </c>
      <c r="U50" s="346" t="e">
        <f t="shared" ref="U50:U63" si="3">CONCATENATE(X50," ",Y50," ",AB50," ",AC50)</f>
        <v>#REF!</v>
      </c>
      <c r="V50" s="314" t="e">
        <f>'3. MATRIZ DE RIESGOS'!#REF!</f>
        <v>#REF!</v>
      </c>
      <c r="W50" s="314">
        <f>IF('CALIFI DE LOS CONTROL I SEM '!$H$26=Listas!$J$48,'CALIFI DE LOS CONTROL I SEM '!$F$26,0)</f>
        <v>0</v>
      </c>
      <c r="X50" s="360" t="e">
        <f t="shared" ref="X50:X63" si="4">V50-W50</f>
        <v>#REF!</v>
      </c>
      <c r="Y50" s="361" t="e">
        <f>VLOOKUP(X50,'PROBABILIDAD - IMPACTO'!$B$7:$C$11,2,FALSE)</f>
        <v>#REF!</v>
      </c>
      <c r="Z50" s="314" t="e">
        <f>'3. MATRIZ DE RIESGOS'!#REF!</f>
        <v>#REF!</v>
      </c>
      <c r="AA50" s="314">
        <f>IF('CALIFI DE LOS CONTROL I SEM '!$H$26=$AK$48,'CALIFI DE LOS CONTROL I SEM '!$F$26,0)</f>
        <v>0</v>
      </c>
      <c r="AB50" s="362" t="e">
        <f t="shared" ref="AB50:AB63" si="5">Z50-AA50</f>
        <v>#REF!</v>
      </c>
      <c r="AC50" s="363" t="e">
        <f>VLOOKUP(AB50,'PROBABILIDAD - IMPACTO'!$B$22:$C$26,2,FALSE)</f>
        <v>#REF!</v>
      </c>
      <c r="AE50" s="364" t="e">
        <f>CONCATENATE('3. MATRIZ DE RIESGOS'!#REF!," ",'3. MATRIZ DE RIESGOS'!#REF!," ",'3. MATRIZ DE RIESGOS'!#REF!," ",'3. MATRIZ DE RIESGOS'!#REF!)</f>
        <v>#REF!</v>
      </c>
      <c r="AF50" s="356" t="e">
        <f t="shared" ref="AF50:AF63" si="6">CONCATENATE(AI50," ",AJ50," ",AM50," ",AN50)</f>
        <v>#REF!</v>
      </c>
      <c r="AG50" s="365" t="e">
        <f>'3. MATRIZ DE RIESGOS'!#REF!</f>
        <v>#REF!</v>
      </c>
      <c r="AH50" s="365">
        <f>IF('CALIFI DE LOS CONTROL II SEM '!$H$26=Listas!$J$48,'CALIFI DE LOS CONTROL II SEM '!$F$26,0)</f>
        <v>0</v>
      </c>
      <c r="AI50" s="366" t="e">
        <f t="shared" ref="AI50:AI63" si="7">AG50-AH50</f>
        <v>#REF!</v>
      </c>
      <c r="AJ50" s="367" t="e">
        <f>VLOOKUP(AI50,'PROBABILIDAD - IMPACTO'!$B$7:$C$11,2,FALSE)</f>
        <v>#REF!</v>
      </c>
      <c r="AK50" s="365" t="e">
        <f>'3. MATRIZ DE RIESGOS'!#REF!</f>
        <v>#REF!</v>
      </c>
      <c r="AL50" s="365">
        <f>IF('CALIFI DE LOS CONTROL II SEM '!$H$26=$AK$48,'CALIFI DE LOS CONTROL II SEM '!$F$26,0)</f>
        <v>0</v>
      </c>
      <c r="AM50" s="368" t="e">
        <f t="shared" ref="AM50:AM63" si="8">AK50-AL50</f>
        <v>#REF!</v>
      </c>
      <c r="AN50" s="369" t="e">
        <f>VLOOKUP(AM50,'PROBABILIDAD - IMPACTO'!$B$22:$C$26,2,FALSE)</f>
        <v>#REF!</v>
      </c>
    </row>
    <row r="51" spans="1:40" ht="31.5" x14ac:dyDescent="0.25">
      <c r="A51" s="313"/>
      <c r="B51" s="313"/>
      <c r="C51" s="313">
        <v>47</v>
      </c>
      <c r="D51" s="313" t="s">
        <v>225</v>
      </c>
      <c r="E51" s="339" t="s">
        <v>709</v>
      </c>
      <c r="F51" s="313"/>
      <c r="G51" s="359" t="e">
        <f>CONCATENATE('3. MATRIZ DE RIESGOS'!#REF!," ",'3. MATRIZ DE RIESGOS'!#REF!," ",'3. MATRIZ DE RIESGOS'!#REF!," ",'3. MATRIZ DE RIESGOS'!#REF!)</f>
        <v>#REF!</v>
      </c>
      <c r="H51" s="346"/>
      <c r="I51" s="346" t="e">
        <f t="shared" si="0"/>
        <v>#REF!</v>
      </c>
      <c r="J51" s="314" t="e">
        <f>'3. MATRIZ DE RIESGOS'!#REF!</f>
        <v>#REF!</v>
      </c>
      <c r="K51" s="314">
        <f>IF('CALIFICACIÓN DE LOS CONTROLES'!J65=Listas!$J$48,'CALIFICACIÓN DE LOS CONTROLES'!H65,0)</f>
        <v>0</v>
      </c>
      <c r="L51" s="360" t="e">
        <f t="shared" si="1"/>
        <v>#REF!</v>
      </c>
      <c r="M51" s="361" t="e">
        <f>VLOOKUP(L51,'PROBABILIDAD - IMPACTO'!$B$7:$C$11,2,FALSE)</f>
        <v>#REF!</v>
      </c>
      <c r="N51" s="314" t="e">
        <f>'3. MATRIZ DE RIESGOS'!#REF!</f>
        <v>#REF!</v>
      </c>
      <c r="O51" s="314">
        <f>IF('CALIFICACIÓN DE LOS CONTROLES'!J65=Listas!$N$48,'CALIFICACIÓN DE LOS CONTROLES'!H65,0)</f>
        <v>0</v>
      </c>
      <c r="P51" s="314"/>
      <c r="Q51" s="362" t="e">
        <f t="shared" si="2"/>
        <v>#REF!</v>
      </c>
      <c r="R51" s="363" t="e">
        <f>VLOOKUP(Q51,'PROBABILIDAD - IMPACTO'!$B$19:$C$26,2,FALSE)</f>
        <v>#REF!</v>
      </c>
      <c r="S51" s="313"/>
      <c r="T51" s="359" t="e">
        <f>CONCATENATE('3. MATRIZ DE RIESGOS'!#REF!," ",'3. MATRIZ DE RIESGOS'!#REF!," ",'3. MATRIZ DE RIESGOS'!#REF!," ",'3. MATRIZ DE RIESGOS'!#REF!)</f>
        <v>#REF!</v>
      </c>
      <c r="U51" s="346" t="e">
        <f t="shared" si="3"/>
        <v>#REF!</v>
      </c>
      <c r="V51" s="314" t="e">
        <f>'3. MATRIZ DE RIESGOS'!#REF!</f>
        <v>#REF!</v>
      </c>
      <c r="W51" s="314">
        <f>IF('CALIFI DE LOS CONTROL I SEM '!$H$38=Listas!$J$48,'CALIFI DE LOS CONTROL I SEM '!$F$38,0)</f>
        <v>0</v>
      </c>
      <c r="X51" s="360" t="e">
        <f t="shared" si="4"/>
        <v>#REF!</v>
      </c>
      <c r="Y51" s="361" t="e">
        <f>VLOOKUP(X51,'PROBABILIDAD - IMPACTO'!$B$7:$C$11,2,FALSE)</f>
        <v>#REF!</v>
      </c>
      <c r="Z51" s="314" t="e">
        <f>'3. MATRIZ DE RIESGOS'!#REF!</f>
        <v>#REF!</v>
      </c>
      <c r="AA51" s="314">
        <f>IF('CALIFI DE LOS CONTROL I SEM '!$H$38=$AK$48,'CALIFI DE LOS CONTROL I SEM '!$F$38,0)</f>
        <v>0</v>
      </c>
      <c r="AB51" s="362" t="e">
        <f t="shared" si="5"/>
        <v>#REF!</v>
      </c>
      <c r="AC51" s="363" t="e">
        <f>VLOOKUP(AB51,'PROBABILIDAD - IMPACTO'!$B$22:$C$26,2,FALSE)</f>
        <v>#REF!</v>
      </c>
      <c r="AE51" s="364" t="e">
        <f>CONCATENATE('3. MATRIZ DE RIESGOS'!#REF!," ",'3. MATRIZ DE RIESGOS'!#REF!," ",'3. MATRIZ DE RIESGOS'!#REF!," ",'3. MATRIZ DE RIESGOS'!#REF!)</f>
        <v>#REF!</v>
      </c>
      <c r="AF51" s="356" t="e">
        <f t="shared" si="6"/>
        <v>#REF!</v>
      </c>
      <c r="AG51" s="365" t="e">
        <f>'3. MATRIZ DE RIESGOS'!#REF!</f>
        <v>#REF!</v>
      </c>
      <c r="AH51" s="365">
        <f>IF('CALIFI DE LOS CONTROL II SEM '!$H$38=Listas!$J$48,'CALIFI DE LOS CONTROL II SEM '!$F$38,0)</f>
        <v>0</v>
      </c>
      <c r="AI51" s="366" t="e">
        <f t="shared" si="7"/>
        <v>#REF!</v>
      </c>
      <c r="AJ51" s="367" t="e">
        <f>VLOOKUP(AI51,'PROBABILIDAD - IMPACTO'!$B$7:$C$11,2,FALSE)</f>
        <v>#REF!</v>
      </c>
      <c r="AK51" s="365" t="e">
        <f>'3. MATRIZ DE RIESGOS'!#REF!</f>
        <v>#REF!</v>
      </c>
      <c r="AL51" s="365">
        <f>IF('CALIFI DE LOS CONTROL II SEM '!$H$38=$AK$48,'CALIFI DE LOS CONTROL II SEM '!$F$38,0)</f>
        <v>0</v>
      </c>
      <c r="AM51" s="368" t="e">
        <f t="shared" si="8"/>
        <v>#REF!</v>
      </c>
      <c r="AN51" s="369" t="e">
        <f>VLOOKUP(AM51,'PROBABILIDAD - IMPACTO'!$B$22:$C$26,2,FALSE)</f>
        <v>#REF!</v>
      </c>
    </row>
    <row r="52" spans="1:40" ht="31.5" x14ac:dyDescent="0.25">
      <c r="A52" s="313"/>
      <c r="B52" s="313"/>
      <c r="C52" s="313">
        <v>48</v>
      </c>
      <c r="D52" s="313" t="s">
        <v>225</v>
      </c>
      <c r="E52" s="339" t="s">
        <v>710</v>
      </c>
      <c r="F52" s="313"/>
      <c r="G52" s="359" t="e">
        <f>CONCATENATE('3. MATRIZ DE RIESGOS'!#REF!," ",'3. MATRIZ DE RIESGOS'!#REF!," ",'3. MATRIZ DE RIESGOS'!#REF!," ",'3. MATRIZ DE RIESGOS'!#REF!)</f>
        <v>#REF!</v>
      </c>
      <c r="H52" s="346"/>
      <c r="I52" s="346" t="e">
        <f t="shared" si="0"/>
        <v>#REF!</v>
      </c>
      <c r="J52" s="314" t="e">
        <f>'3. MATRIZ DE RIESGOS'!#REF!</f>
        <v>#REF!</v>
      </c>
      <c r="K52" s="314">
        <f>IF('CALIFICACIÓN DE LOS CONTROLES'!J66=Listas!$J$48,'CALIFICACIÓN DE LOS CONTROLES'!H66,0)</f>
        <v>0</v>
      </c>
      <c r="L52" s="360" t="e">
        <f t="shared" si="1"/>
        <v>#REF!</v>
      </c>
      <c r="M52" s="361" t="e">
        <f>VLOOKUP(L52,'PROBABILIDAD - IMPACTO'!$B$7:$C$11,2,FALSE)</f>
        <v>#REF!</v>
      </c>
      <c r="N52" s="314" t="e">
        <f>'3. MATRIZ DE RIESGOS'!#REF!</f>
        <v>#REF!</v>
      </c>
      <c r="O52" s="314">
        <f>IF('CALIFICACIÓN DE LOS CONTROLES'!J66=Listas!$N$48,'CALIFICACIÓN DE LOS CONTROLES'!H66,0)</f>
        <v>0</v>
      </c>
      <c r="P52" s="314"/>
      <c r="Q52" s="362" t="e">
        <f t="shared" si="2"/>
        <v>#REF!</v>
      </c>
      <c r="R52" s="363" t="e">
        <f>VLOOKUP(Q52,'PROBABILIDAD - IMPACTO'!$B$19:$C$26,2,FALSE)</f>
        <v>#REF!</v>
      </c>
      <c r="S52" s="313"/>
      <c r="T52" s="359" t="e">
        <f>CONCATENATE('3. MATRIZ DE RIESGOS'!#REF!," ",'3. MATRIZ DE RIESGOS'!#REF!," ",'3. MATRIZ DE RIESGOS'!#REF!," ",'3. MATRIZ DE RIESGOS'!#REF!)</f>
        <v>#REF!</v>
      </c>
      <c r="U52" s="346" t="e">
        <f t="shared" si="3"/>
        <v>#REF!</v>
      </c>
      <c r="V52" s="314" t="e">
        <f>'3. MATRIZ DE RIESGOS'!#REF!</f>
        <v>#REF!</v>
      </c>
      <c r="W52" s="314">
        <f>IF('CALIFI DE LOS CONTROL I SEM '!$H$50=Listas!$J$48,'CALIFI DE LOS CONTROL I SEM '!$F$50,0)</f>
        <v>0</v>
      </c>
      <c r="X52" s="360" t="e">
        <f t="shared" si="4"/>
        <v>#REF!</v>
      </c>
      <c r="Y52" s="361" t="e">
        <f>VLOOKUP(X52,'PROBABILIDAD - IMPACTO'!$B$7:$C$11,2,FALSE)</f>
        <v>#REF!</v>
      </c>
      <c r="Z52" s="314" t="e">
        <f>'3. MATRIZ DE RIESGOS'!#REF!</f>
        <v>#REF!</v>
      </c>
      <c r="AA52" s="314">
        <f>IF('CALIFI DE LOS CONTROL I SEM '!$H$50=$AK$48,'CALIFI DE LOS CONTROL I SEM '!$F$50,0)</f>
        <v>0</v>
      </c>
      <c r="AB52" s="362" t="e">
        <f t="shared" si="5"/>
        <v>#REF!</v>
      </c>
      <c r="AC52" s="363" t="e">
        <f>VLOOKUP(AB52,'PROBABILIDAD - IMPACTO'!$B$22:$C$26,2,FALSE)</f>
        <v>#REF!</v>
      </c>
      <c r="AE52" s="364" t="e">
        <f>CONCATENATE('3. MATRIZ DE RIESGOS'!#REF!," ",'3. MATRIZ DE RIESGOS'!#REF!," ",'3. MATRIZ DE RIESGOS'!#REF!," ",'3. MATRIZ DE RIESGOS'!#REF!)</f>
        <v>#REF!</v>
      </c>
      <c r="AF52" s="356" t="e">
        <f t="shared" si="6"/>
        <v>#REF!</v>
      </c>
      <c r="AG52" s="365" t="e">
        <f>'3. MATRIZ DE RIESGOS'!#REF!</f>
        <v>#REF!</v>
      </c>
      <c r="AH52" s="365">
        <f>IF('CALIFI DE LOS CONTROL II SEM '!$H$50=Listas!$J$48,'CALIFI DE LOS CONTROL II SEM '!$F$50,0)</f>
        <v>0</v>
      </c>
      <c r="AI52" s="366" t="e">
        <f t="shared" si="7"/>
        <v>#REF!</v>
      </c>
      <c r="AJ52" s="367" t="e">
        <f>VLOOKUP(AI52,'PROBABILIDAD - IMPACTO'!$B$7:$C$11,2,FALSE)</f>
        <v>#REF!</v>
      </c>
      <c r="AK52" s="365" t="e">
        <f>'3. MATRIZ DE RIESGOS'!#REF!</f>
        <v>#REF!</v>
      </c>
      <c r="AL52" s="365">
        <f>IF('CALIFI DE LOS CONTROL II SEM '!$H$50=$AK$48,'CALIFI DE LOS CONTROL II SEM '!$F$50,0)</f>
        <v>0</v>
      </c>
      <c r="AM52" s="368" t="e">
        <f t="shared" si="8"/>
        <v>#REF!</v>
      </c>
      <c r="AN52" s="369" t="e">
        <f>VLOOKUP(AM52,'PROBABILIDAD - IMPACTO'!$B$22:$C$26,2,FALSE)</f>
        <v>#REF!</v>
      </c>
    </row>
    <row r="53" spans="1:40" ht="31.5" x14ac:dyDescent="0.25">
      <c r="A53" s="313"/>
      <c r="B53" s="313"/>
      <c r="C53" s="313">
        <v>49</v>
      </c>
      <c r="D53" s="313" t="s">
        <v>225</v>
      </c>
      <c r="E53" s="339" t="s">
        <v>711</v>
      </c>
      <c r="F53" s="313"/>
      <c r="G53" s="359" t="e">
        <f>CONCATENATE('3. MATRIZ DE RIESGOS'!#REF!," ",'3. MATRIZ DE RIESGOS'!#REF!," ",'3. MATRIZ DE RIESGOS'!#REF!," ",'3. MATRIZ DE RIESGOS'!#REF!)</f>
        <v>#REF!</v>
      </c>
      <c r="H53" s="346"/>
      <c r="I53" s="346" t="e">
        <f t="shared" si="0"/>
        <v>#REF!</v>
      </c>
      <c r="J53" s="314" t="e">
        <f>'3. MATRIZ DE RIESGOS'!#REF!</f>
        <v>#REF!</v>
      </c>
      <c r="K53" s="314">
        <f>IF('CALIFICACIÓN DE LOS CONTROLES'!J67=Listas!$J$48,'CALIFICACIÓN DE LOS CONTROLES'!H67,0)</f>
        <v>0</v>
      </c>
      <c r="L53" s="360" t="e">
        <f t="shared" si="1"/>
        <v>#REF!</v>
      </c>
      <c r="M53" s="361" t="e">
        <f>VLOOKUP(L53,'PROBABILIDAD - IMPACTO'!$B$7:$C$11,2,FALSE)</f>
        <v>#REF!</v>
      </c>
      <c r="N53" s="314" t="e">
        <f>'3. MATRIZ DE RIESGOS'!#REF!</f>
        <v>#REF!</v>
      </c>
      <c r="O53" s="314">
        <f>IF('CALIFICACIÓN DE LOS CONTROLES'!J67=Listas!$N$48,'CALIFICACIÓN DE LOS CONTROLES'!H67,0)</f>
        <v>0</v>
      </c>
      <c r="P53" s="314"/>
      <c r="Q53" s="362" t="e">
        <f t="shared" si="2"/>
        <v>#REF!</v>
      </c>
      <c r="R53" s="363" t="e">
        <f>VLOOKUP(Q53,'PROBABILIDAD - IMPACTO'!$B$19:$C$26,2,FALSE)</f>
        <v>#REF!</v>
      </c>
      <c r="S53" s="313"/>
      <c r="T53" s="359" t="e">
        <f>CONCATENATE('3. MATRIZ DE RIESGOS'!#REF!," ",'3. MATRIZ DE RIESGOS'!#REF!," ",'3. MATRIZ DE RIESGOS'!#REF!," ",'3. MATRIZ DE RIESGOS'!#REF!)</f>
        <v>#REF!</v>
      </c>
      <c r="U53" s="346" t="e">
        <f t="shared" si="3"/>
        <v>#REF!</v>
      </c>
      <c r="V53" s="314" t="e">
        <f>'3. MATRIZ DE RIESGOS'!#REF!</f>
        <v>#REF!</v>
      </c>
      <c r="W53" s="314">
        <f>IF('CALIFI DE LOS CONTROL I SEM '!$H$62=Listas!$J$48,'CALIFI DE LOS CONTROL I SEM '!$F$62,0)</f>
        <v>0</v>
      </c>
      <c r="X53" s="360" t="e">
        <f t="shared" si="4"/>
        <v>#REF!</v>
      </c>
      <c r="Y53" s="361" t="e">
        <f>VLOOKUP(X53,'PROBABILIDAD - IMPACTO'!$B$7:$C$11,2,FALSE)</f>
        <v>#REF!</v>
      </c>
      <c r="Z53" s="314" t="e">
        <f>'3. MATRIZ DE RIESGOS'!#REF!</f>
        <v>#REF!</v>
      </c>
      <c r="AA53" s="314">
        <f>IF('CALIFI DE LOS CONTROL I SEM '!$H$62=$AK$48,'CALIFI DE LOS CONTROL I SEM '!$F$62,0)</f>
        <v>0</v>
      </c>
      <c r="AB53" s="362" t="e">
        <f t="shared" si="5"/>
        <v>#REF!</v>
      </c>
      <c r="AC53" s="363" t="e">
        <f>VLOOKUP(AB53,'PROBABILIDAD - IMPACTO'!$B$22:$C$26,2,FALSE)</f>
        <v>#REF!</v>
      </c>
      <c r="AE53" s="364" t="e">
        <f>CONCATENATE('3. MATRIZ DE RIESGOS'!#REF!," ",'3. MATRIZ DE RIESGOS'!#REF!," ",'3. MATRIZ DE RIESGOS'!#REF!," ",'3. MATRIZ DE RIESGOS'!#REF!)</f>
        <v>#REF!</v>
      </c>
      <c r="AF53" s="356" t="e">
        <f t="shared" si="6"/>
        <v>#REF!</v>
      </c>
      <c r="AG53" s="365" t="e">
        <f>'3. MATRIZ DE RIESGOS'!#REF!</f>
        <v>#REF!</v>
      </c>
      <c r="AH53" s="365">
        <f>IF('CALIFI DE LOS CONTROL II SEM '!$H$62=Listas!$J$48,'CALIFI DE LOS CONTROL II SEM '!$F$62,0)</f>
        <v>0</v>
      </c>
      <c r="AI53" s="366" t="e">
        <f t="shared" si="7"/>
        <v>#REF!</v>
      </c>
      <c r="AJ53" s="367" t="e">
        <f>VLOOKUP(AI53,'PROBABILIDAD - IMPACTO'!$B$7:$C$11,2,FALSE)</f>
        <v>#REF!</v>
      </c>
      <c r="AK53" s="365" t="e">
        <f>'3. MATRIZ DE RIESGOS'!#REF!</f>
        <v>#REF!</v>
      </c>
      <c r="AL53" s="365">
        <f>IF('CALIFI DE LOS CONTROL II SEM '!$H$62=$AK$48,'CALIFI DE LOS CONTROL II SEM '!$F$62,0)</f>
        <v>0</v>
      </c>
      <c r="AM53" s="368" t="e">
        <f t="shared" si="8"/>
        <v>#REF!</v>
      </c>
      <c r="AN53" s="369" t="e">
        <f>VLOOKUP(AM53,'PROBABILIDAD - IMPACTO'!$B$22:$C$26,2,FALSE)</f>
        <v>#REF!</v>
      </c>
    </row>
    <row r="54" spans="1:40" ht="31.5" x14ac:dyDescent="0.25">
      <c r="A54" s="313"/>
      <c r="B54" s="313"/>
      <c r="C54" s="313">
        <v>50</v>
      </c>
      <c r="D54" s="313" t="s">
        <v>225</v>
      </c>
      <c r="E54" s="339" t="s">
        <v>712</v>
      </c>
      <c r="F54" s="313"/>
      <c r="G54" s="359" t="e">
        <f>CONCATENATE('3. MATRIZ DE RIESGOS'!#REF!," ",'3. MATRIZ DE RIESGOS'!#REF!," ",'3. MATRIZ DE RIESGOS'!#REF!," ",'3. MATRIZ DE RIESGOS'!#REF!)</f>
        <v>#REF!</v>
      </c>
      <c r="H54" s="346"/>
      <c r="I54" s="346" t="e">
        <f t="shared" si="0"/>
        <v>#REF!</v>
      </c>
      <c r="J54" s="314" t="e">
        <f>'3. MATRIZ DE RIESGOS'!#REF!</f>
        <v>#REF!</v>
      </c>
      <c r="K54" s="314">
        <f>IF('CALIFICACIÓN DE LOS CONTROLES'!J68=Listas!$J$48,'CALIFICACIÓN DE LOS CONTROLES'!H68,0)</f>
        <v>0</v>
      </c>
      <c r="L54" s="360" t="e">
        <f t="shared" si="1"/>
        <v>#REF!</v>
      </c>
      <c r="M54" s="361" t="e">
        <f>VLOOKUP(L54,'PROBABILIDAD - IMPACTO'!$B$7:$C$11,2,FALSE)</f>
        <v>#REF!</v>
      </c>
      <c r="N54" s="314" t="e">
        <f>'3. MATRIZ DE RIESGOS'!#REF!</f>
        <v>#REF!</v>
      </c>
      <c r="O54" s="314">
        <f>IF('CALIFICACIÓN DE LOS CONTROLES'!J68=Listas!$N$48,'CALIFICACIÓN DE LOS CONTROLES'!H68,0)</f>
        <v>0</v>
      </c>
      <c r="P54" s="314"/>
      <c r="Q54" s="362" t="e">
        <f t="shared" si="2"/>
        <v>#REF!</v>
      </c>
      <c r="R54" s="363" t="e">
        <f>VLOOKUP(Q54,'PROBABILIDAD - IMPACTO'!$B$19:$C$26,2,FALSE)</f>
        <v>#REF!</v>
      </c>
      <c r="S54" s="313"/>
      <c r="T54" s="359" t="e">
        <f>CONCATENATE('3. MATRIZ DE RIESGOS'!#REF!," ",'3. MATRIZ DE RIESGOS'!#REF!," ",'3. MATRIZ DE RIESGOS'!#REF!," ",'3. MATRIZ DE RIESGOS'!#REF!)</f>
        <v>#REF!</v>
      </c>
      <c r="U54" s="346" t="e">
        <f t="shared" si="3"/>
        <v>#REF!</v>
      </c>
      <c r="V54" s="314" t="e">
        <f>'3. MATRIZ DE RIESGOS'!#REF!</f>
        <v>#REF!</v>
      </c>
      <c r="W54" s="314">
        <f>IF('CALIFI DE LOS CONTROL I SEM '!$H$74=Listas!$J$48,'CALIFI DE LOS CONTROL I SEM '!$F$74,0)</f>
        <v>0</v>
      </c>
      <c r="X54" s="360" t="e">
        <f t="shared" si="4"/>
        <v>#REF!</v>
      </c>
      <c r="Y54" s="361" t="e">
        <f>VLOOKUP(X54,'PROBABILIDAD - IMPACTO'!$B$7:$C$11,2,FALSE)</f>
        <v>#REF!</v>
      </c>
      <c r="Z54" s="314" t="e">
        <f>'3. MATRIZ DE RIESGOS'!#REF!</f>
        <v>#REF!</v>
      </c>
      <c r="AA54" s="314">
        <f>IF('CALIFI DE LOS CONTROL I SEM '!$H$74=$AK$48,'CALIFI DE LOS CONTROL I SEM '!$F$74,0)</f>
        <v>0</v>
      </c>
      <c r="AB54" s="362" t="e">
        <f t="shared" si="5"/>
        <v>#REF!</v>
      </c>
      <c r="AC54" s="363" t="e">
        <f>VLOOKUP(AB54,'PROBABILIDAD - IMPACTO'!$B$22:$C$26,2,FALSE)</f>
        <v>#REF!</v>
      </c>
      <c r="AE54" s="364" t="e">
        <f>CONCATENATE('3. MATRIZ DE RIESGOS'!#REF!," ",'3. MATRIZ DE RIESGOS'!#REF!," ",'3. MATRIZ DE RIESGOS'!#REF!," ",'3. MATRIZ DE RIESGOS'!#REF!)</f>
        <v>#REF!</v>
      </c>
      <c r="AF54" s="356" t="e">
        <f t="shared" si="6"/>
        <v>#REF!</v>
      </c>
      <c r="AG54" s="365" t="e">
        <f>'3. MATRIZ DE RIESGOS'!#REF!</f>
        <v>#REF!</v>
      </c>
      <c r="AH54" s="365">
        <f>IF('CALIFI DE LOS CONTROL II SEM '!$H$74=Listas!$J$48,'CALIFI DE LOS CONTROL II SEM '!$F$74,0)</f>
        <v>0</v>
      </c>
      <c r="AI54" s="366" t="e">
        <f t="shared" si="7"/>
        <v>#REF!</v>
      </c>
      <c r="AJ54" s="367" t="e">
        <f>VLOOKUP(AI54,'PROBABILIDAD - IMPACTO'!$B$7:$C$11,2,FALSE)</f>
        <v>#REF!</v>
      </c>
      <c r="AK54" s="365" t="e">
        <f>'3. MATRIZ DE RIESGOS'!#REF!</f>
        <v>#REF!</v>
      </c>
      <c r="AL54" s="365">
        <f>IF('CALIFI DE LOS CONTROL II SEM '!$H$74=$AK$48,'CALIFI DE LOS CONTROL II SEM '!$F$74,0)</f>
        <v>0</v>
      </c>
      <c r="AM54" s="368" t="e">
        <f t="shared" si="8"/>
        <v>#REF!</v>
      </c>
      <c r="AN54" s="369" t="e">
        <f>VLOOKUP(AM54,'PROBABILIDAD - IMPACTO'!$B$22:$C$26,2,FALSE)</f>
        <v>#REF!</v>
      </c>
    </row>
    <row r="55" spans="1:40" ht="31.5" x14ac:dyDescent="0.25">
      <c r="A55" s="313"/>
      <c r="B55" s="313"/>
      <c r="C55" s="313">
        <v>51</v>
      </c>
      <c r="D55" s="313" t="s">
        <v>225</v>
      </c>
      <c r="E55" s="339" t="s">
        <v>713</v>
      </c>
      <c r="F55" s="313"/>
      <c r="G55" s="359" t="e">
        <f>CONCATENATE('3. MATRIZ DE RIESGOS'!#REF!," ",'3. MATRIZ DE RIESGOS'!#REF!," ",'3. MATRIZ DE RIESGOS'!#REF!," ",'3. MATRIZ DE RIESGOS'!#REF!)</f>
        <v>#REF!</v>
      </c>
      <c r="H55" s="346"/>
      <c r="I55" s="346" t="e">
        <f t="shared" si="0"/>
        <v>#REF!</v>
      </c>
      <c r="J55" s="314" t="e">
        <f>'3. MATRIZ DE RIESGOS'!#REF!</f>
        <v>#REF!</v>
      </c>
      <c r="K55" s="314">
        <f>IF('CALIFICACIÓN DE LOS CONTROLES'!J69=Listas!$J$48,'CALIFICACIÓN DE LOS CONTROLES'!H69,0)</f>
        <v>0</v>
      </c>
      <c r="L55" s="360" t="e">
        <f t="shared" si="1"/>
        <v>#REF!</v>
      </c>
      <c r="M55" s="361" t="e">
        <f>VLOOKUP(L55,'PROBABILIDAD - IMPACTO'!$B$7:$C$11,2,FALSE)</f>
        <v>#REF!</v>
      </c>
      <c r="N55" s="314" t="e">
        <f>'3. MATRIZ DE RIESGOS'!#REF!</f>
        <v>#REF!</v>
      </c>
      <c r="O55" s="314">
        <f>IF('CALIFICACIÓN DE LOS CONTROLES'!J69=Listas!$N$48,'CALIFICACIÓN DE LOS CONTROLES'!H69,0)</f>
        <v>0</v>
      </c>
      <c r="P55" s="314"/>
      <c r="Q55" s="362" t="e">
        <f t="shared" si="2"/>
        <v>#REF!</v>
      </c>
      <c r="R55" s="363" t="e">
        <f>VLOOKUP(Q55,'PROBABILIDAD - IMPACTO'!$B$19:$C$26,2,FALSE)</f>
        <v>#REF!</v>
      </c>
      <c r="S55" s="313"/>
      <c r="T55" s="359" t="e">
        <f>CONCATENATE('3. MATRIZ DE RIESGOS'!#REF!," ",'3. MATRIZ DE RIESGOS'!#REF!," ",'3. MATRIZ DE RIESGOS'!#REF!," ",'3. MATRIZ DE RIESGOS'!#REF!)</f>
        <v>#REF!</v>
      </c>
      <c r="U55" s="346" t="e">
        <f t="shared" si="3"/>
        <v>#REF!</v>
      </c>
      <c r="V55" s="314" t="e">
        <f>'3. MATRIZ DE RIESGOS'!#REF!</f>
        <v>#REF!</v>
      </c>
      <c r="W55" s="314">
        <f>IF('CALIFI DE LOS CONTROL I SEM '!$H$86=Listas!$J$48,'CALIFI DE LOS CONTROL I SEM '!$F$86,0)</f>
        <v>0</v>
      </c>
      <c r="X55" s="360" t="e">
        <f t="shared" si="4"/>
        <v>#REF!</v>
      </c>
      <c r="Y55" s="361" t="e">
        <f>VLOOKUP(X55,'PROBABILIDAD - IMPACTO'!$B$7:$C$11,2,FALSE)</f>
        <v>#REF!</v>
      </c>
      <c r="Z55" s="314" t="e">
        <f>'3. MATRIZ DE RIESGOS'!#REF!</f>
        <v>#REF!</v>
      </c>
      <c r="AA55" s="314">
        <f>IF('CALIFI DE LOS CONTROL I SEM '!$H$86=$AK$48,'CALIFI DE LOS CONTROL I SEM '!$F$86,0)</f>
        <v>0</v>
      </c>
      <c r="AB55" s="362" t="e">
        <f t="shared" si="5"/>
        <v>#REF!</v>
      </c>
      <c r="AC55" s="363" t="e">
        <f>VLOOKUP(AB55,'PROBABILIDAD - IMPACTO'!$B$22:$C$26,2,FALSE)</f>
        <v>#REF!</v>
      </c>
      <c r="AE55" s="364" t="e">
        <f>CONCATENATE('3. MATRIZ DE RIESGOS'!#REF!," ",'3. MATRIZ DE RIESGOS'!#REF!," ",'3. MATRIZ DE RIESGOS'!#REF!," ",'3. MATRIZ DE RIESGOS'!#REF!)</f>
        <v>#REF!</v>
      </c>
      <c r="AF55" s="356" t="e">
        <f t="shared" si="6"/>
        <v>#REF!</v>
      </c>
      <c r="AG55" s="365" t="e">
        <f>'3. MATRIZ DE RIESGOS'!#REF!</f>
        <v>#REF!</v>
      </c>
      <c r="AH55" s="365">
        <f>IF('CALIFI DE LOS CONTROL II SEM '!$H$86=Listas!$J$48,'CALIFI DE LOS CONTROL II SEM '!$F$86,0)</f>
        <v>0</v>
      </c>
      <c r="AI55" s="366" t="e">
        <f t="shared" si="7"/>
        <v>#REF!</v>
      </c>
      <c r="AJ55" s="367" t="e">
        <f>VLOOKUP(AI55,'PROBABILIDAD - IMPACTO'!$B$7:$C$11,2,FALSE)</f>
        <v>#REF!</v>
      </c>
      <c r="AK55" s="365" t="e">
        <f>'3. MATRIZ DE RIESGOS'!#REF!</f>
        <v>#REF!</v>
      </c>
      <c r="AL55" s="365">
        <f>IF('CALIFI DE LOS CONTROL II SEM '!$H$86=$AK$48,'CALIFI DE LOS CONTROL II SEM '!$F$86,0)</f>
        <v>0</v>
      </c>
      <c r="AM55" s="368" t="e">
        <f t="shared" si="8"/>
        <v>#REF!</v>
      </c>
      <c r="AN55" s="369" t="e">
        <f>VLOOKUP(AM55,'PROBABILIDAD - IMPACTO'!$B$22:$C$26,2,FALSE)</f>
        <v>#REF!</v>
      </c>
    </row>
    <row r="56" spans="1:40" ht="31.5" x14ac:dyDescent="0.25">
      <c r="A56" s="313"/>
      <c r="B56" s="313"/>
      <c r="C56" s="313">
        <v>52</v>
      </c>
      <c r="D56" s="313" t="s">
        <v>225</v>
      </c>
      <c r="E56" s="339" t="s">
        <v>714</v>
      </c>
      <c r="F56" s="313"/>
      <c r="G56" s="359" t="e">
        <f>CONCATENATE('3. MATRIZ DE RIESGOS'!#REF!," ",'3. MATRIZ DE RIESGOS'!#REF!," ",'3. MATRIZ DE RIESGOS'!#REF!," ",'3. MATRIZ DE RIESGOS'!#REF!)</f>
        <v>#REF!</v>
      </c>
      <c r="H56" s="346"/>
      <c r="I56" s="346" t="e">
        <f t="shared" si="0"/>
        <v>#REF!</v>
      </c>
      <c r="J56" s="314" t="e">
        <f>'3. MATRIZ DE RIESGOS'!#REF!</f>
        <v>#REF!</v>
      </c>
      <c r="K56" s="314">
        <f>IF('CALIFICACIÓN DE LOS CONTROLES'!J70=Listas!$J$48,'CALIFICACIÓN DE LOS CONTROLES'!H70,0)</f>
        <v>0</v>
      </c>
      <c r="L56" s="360" t="e">
        <f t="shared" si="1"/>
        <v>#REF!</v>
      </c>
      <c r="M56" s="361" t="e">
        <f>VLOOKUP(L56,'PROBABILIDAD - IMPACTO'!$B$7:$C$11,2,FALSE)</f>
        <v>#REF!</v>
      </c>
      <c r="N56" s="314" t="e">
        <f>'3. MATRIZ DE RIESGOS'!#REF!</f>
        <v>#REF!</v>
      </c>
      <c r="O56" s="314">
        <f>IF('CALIFICACIÓN DE LOS CONTROLES'!J70=Listas!$N$48,'CALIFICACIÓN DE LOS CONTROLES'!H70,0)</f>
        <v>0</v>
      </c>
      <c r="P56" s="314"/>
      <c r="Q56" s="362" t="e">
        <f t="shared" si="2"/>
        <v>#REF!</v>
      </c>
      <c r="R56" s="363" t="e">
        <f>VLOOKUP(Q56,'PROBABILIDAD - IMPACTO'!$B$19:$C$26,2,FALSE)</f>
        <v>#REF!</v>
      </c>
      <c r="S56" s="313"/>
      <c r="T56" s="359" t="e">
        <f>CONCATENATE('3. MATRIZ DE RIESGOS'!#REF!," ",'3. MATRIZ DE RIESGOS'!#REF!," ",'3. MATRIZ DE RIESGOS'!#REF!," ",'3. MATRIZ DE RIESGOS'!#REF!)</f>
        <v>#REF!</v>
      </c>
      <c r="U56" s="346" t="e">
        <f t="shared" si="3"/>
        <v>#REF!</v>
      </c>
      <c r="V56" s="314" t="e">
        <f>'3. MATRIZ DE RIESGOS'!#REF!</f>
        <v>#REF!</v>
      </c>
      <c r="W56" s="314">
        <f>IF('CALIFI DE LOS CONTROL I SEM '!$H$98=Listas!$J$48,'CALIFI DE LOS CONTROL I SEM '!$F$98,0)</f>
        <v>0</v>
      </c>
      <c r="X56" s="360" t="e">
        <f t="shared" si="4"/>
        <v>#REF!</v>
      </c>
      <c r="Y56" s="361" t="e">
        <f>VLOOKUP(X56,'PROBABILIDAD - IMPACTO'!$B$7:$C$11,2,FALSE)</f>
        <v>#REF!</v>
      </c>
      <c r="Z56" s="314" t="e">
        <f>'3. MATRIZ DE RIESGOS'!#REF!</f>
        <v>#REF!</v>
      </c>
      <c r="AA56" s="314">
        <f>IF('CALIFI DE LOS CONTROL I SEM '!$H$98=$AK$48,'CALIFI DE LOS CONTROL I SEM '!$F$98,0)</f>
        <v>0</v>
      </c>
      <c r="AB56" s="362" t="e">
        <f t="shared" si="5"/>
        <v>#REF!</v>
      </c>
      <c r="AC56" s="363" t="e">
        <f>VLOOKUP(AB56,'PROBABILIDAD - IMPACTO'!$B$22:$C$26,2,FALSE)</f>
        <v>#REF!</v>
      </c>
      <c r="AE56" s="364" t="e">
        <f>CONCATENATE('3. MATRIZ DE RIESGOS'!#REF!," ",'3. MATRIZ DE RIESGOS'!#REF!," ",'3. MATRIZ DE RIESGOS'!#REF!," ",'3. MATRIZ DE RIESGOS'!#REF!)</f>
        <v>#REF!</v>
      </c>
      <c r="AF56" s="356" t="e">
        <f t="shared" si="6"/>
        <v>#REF!</v>
      </c>
      <c r="AG56" s="365" t="e">
        <f>'3. MATRIZ DE RIESGOS'!#REF!</f>
        <v>#REF!</v>
      </c>
      <c r="AH56" s="365">
        <f>IF('CALIFI DE LOS CONTROL II SEM '!$H$98=Listas!$J$48,'CALIFI DE LOS CONTROL II SEM '!$F$98,0)</f>
        <v>0</v>
      </c>
      <c r="AI56" s="366" t="e">
        <f t="shared" si="7"/>
        <v>#REF!</v>
      </c>
      <c r="AJ56" s="367" t="e">
        <f>VLOOKUP(AI56,'PROBABILIDAD - IMPACTO'!$B$7:$C$11,2,FALSE)</f>
        <v>#REF!</v>
      </c>
      <c r="AK56" s="365" t="e">
        <f>'3. MATRIZ DE RIESGOS'!#REF!</f>
        <v>#REF!</v>
      </c>
      <c r="AL56" s="365">
        <f>IF('CALIFI DE LOS CONTROL II SEM '!$H$98=$AK$48,'CALIFI DE LOS CONTROL II SEM '!$F$98,0)</f>
        <v>0</v>
      </c>
      <c r="AM56" s="368" t="e">
        <f t="shared" si="8"/>
        <v>#REF!</v>
      </c>
      <c r="AN56" s="369" t="e">
        <f>VLOOKUP(AM56,'PROBABILIDAD - IMPACTO'!$B$22:$C$26,2,FALSE)</f>
        <v>#REF!</v>
      </c>
    </row>
    <row r="57" spans="1:40" ht="31.5" x14ac:dyDescent="0.25">
      <c r="A57" s="313"/>
      <c r="B57" s="313"/>
      <c r="C57" s="313">
        <v>53</v>
      </c>
      <c r="D57" s="313" t="s">
        <v>225</v>
      </c>
      <c r="E57" s="339" t="s">
        <v>715</v>
      </c>
      <c r="F57" s="313"/>
      <c r="G57" s="359" t="e">
        <f>CONCATENATE('3. MATRIZ DE RIESGOS'!#REF!," ",'3. MATRIZ DE RIESGOS'!#REF!," ",'3. MATRIZ DE RIESGOS'!#REF!," ",'3. MATRIZ DE RIESGOS'!#REF!)</f>
        <v>#REF!</v>
      </c>
      <c r="H57" s="346"/>
      <c r="I57" s="346" t="e">
        <f t="shared" si="0"/>
        <v>#REF!</v>
      </c>
      <c r="J57" s="314" t="e">
        <f>'3. MATRIZ DE RIESGOS'!#REF!</f>
        <v>#REF!</v>
      </c>
      <c r="K57" s="314">
        <f>IF('CALIFICACIÓN DE LOS CONTROLES'!J71=Listas!$J$48,'CALIFICACIÓN DE LOS CONTROLES'!H71,0)</f>
        <v>0</v>
      </c>
      <c r="L57" s="360" t="e">
        <f t="shared" si="1"/>
        <v>#REF!</v>
      </c>
      <c r="M57" s="361" t="e">
        <f>VLOOKUP(L57,'PROBABILIDAD - IMPACTO'!$B$7:$C$11,2,FALSE)</f>
        <v>#REF!</v>
      </c>
      <c r="N57" s="314" t="e">
        <f>'3. MATRIZ DE RIESGOS'!#REF!</f>
        <v>#REF!</v>
      </c>
      <c r="O57" s="314">
        <f>IF('CALIFICACIÓN DE LOS CONTROLES'!J71=Listas!$N$48,'CALIFICACIÓN DE LOS CONTROLES'!H71,0)</f>
        <v>0</v>
      </c>
      <c r="P57" s="314"/>
      <c r="Q57" s="362" t="e">
        <f t="shared" si="2"/>
        <v>#REF!</v>
      </c>
      <c r="R57" s="363" t="e">
        <f>VLOOKUP(Q57,'PROBABILIDAD - IMPACTO'!$B$19:$C$26,2,FALSE)</f>
        <v>#REF!</v>
      </c>
      <c r="S57" s="313"/>
      <c r="T57" s="359" t="e">
        <f>CONCATENATE('3. MATRIZ DE RIESGOS'!#REF!," ",'3. MATRIZ DE RIESGOS'!#REF!," ",'3. MATRIZ DE RIESGOS'!#REF!," ",'3. MATRIZ DE RIESGOS'!#REF!)</f>
        <v>#REF!</v>
      </c>
      <c r="U57" s="346" t="e">
        <f t="shared" si="3"/>
        <v>#REF!</v>
      </c>
      <c r="V57" s="314" t="e">
        <f>'3. MATRIZ DE RIESGOS'!#REF!</f>
        <v>#REF!</v>
      </c>
      <c r="W57" s="314">
        <f>IF('CALIFI DE LOS CONTROL I SEM '!$H$110=Listas!$J$48,'CALIFI DE LOS CONTROL I SEM '!$F$110,0)</f>
        <v>0</v>
      </c>
      <c r="X57" s="360" t="e">
        <f t="shared" si="4"/>
        <v>#REF!</v>
      </c>
      <c r="Y57" s="361" t="e">
        <f>VLOOKUP(X57,'PROBABILIDAD - IMPACTO'!$B$7:$C$11,2,FALSE)</f>
        <v>#REF!</v>
      </c>
      <c r="Z57" s="314" t="e">
        <f>'3. MATRIZ DE RIESGOS'!#REF!</f>
        <v>#REF!</v>
      </c>
      <c r="AA57" s="314">
        <f>IF('CALIFI DE LOS CONTROL I SEM '!$H$110=$AK$48,'CALIFI DE LOS CONTROL I SEM '!$F$110,0)</f>
        <v>0</v>
      </c>
      <c r="AB57" s="362" t="e">
        <f t="shared" si="5"/>
        <v>#REF!</v>
      </c>
      <c r="AC57" s="363" t="e">
        <f>VLOOKUP(AB57,'PROBABILIDAD - IMPACTO'!$B$22:$C$26,2,FALSE)</f>
        <v>#REF!</v>
      </c>
      <c r="AE57" s="364" t="e">
        <f>CONCATENATE('3. MATRIZ DE RIESGOS'!#REF!," ",'3. MATRIZ DE RIESGOS'!#REF!," ",'3. MATRIZ DE RIESGOS'!#REF!," ",'3. MATRIZ DE RIESGOS'!#REF!)</f>
        <v>#REF!</v>
      </c>
      <c r="AF57" s="356" t="e">
        <f t="shared" si="6"/>
        <v>#REF!</v>
      </c>
      <c r="AG57" s="365" t="e">
        <f>'3. MATRIZ DE RIESGOS'!#REF!</f>
        <v>#REF!</v>
      </c>
      <c r="AH57" s="365">
        <f>IF('CALIFI DE LOS CONTROL II SEM '!$H$110=Listas!$J$48,'CALIFI DE LOS CONTROL II SEM '!$F$110,0)</f>
        <v>0</v>
      </c>
      <c r="AI57" s="366" t="e">
        <f t="shared" si="7"/>
        <v>#REF!</v>
      </c>
      <c r="AJ57" s="367" t="e">
        <f>VLOOKUP(AI57,'PROBABILIDAD - IMPACTO'!$B$7:$C$11,2,FALSE)</f>
        <v>#REF!</v>
      </c>
      <c r="AK57" s="365" t="e">
        <f>'3. MATRIZ DE RIESGOS'!#REF!</f>
        <v>#REF!</v>
      </c>
      <c r="AL57" s="365">
        <f>IF('CALIFI DE LOS CONTROL II SEM '!$H$110=$AK$48,'CALIFI DE LOS CONTROL II SEM '!$F$110,0)</f>
        <v>0</v>
      </c>
      <c r="AM57" s="368" t="e">
        <f t="shared" si="8"/>
        <v>#REF!</v>
      </c>
      <c r="AN57" s="369" t="e">
        <f>VLOOKUP(AM57,'PROBABILIDAD - IMPACTO'!$B$22:$C$26,2,FALSE)</f>
        <v>#REF!</v>
      </c>
    </row>
    <row r="58" spans="1:40" ht="31.5" x14ac:dyDescent="0.25">
      <c r="A58" s="313"/>
      <c r="B58" s="313"/>
      <c r="C58" s="313">
        <v>54</v>
      </c>
      <c r="D58" s="313" t="s">
        <v>225</v>
      </c>
      <c r="E58" s="339" t="s">
        <v>716</v>
      </c>
      <c r="F58" s="313"/>
      <c r="G58" s="359" t="e">
        <f>CONCATENATE('3. MATRIZ DE RIESGOS'!#REF!," ",'3. MATRIZ DE RIESGOS'!#REF!," ",'3. MATRIZ DE RIESGOS'!#REF!," ",'3. MATRIZ DE RIESGOS'!#REF!)</f>
        <v>#REF!</v>
      </c>
      <c r="H58" s="346"/>
      <c r="I58" s="346" t="e">
        <f t="shared" si="0"/>
        <v>#REF!</v>
      </c>
      <c r="J58" s="314" t="e">
        <f>'3. MATRIZ DE RIESGOS'!#REF!</f>
        <v>#REF!</v>
      </c>
      <c r="K58" s="314">
        <f>IF('CALIFICACIÓN DE LOS CONTROLES'!J72=Listas!$J$48,'CALIFICACIÓN DE LOS CONTROLES'!H72,0)</f>
        <v>0</v>
      </c>
      <c r="L58" s="360" t="e">
        <f t="shared" si="1"/>
        <v>#REF!</v>
      </c>
      <c r="M58" s="361" t="e">
        <f>VLOOKUP(L58,'PROBABILIDAD - IMPACTO'!$B$7:$C$11,2,FALSE)</f>
        <v>#REF!</v>
      </c>
      <c r="N58" s="314" t="e">
        <f>'3. MATRIZ DE RIESGOS'!#REF!</f>
        <v>#REF!</v>
      </c>
      <c r="O58" s="314">
        <f>IF('CALIFICACIÓN DE LOS CONTROLES'!J72=Listas!$N$48,'CALIFICACIÓN DE LOS CONTROLES'!H72,0)</f>
        <v>0</v>
      </c>
      <c r="P58" s="314"/>
      <c r="Q58" s="362" t="e">
        <f t="shared" si="2"/>
        <v>#REF!</v>
      </c>
      <c r="R58" s="363" t="e">
        <f>VLOOKUP(Q58,'PROBABILIDAD - IMPACTO'!$B$19:$C$26,2,FALSE)</f>
        <v>#REF!</v>
      </c>
      <c r="S58" s="313"/>
      <c r="T58" s="359" t="e">
        <f>CONCATENATE('3. MATRIZ DE RIESGOS'!#REF!," ",'3. MATRIZ DE RIESGOS'!#REF!," ",'3. MATRIZ DE RIESGOS'!#REF!," ",'3. MATRIZ DE RIESGOS'!#REF!)</f>
        <v>#REF!</v>
      </c>
      <c r="U58" s="346" t="e">
        <f t="shared" si="3"/>
        <v>#REF!</v>
      </c>
      <c r="V58" s="314" t="e">
        <f>'3. MATRIZ DE RIESGOS'!#REF!</f>
        <v>#REF!</v>
      </c>
      <c r="W58" s="314">
        <f>IF('CALIFI DE LOS CONTROL I SEM '!$H$122=Listas!$J$48,'CALIFI DE LOS CONTROL I SEM '!$F$122,0)</f>
        <v>0</v>
      </c>
      <c r="X58" s="360" t="e">
        <f t="shared" si="4"/>
        <v>#REF!</v>
      </c>
      <c r="Y58" s="361" t="e">
        <f>VLOOKUP(X58,'PROBABILIDAD - IMPACTO'!$B$7:$C$11,2,FALSE)</f>
        <v>#REF!</v>
      </c>
      <c r="Z58" s="314" t="e">
        <f>'3. MATRIZ DE RIESGOS'!#REF!</f>
        <v>#REF!</v>
      </c>
      <c r="AA58" s="314">
        <f>IF('CALIFI DE LOS CONTROL I SEM '!$H$122=$AK$48,'CALIFI DE LOS CONTROL I SEM '!$F$122,0)</f>
        <v>0</v>
      </c>
      <c r="AB58" s="362" t="e">
        <f t="shared" si="5"/>
        <v>#REF!</v>
      </c>
      <c r="AC58" s="363" t="e">
        <f>VLOOKUP(AB58,'PROBABILIDAD - IMPACTO'!$B$22:$C$26,2,FALSE)</f>
        <v>#REF!</v>
      </c>
      <c r="AE58" s="364" t="e">
        <f>CONCATENATE('3. MATRIZ DE RIESGOS'!#REF!," ",'3. MATRIZ DE RIESGOS'!#REF!," ",'3. MATRIZ DE RIESGOS'!#REF!," ",'3. MATRIZ DE RIESGOS'!#REF!)</f>
        <v>#REF!</v>
      </c>
      <c r="AF58" s="356" t="e">
        <f t="shared" si="6"/>
        <v>#REF!</v>
      </c>
      <c r="AG58" s="365" t="e">
        <f>'3. MATRIZ DE RIESGOS'!#REF!</f>
        <v>#REF!</v>
      </c>
      <c r="AH58" s="365">
        <f>IF('CALIFI DE LOS CONTROL II SEM '!$H$122=Listas!$J$48,'CALIFI DE LOS CONTROL II SEM '!$F$122,0)</f>
        <v>0</v>
      </c>
      <c r="AI58" s="366" t="e">
        <f t="shared" si="7"/>
        <v>#REF!</v>
      </c>
      <c r="AJ58" s="367" t="e">
        <f>VLOOKUP(AI58,'PROBABILIDAD - IMPACTO'!$B$7:$C$11,2,FALSE)</f>
        <v>#REF!</v>
      </c>
      <c r="AK58" s="365" t="e">
        <f>'3. MATRIZ DE RIESGOS'!#REF!</f>
        <v>#REF!</v>
      </c>
      <c r="AL58" s="365">
        <f>IF('CALIFI DE LOS CONTROL II SEM '!$H$122=$AK$48,'CALIFI DE LOS CONTROL II SEM '!$F$122,0)</f>
        <v>0</v>
      </c>
      <c r="AM58" s="368" t="e">
        <f t="shared" si="8"/>
        <v>#REF!</v>
      </c>
      <c r="AN58" s="369" t="e">
        <f>VLOOKUP(AM58,'PROBABILIDAD - IMPACTO'!$B$22:$C$26,2,FALSE)</f>
        <v>#REF!</v>
      </c>
    </row>
    <row r="59" spans="1:40" ht="31.5" x14ac:dyDescent="0.25">
      <c r="A59" s="313"/>
      <c r="B59" s="313" t="s">
        <v>305</v>
      </c>
      <c r="C59" s="313">
        <v>55</v>
      </c>
      <c r="D59" s="313" t="s">
        <v>225</v>
      </c>
      <c r="E59" s="339" t="s">
        <v>717</v>
      </c>
      <c r="F59" s="313"/>
      <c r="G59" s="359" t="e">
        <f>CONCATENATE('3. MATRIZ DE RIESGOS'!#REF!," ",'3. MATRIZ DE RIESGOS'!#REF!," ",'3. MATRIZ DE RIESGOS'!#REF!," ",'3. MATRIZ DE RIESGOS'!#REF!)</f>
        <v>#REF!</v>
      </c>
      <c r="H59" s="346"/>
      <c r="I59" s="346" t="e">
        <f t="shared" si="0"/>
        <v>#REF!</v>
      </c>
      <c r="J59" s="314" t="e">
        <f>'3. MATRIZ DE RIESGOS'!#REF!</f>
        <v>#REF!</v>
      </c>
      <c r="K59" s="314">
        <f>IF('CALIFICACIÓN DE LOS CONTROLES'!J73=Listas!$J$48,'CALIFICACIÓN DE LOS CONTROLES'!H73,0)</f>
        <v>0</v>
      </c>
      <c r="L59" s="360" t="e">
        <f t="shared" si="1"/>
        <v>#REF!</v>
      </c>
      <c r="M59" s="361" t="e">
        <f>VLOOKUP(L59,'PROBABILIDAD - IMPACTO'!$B$7:$C$11,2,FALSE)</f>
        <v>#REF!</v>
      </c>
      <c r="N59" s="314" t="e">
        <f>'3. MATRIZ DE RIESGOS'!#REF!</f>
        <v>#REF!</v>
      </c>
      <c r="O59" s="314">
        <f>IF('CALIFICACIÓN DE LOS CONTROLES'!J73=Listas!$N$48,'CALIFICACIÓN DE LOS CONTROLES'!H73,0)</f>
        <v>0</v>
      </c>
      <c r="P59" s="314"/>
      <c r="Q59" s="362" t="e">
        <f t="shared" si="2"/>
        <v>#REF!</v>
      </c>
      <c r="R59" s="363" t="e">
        <f>VLOOKUP(Q59,'PROBABILIDAD - IMPACTO'!$B$19:$C$26,2,FALSE)</f>
        <v>#REF!</v>
      </c>
      <c r="S59" s="313"/>
      <c r="T59" s="359" t="e">
        <f>CONCATENATE('3. MATRIZ DE RIESGOS'!#REF!," ",'3. MATRIZ DE RIESGOS'!#REF!," ",'3. MATRIZ DE RIESGOS'!#REF!," ",'3. MATRIZ DE RIESGOS'!#REF!)</f>
        <v>#REF!</v>
      </c>
      <c r="U59" s="346" t="e">
        <f t="shared" si="3"/>
        <v>#REF!</v>
      </c>
      <c r="V59" s="314" t="e">
        <f>'3. MATRIZ DE RIESGOS'!#REF!</f>
        <v>#REF!</v>
      </c>
      <c r="W59" s="314">
        <f>IF('CALIFI DE LOS CONTROL I SEM '!$H$134=Listas!$J$48,'CALIFI DE LOS CONTROL I SEM '!$F$134,0)</f>
        <v>0</v>
      </c>
      <c r="X59" s="360" t="e">
        <f t="shared" si="4"/>
        <v>#REF!</v>
      </c>
      <c r="Y59" s="361" t="e">
        <f>VLOOKUP(X59,'PROBABILIDAD - IMPACTO'!$B$7:$C$11,2,FALSE)</f>
        <v>#REF!</v>
      </c>
      <c r="Z59" s="314" t="e">
        <f>'3. MATRIZ DE RIESGOS'!#REF!</f>
        <v>#REF!</v>
      </c>
      <c r="AA59" s="314">
        <f>IF('CALIFI DE LOS CONTROL I SEM '!$H$134=$AK$48,'CALIFI DE LOS CONTROL I SEM '!$F$134,0)</f>
        <v>0</v>
      </c>
      <c r="AB59" s="362" t="e">
        <f t="shared" si="5"/>
        <v>#REF!</v>
      </c>
      <c r="AC59" s="363" t="e">
        <f>VLOOKUP(AB59,'PROBABILIDAD - IMPACTO'!$B$22:$C$26,2,FALSE)</f>
        <v>#REF!</v>
      </c>
      <c r="AE59" s="364" t="e">
        <f>CONCATENATE('3. MATRIZ DE RIESGOS'!#REF!," ",'3. MATRIZ DE RIESGOS'!#REF!," ",'3. MATRIZ DE RIESGOS'!#REF!," ",'3. MATRIZ DE RIESGOS'!#REF!)</f>
        <v>#REF!</v>
      </c>
      <c r="AF59" s="356" t="e">
        <f t="shared" si="6"/>
        <v>#REF!</v>
      </c>
      <c r="AG59" s="365" t="e">
        <f>'3. MATRIZ DE RIESGOS'!#REF!</f>
        <v>#REF!</v>
      </c>
      <c r="AH59" s="365">
        <f>IF('CALIFI DE LOS CONTROL II SEM '!$H$134=Listas!$J$48,'CALIFI DE LOS CONTROL II SEM '!$F$134,0)</f>
        <v>0</v>
      </c>
      <c r="AI59" s="366" t="e">
        <f t="shared" si="7"/>
        <v>#REF!</v>
      </c>
      <c r="AJ59" s="367" t="e">
        <f>VLOOKUP(AI59,'PROBABILIDAD - IMPACTO'!$B$7:$C$11,2,FALSE)</f>
        <v>#REF!</v>
      </c>
      <c r="AK59" s="365" t="e">
        <f>'3. MATRIZ DE RIESGOS'!#REF!</f>
        <v>#REF!</v>
      </c>
      <c r="AL59" s="365">
        <f>IF('CALIFI DE LOS CONTROL II SEM '!$H$134=$AK$48,'CALIFI DE LOS CONTROL II SEM '!$F$134,0)</f>
        <v>0</v>
      </c>
      <c r="AM59" s="368" t="e">
        <f t="shared" si="8"/>
        <v>#REF!</v>
      </c>
      <c r="AN59" s="369" t="e">
        <f>VLOOKUP(AM59,'PROBABILIDAD - IMPACTO'!$B$22:$C$26,2,FALSE)</f>
        <v>#REF!</v>
      </c>
    </row>
    <row r="60" spans="1:40" ht="32.25" customHeight="1" x14ac:dyDescent="0.25">
      <c r="A60" s="313" t="s">
        <v>273</v>
      </c>
      <c r="B60" s="339" t="s">
        <v>620</v>
      </c>
      <c r="C60" s="313">
        <v>56</v>
      </c>
      <c r="D60" s="313" t="s">
        <v>225</v>
      </c>
      <c r="E60" s="339" t="s">
        <v>718</v>
      </c>
      <c r="F60" s="313"/>
      <c r="G60" s="359" t="e">
        <f>CONCATENATE('3. MATRIZ DE RIESGOS'!#REF!," ",'3. MATRIZ DE RIESGOS'!#REF!," ",'3. MATRIZ DE RIESGOS'!#REF!," ",'3. MATRIZ DE RIESGOS'!#REF!)</f>
        <v>#REF!</v>
      </c>
      <c r="H60" s="346"/>
      <c r="I60" s="346" t="e">
        <f t="shared" si="0"/>
        <v>#REF!</v>
      </c>
      <c r="J60" s="314" t="e">
        <f>'3. MATRIZ DE RIESGOS'!#REF!</f>
        <v>#REF!</v>
      </c>
      <c r="K60" s="314">
        <f>IF('CALIFICACIÓN DE LOS CONTROLES'!J74=Listas!$J$48,'CALIFICACIÓN DE LOS CONTROLES'!H74,0)</f>
        <v>0</v>
      </c>
      <c r="L60" s="360" t="e">
        <f t="shared" si="1"/>
        <v>#REF!</v>
      </c>
      <c r="M60" s="361" t="e">
        <f>VLOOKUP(L60,'PROBABILIDAD - IMPACTO'!$B$7:$C$11,2,FALSE)</f>
        <v>#REF!</v>
      </c>
      <c r="N60" s="314" t="e">
        <f>'3. MATRIZ DE RIESGOS'!#REF!</f>
        <v>#REF!</v>
      </c>
      <c r="O60" s="314">
        <f>IF('CALIFICACIÓN DE LOS CONTROLES'!J74=Listas!$N$48,'CALIFICACIÓN DE LOS CONTROLES'!H74,0)</f>
        <v>0</v>
      </c>
      <c r="P60" s="314"/>
      <c r="Q60" s="362" t="e">
        <f t="shared" si="2"/>
        <v>#REF!</v>
      </c>
      <c r="R60" s="363" t="e">
        <f>VLOOKUP(Q60,'PROBABILIDAD - IMPACTO'!$B$19:$C$26,2,FALSE)</f>
        <v>#REF!</v>
      </c>
      <c r="S60" s="313"/>
      <c r="T60" s="359" t="e">
        <f>CONCATENATE('3. MATRIZ DE RIESGOS'!#REF!," ",'3. MATRIZ DE RIESGOS'!#REF!," ",'3. MATRIZ DE RIESGOS'!#REF!," ",'3. MATRIZ DE RIESGOS'!#REF!)</f>
        <v>#REF!</v>
      </c>
      <c r="U60" s="346" t="e">
        <f t="shared" si="3"/>
        <v>#REF!</v>
      </c>
      <c r="V60" s="314" t="e">
        <f>'3. MATRIZ DE RIESGOS'!#REF!</f>
        <v>#REF!</v>
      </c>
      <c r="W60" s="314">
        <f>IF('CALIFI DE LOS CONTROL I SEM '!$H$146=Listas!$J$48,'CALIFI DE LOS CONTROL I SEM '!$F$146,0)</f>
        <v>0</v>
      </c>
      <c r="X60" s="360" t="e">
        <f t="shared" si="4"/>
        <v>#REF!</v>
      </c>
      <c r="Y60" s="361" t="e">
        <f>VLOOKUP(X60,'PROBABILIDAD - IMPACTO'!$B$7:$C$11,2,FALSE)</f>
        <v>#REF!</v>
      </c>
      <c r="Z60" s="314" t="e">
        <f>'3. MATRIZ DE RIESGOS'!#REF!</f>
        <v>#REF!</v>
      </c>
      <c r="AA60" s="314">
        <f>IF('CALIFI DE LOS CONTROL I SEM '!$H$146=$AK$48,'CALIFI DE LOS CONTROL I SEM '!$F$146,0)</f>
        <v>0</v>
      </c>
      <c r="AB60" s="362" t="e">
        <f t="shared" si="5"/>
        <v>#REF!</v>
      </c>
      <c r="AC60" s="363" t="e">
        <f>VLOOKUP(AB60,'PROBABILIDAD - IMPACTO'!$B$22:$C$26,2,FALSE)</f>
        <v>#REF!</v>
      </c>
      <c r="AE60" s="364" t="e">
        <f>CONCATENATE('3. MATRIZ DE RIESGOS'!#REF!," ",'3. MATRIZ DE RIESGOS'!#REF!," ",'3. MATRIZ DE RIESGOS'!#REF!," ",'3. MATRIZ DE RIESGOS'!#REF!)</f>
        <v>#REF!</v>
      </c>
      <c r="AF60" s="356" t="e">
        <f t="shared" si="6"/>
        <v>#REF!</v>
      </c>
      <c r="AG60" s="365" t="e">
        <f>'3. MATRIZ DE RIESGOS'!#REF!</f>
        <v>#REF!</v>
      </c>
      <c r="AH60" s="365">
        <f>IF('CALIFI DE LOS CONTROL II SEM '!$H$146=Listas!$J$48,'CALIFI DE LOS CONTROL II SEM '!$F$146,0)</f>
        <v>0</v>
      </c>
      <c r="AI60" s="366" t="e">
        <f t="shared" si="7"/>
        <v>#REF!</v>
      </c>
      <c r="AJ60" s="367" t="e">
        <f>VLOOKUP(AI60,'PROBABILIDAD - IMPACTO'!$B$7:$C$11,2,FALSE)</f>
        <v>#REF!</v>
      </c>
      <c r="AK60" s="365" t="e">
        <f>'3. MATRIZ DE RIESGOS'!#REF!</f>
        <v>#REF!</v>
      </c>
      <c r="AL60" s="365">
        <f>IF('CALIFI DE LOS CONTROL II SEM '!$H$146=$AK$48,'CALIFI DE LOS CONTROL II SEM '!$F$146,0)</f>
        <v>0</v>
      </c>
      <c r="AM60" s="368" t="e">
        <f t="shared" si="8"/>
        <v>#REF!</v>
      </c>
      <c r="AN60" s="369" t="e">
        <f>VLOOKUP(AM60,'PROBABILIDAD - IMPACTO'!$B$22:$C$26,2,FALSE)</f>
        <v>#REF!</v>
      </c>
    </row>
    <row r="61" spans="1:40" ht="32.25" customHeight="1" x14ac:dyDescent="0.25">
      <c r="A61" s="313" t="s">
        <v>278</v>
      </c>
      <c r="B61" s="339" t="s">
        <v>625</v>
      </c>
      <c r="C61" s="313">
        <v>57</v>
      </c>
      <c r="D61" s="313" t="s">
        <v>225</v>
      </c>
      <c r="E61" s="339" t="s">
        <v>719</v>
      </c>
      <c r="F61" s="313"/>
      <c r="G61" s="359" t="e">
        <f>CONCATENATE('3. MATRIZ DE RIESGOS'!#REF!," ",'3. MATRIZ DE RIESGOS'!#REF!," ",'3. MATRIZ DE RIESGOS'!#REF!," ",'3. MATRIZ DE RIESGOS'!#REF!)</f>
        <v>#REF!</v>
      </c>
      <c r="H61" s="346"/>
      <c r="I61" s="346" t="e">
        <f t="shared" si="0"/>
        <v>#REF!</v>
      </c>
      <c r="J61" s="314" t="e">
        <f>'3. MATRIZ DE RIESGOS'!#REF!</f>
        <v>#REF!</v>
      </c>
      <c r="K61" s="314">
        <f>IF('CALIFICACIÓN DE LOS CONTROLES'!J75=Listas!$J$48,'CALIFICACIÓN DE LOS CONTROLES'!H75,0)</f>
        <v>0</v>
      </c>
      <c r="L61" s="360" t="e">
        <f t="shared" si="1"/>
        <v>#REF!</v>
      </c>
      <c r="M61" s="361" t="e">
        <f>VLOOKUP(L61,'PROBABILIDAD - IMPACTO'!$B$7:$C$11,2,FALSE)</f>
        <v>#REF!</v>
      </c>
      <c r="N61" s="314" t="e">
        <f>'3. MATRIZ DE RIESGOS'!#REF!</f>
        <v>#REF!</v>
      </c>
      <c r="O61" s="314">
        <f>IF('CALIFICACIÓN DE LOS CONTROLES'!J75=Listas!$N$48,'CALIFICACIÓN DE LOS CONTROLES'!H75,0)</f>
        <v>0</v>
      </c>
      <c r="P61" s="314"/>
      <c r="Q61" s="362" t="e">
        <f t="shared" si="2"/>
        <v>#REF!</v>
      </c>
      <c r="R61" s="363" t="e">
        <f>VLOOKUP(Q61,'PROBABILIDAD - IMPACTO'!$B$19:$C$26,2,FALSE)</f>
        <v>#REF!</v>
      </c>
      <c r="S61" s="313"/>
      <c r="T61" s="359" t="e">
        <f>CONCATENATE('3. MATRIZ DE RIESGOS'!#REF!," ",'3. MATRIZ DE RIESGOS'!#REF!," ",'3. MATRIZ DE RIESGOS'!#REF!," ",'3. MATRIZ DE RIESGOS'!#REF!)</f>
        <v>#REF!</v>
      </c>
      <c r="U61" s="346" t="e">
        <f t="shared" si="3"/>
        <v>#REF!</v>
      </c>
      <c r="V61" s="314" t="e">
        <f>'3. MATRIZ DE RIESGOS'!#REF!</f>
        <v>#REF!</v>
      </c>
      <c r="W61" s="314">
        <f>IF('CALIFI DE LOS CONTROL I SEM '!$H$158=Listas!$J$48,'CALIFI DE LOS CONTROL I SEM '!$F$158,0)</f>
        <v>0</v>
      </c>
      <c r="X61" s="360" t="e">
        <f t="shared" si="4"/>
        <v>#REF!</v>
      </c>
      <c r="Y61" s="361" t="e">
        <f>VLOOKUP(X61,'PROBABILIDAD - IMPACTO'!$B$7:$C$11,2,FALSE)</f>
        <v>#REF!</v>
      </c>
      <c r="Z61" s="314" t="e">
        <f>'3. MATRIZ DE RIESGOS'!#REF!</f>
        <v>#REF!</v>
      </c>
      <c r="AA61" s="314">
        <f>IF('CALIFI DE LOS CONTROL I SEM '!$H$158=$AK$48,'CALIFI DE LOS CONTROL I SEM '!$F$158,0)</f>
        <v>0</v>
      </c>
      <c r="AB61" s="362" t="e">
        <f t="shared" si="5"/>
        <v>#REF!</v>
      </c>
      <c r="AC61" s="363" t="e">
        <f>VLOOKUP(AB61,'PROBABILIDAD - IMPACTO'!$B$22:$C$26,2,FALSE)</f>
        <v>#REF!</v>
      </c>
      <c r="AE61" s="364" t="e">
        <f>CONCATENATE('3. MATRIZ DE RIESGOS'!#REF!," ",'3. MATRIZ DE RIESGOS'!#REF!," ",'3. MATRIZ DE RIESGOS'!#REF!," ",'3. MATRIZ DE RIESGOS'!#REF!)</f>
        <v>#REF!</v>
      </c>
      <c r="AF61" s="356" t="e">
        <f t="shared" si="6"/>
        <v>#REF!</v>
      </c>
      <c r="AG61" s="365" t="e">
        <f>'3. MATRIZ DE RIESGOS'!#REF!</f>
        <v>#REF!</v>
      </c>
      <c r="AH61" s="365">
        <f>IF('CALIFI DE LOS CONTROL II SEM '!$H$158=Listas!$J$48,'CALIFI DE LOS CONTROL II SEM '!$F$158,0)</f>
        <v>0</v>
      </c>
      <c r="AI61" s="366" t="e">
        <f t="shared" si="7"/>
        <v>#REF!</v>
      </c>
      <c r="AJ61" s="367" t="e">
        <f>VLOOKUP(AI61,'PROBABILIDAD - IMPACTO'!$B$7:$C$11,2,FALSE)</f>
        <v>#REF!</v>
      </c>
      <c r="AK61" s="365" t="e">
        <f>'3. MATRIZ DE RIESGOS'!#REF!</f>
        <v>#REF!</v>
      </c>
      <c r="AL61" s="365">
        <f>IF('CALIFI DE LOS CONTROL II SEM '!$H$158=$AK$48,'CALIFI DE LOS CONTROL II SEM '!$F$158,0)</f>
        <v>0</v>
      </c>
      <c r="AM61" s="368" t="e">
        <f t="shared" si="8"/>
        <v>#REF!</v>
      </c>
      <c r="AN61" s="369" t="e">
        <f>VLOOKUP(AM61,'PROBABILIDAD - IMPACTO'!$B$22:$C$26,2,FALSE)</f>
        <v>#REF!</v>
      </c>
    </row>
    <row r="62" spans="1:40" ht="32.25" customHeight="1" x14ac:dyDescent="0.25">
      <c r="A62" s="313" t="s">
        <v>275</v>
      </c>
      <c r="B62" s="339" t="s">
        <v>622</v>
      </c>
      <c r="C62" s="313">
        <v>58</v>
      </c>
      <c r="D62" s="313" t="s">
        <v>225</v>
      </c>
      <c r="E62" s="339" t="s">
        <v>720</v>
      </c>
      <c r="F62" s="313"/>
      <c r="G62" s="359" t="e">
        <f>CONCATENATE('3. MATRIZ DE RIESGOS'!#REF!," ",'3. MATRIZ DE RIESGOS'!#REF!," ",'3. MATRIZ DE RIESGOS'!#REF!," ",'3. MATRIZ DE RIESGOS'!#REF!)</f>
        <v>#REF!</v>
      </c>
      <c r="H62" s="346"/>
      <c r="I62" s="346" t="e">
        <f t="shared" si="0"/>
        <v>#REF!</v>
      </c>
      <c r="J62" s="314" t="e">
        <f>'3. MATRIZ DE RIESGOS'!#REF!</f>
        <v>#REF!</v>
      </c>
      <c r="K62" s="314">
        <f>IF('CALIFICACIÓN DE LOS CONTROLES'!J76=Listas!$J$48,'CALIFICACIÓN DE LOS CONTROLES'!H76,0)</f>
        <v>0</v>
      </c>
      <c r="L62" s="360" t="e">
        <f t="shared" si="1"/>
        <v>#REF!</v>
      </c>
      <c r="M62" s="361" t="e">
        <f>VLOOKUP(L62,'PROBABILIDAD - IMPACTO'!$B$7:$C$11,2,FALSE)</f>
        <v>#REF!</v>
      </c>
      <c r="N62" s="314" t="e">
        <f>'3. MATRIZ DE RIESGOS'!#REF!</f>
        <v>#REF!</v>
      </c>
      <c r="O62" s="314">
        <f>IF('CALIFICACIÓN DE LOS CONTROLES'!J76=Listas!$N$48,'CALIFICACIÓN DE LOS CONTROLES'!H76,0)</f>
        <v>0</v>
      </c>
      <c r="P62" s="314"/>
      <c r="Q62" s="362" t="e">
        <f t="shared" si="2"/>
        <v>#REF!</v>
      </c>
      <c r="R62" s="363" t="e">
        <f>VLOOKUP(Q62,'PROBABILIDAD - IMPACTO'!$B$19:$C$26,2,FALSE)</f>
        <v>#REF!</v>
      </c>
      <c r="S62" s="313"/>
      <c r="T62" s="359" t="e">
        <f>CONCATENATE('3. MATRIZ DE RIESGOS'!#REF!," ",'3. MATRIZ DE RIESGOS'!#REF!," ",'3. MATRIZ DE RIESGOS'!#REF!," ",'3. MATRIZ DE RIESGOS'!#REF!)</f>
        <v>#REF!</v>
      </c>
      <c r="U62" s="346" t="e">
        <f t="shared" si="3"/>
        <v>#REF!</v>
      </c>
      <c r="V62" s="314" t="e">
        <f>'3. MATRIZ DE RIESGOS'!#REF!</f>
        <v>#REF!</v>
      </c>
      <c r="W62" s="314">
        <f>IF('CALIFI DE LOS CONTROL I SEM '!$H$170=Listas!$J$48,'CALIFI DE LOS CONTROL I SEM '!$F$170,0)</f>
        <v>0</v>
      </c>
      <c r="X62" s="360" t="e">
        <f t="shared" si="4"/>
        <v>#REF!</v>
      </c>
      <c r="Y62" s="361" t="e">
        <f>VLOOKUP(X62,'PROBABILIDAD - IMPACTO'!$B$7:$C$11,2,FALSE)</f>
        <v>#REF!</v>
      </c>
      <c r="Z62" s="314" t="e">
        <f>'3. MATRIZ DE RIESGOS'!#REF!</f>
        <v>#REF!</v>
      </c>
      <c r="AA62" s="314">
        <f>IF('CALIFI DE LOS CONTROL I SEM '!$H$170=$AK$48,'CALIFI DE LOS CONTROL I SEM '!$F$170,0)</f>
        <v>0</v>
      </c>
      <c r="AB62" s="362" t="e">
        <f t="shared" si="5"/>
        <v>#REF!</v>
      </c>
      <c r="AC62" s="363" t="e">
        <f>VLOOKUP(AB62,'PROBABILIDAD - IMPACTO'!$B$22:$C$26,2,FALSE)</f>
        <v>#REF!</v>
      </c>
      <c r="AE62" s="364" t="e">
        <f>CONCATENATE('3. MATRIZ DE RIESGOS'!#REF!," ",'3. MATRIZ DE RIESGOS'!#REF!," ",'3. MATRIZ DE RIESGOS'!#REF!," ",'3. MATRIZ DE RIESGOS'!#REF!)</f>
        <v>#REF!</v>
      </c>
      <c r="AF62" s="356" t="e">
        <f t="shared" si="6"/>
        <v>#REF!</v>
      </c>
      <c r="AG62" s="365" t="e">
        <f>'3. MATRIZ DE RIESGOS'!#REF!</f>
        <v>#REF!</v>
      </c>
      <c r="AH62" s="365">
        <f>IF('CALIFI DE LOS CONTROL II SEM '!$H$170=Listas!$J$48,'CALIFI DE LOS CONTROL II SEM '!$F$170,0)</f>
        <v>0</v>
      </c>
      <c r="AI62" s="366" t="e">
        <f t="shared" si="7"/>
        <v>#REF!</v>
      </c>
      <c r="AJ62" s="367" t="e">
        <f>VLOOKUP(AI62,'PROBABILIDAD - IMPACTO'!$B$7:$C$11,2,FALSE)</f>
        <v>#REF!</v>
      </c>
      <c r="AK62" s="365" t="e">
        <f>'3. MATRIZ DE RIESGOS'!#REF!</f>
        <v>#REF!</v>
      </c>
      <c r="AL62" s="365">
        <f>IF('CALIFI DE LOS CONTROL II SEM '!$H$170=$AK$48,'CALIFI DE LOS CONTROL II SEM '!$F$170,0)</f>
        <v>0</v>
      </c>
      <c r="AM62" s="368" t="e">
        <f t="shared" si="8"/>
        <v>#REF!</v>
      </c>
      <c r="AN62" s="369" t="e">
        <f>VLOOKUP(AM62,'PROBABILIDAD - IMPACTO'!$B$22:$C$26,2,FALSE)</f>
        <v>#REF!</v>
      </c>
    </row>
    <row r="63" spans="1:40" ht="32.25" customHeight="1" x14ac:dyDescent="0.25">
      <c r="A63" s="313" t="s">
        <v>285</v>
      </c>
      <c r="B63" s="339" t="s">
        <v>637</v>
      </c>
      <c r="C63" s="313">
        <v>59</v>
      </c>
      <c r="D63" s="313" t="s">
        <v>225</v>
      </c>
      <c r="E63" s="339"/>
      <c r="F63" s="313"/>
      <c r="G63" s="359" t="e">
        <f>CONCATENATE('3. MATRIZ DE RIESGOS'!#REF!," ",'3. MATRIZ DE RIESGOS'!#REF!," ",'3. MATRIZ DE RIESGOS'!#REF!," ",'3. MATRIZ DE RIESGOS'!#REF!)</f>
        <v>#REF!</v>
      </c>
      <c r="H63" s="346"/>
      <c r="I63" s="346" t="e">
        <f t="shared" si="0"/>
        <v>#REF!</v>
      </c>
      <c r="J63" s="314" t="e">
        <f>'3. MATRIZ DE RIESGOS'!#REF!</f>
        <v>#REF!</v>
      </c>
      <c r="K63" s="314">
        <f>IF('CALIFICACIÓN DE LOS CONTROLES'!J77=Listas!$J$48,'CALIFICACIÓN DE LOS CONTROLES'!H77,0)</f>
        <v>0</v>
      </c>
      <c r="L63" s="360" t="e">
        <f t="shared" si="1"/>
        <v>#REF!</v>
      </c>
      <c r="M63" s="361" t="e">
        <f>VLOOKUP(L63,'PROBABILIDAD - IMPACTO'!$B$7:$C$11,2,FALSE)</f>
        <v>#REF!</v>
      </c>
      <c r="N63" s="314" t="e">
        <f>'3. MATRIZ DE RIESGOS'!#REF!</f>
        <v>#REF!</v>
      </c>
      <c r="O63" s="314">
        <f>IF('CALIFICACIÓN DE LOS CONTROLES'!J77=Listas!$N$48,'CALIFICACIÓN DE LOS CONTROLES'!H77,0)</f>
        <v>0</v>
      </c>
      <c r="P63" s="314"/>
      <c r="Q63" s="362" t="e">
        <f t="shared" si="2"/>
        <v>#REF!</v>
      </c>
      <c r="R63" s="363" t="e">
        <f>VLOOKUP(Q63,'PROBABILIDAD - IMPACTO'!$B$19:$C$26,2,FALSE)</f>
        <v>#REF!</v>
      </c>
      <c r="S63" s="313"/>
      <c r="T63" s="359" t="e">
        <f>CONCATENATE('3. MATRIZ DE RIESGOS'!#REF!," ",'3. MATRIZ DE RIESGOS'!#REF!," ",'3. MATRIZ DE RIESGOS'!#REF!," ",'3. MATRIZ DE RIESGOS'!#REF!)</f>
        <v>#REF!</v>
      </c>
      <c r="U63" s="346" t="e">
        <f t="shared" si="3"/>
        <v>#REF!</v>
      </c>
      <c r="V63" s="314" t="e">
        <f>'3. MATRIZ DE RIESGOS'!#REF!</f>
        <v>#REF!</v>
      </c>
      <c r="W63" s="314">
        <f>IF('CALIFI DE LOS CONTROL I SEM '!$H$182=Listas!$J$48,'CALIFI DE LOS CONTROL I SEM '!$F$182,0)</f>
        <v>0</v>
      </c>
      <c r="X63" s="360" t="e">
        <f t="shared" si="4"/>
        <v>#REF!</v>
      </c>
      <c r="Y63" s="361" t="e">
        <f>VLOOKUP(X63,'PROBABILIDAD - IMPACTO'!$B$7:$C$11,2,FALSE)</f>
        <v>#REF!</v>
      </c>
      <c r="Z63" s="314" t="e">
        <f>'3. MATRIZ DE RIESGOS'!#REF!</f>
        <v>#REF!</v>
      </c>
      <c r="AA63" s="314">
        <f>IF('CALIFI DE LOS CONTROL I SEM '!$H$182=$AK$48,'CALIFI DE LOS CONTROL I SEM '!$F$182,0)</f>
        <v>0</v>
      </c>
      <c r="AB63" s="370" t="e">
        <f t="shared" si="5"/>
        <v>#REF!</v>
      </c>
      <c r="AC63" s="371" t="e">
        <f>VLOOKUP(AB63,'PROBABILIDAD - IMPACTO'!$B$22:$C$26,2,FALSE)</f>
        <v>#REF!</v>
      </c>
      <c r="AE63" s="364" t="e">
        <f>CONCATENATE('3. MATRIZ DE RIESGOS'!#REF!," ",'3. MATRIZ DE RIESGOS'!#REF!," ",'3. MATRIZ DE RIESGOS'!#REF!," ",'3. MATRIZ DE RIESGOS'!#REF!)</f>
        <v>#REF!</v>
      </c>
      <c r="AF63" s="356" t="e">
        <f t="shared" si="6"/>
        <v>#REF!</v>
      </c>
      <c r="AG63" s="365" t="e">
        <f>'3. MATRIZ DE RIESGOS'!#REF!</f>
        <v>#REF!</v>
      </c>
      <c r="AH63" s="365">
        <f>IF('CALIFI DE LOS CONTROL II SEM '!$H$182=Listas!$J$48,'CALIFI DE LOS CONTROL II SEM '!$F$182,0)</f>
        <v>0</v>
      </c>
      <c r="AI63" s="366" t="e">
        <f t="shared" si="7"/>
        <v>#REF!</v>
      </c>
      <c r="AJ63" s="367" t="e">
        <f>VLOOKUP(AI63,'PROBABILIDAD - IMPACTO'!$B$7:$C$11,2,FALSE)</f>
        <v>#REF!</v>
      </c>
      <c r="AK63" s="365" t="e">
        <f>'3. MATRIZ DE RIESGOS'!#REF!</f>
        <v>#REF!</v>
      </c>
      <c r="AL63" s="365">
        <f>IF('CALIFI DE LOS CONTROL II SEM '!$H$182=$AK$48,'CALIFI DE LOS CONTROL II SEM '!$F$182,0)</f>
        <v>0</v>
      </c>
      <c r="AM63" s="372" t="e">
        <f t="shared" si="8"/>
        <v>#REF!</v>
      </c>
      <c r="AN63" s="373" t="e">
        <f>VLOOKUP(AM63,'PROBABILIDAD - IMPACTO'!$B$22:$C$26,2,FALSE)</f>
        <v>#REF!</v>
      </c>
    </row>
    <row r="64" spans="1:40" ht="32.25" customHeight="1" thickBot="1" x14ac:dyDescent="0.3">
      <c r="A64" s="313" t="s">
        <v>277</v>
      </c>
      <c r="B64" s="339" t="s">
        <v>624</v>
      </c>
      <c r="C64" s="313">
        <v>60</v>
      </c>
      <c r="D64" s="313" t="s">
        <v>225</v>
      </c>
      <c r="E64" s="313"/>
      <c r="F64" s="313"/>
      <c r="G64" s="374" t="e">
        <f>CONCATENATE('3. MATRIZ DE RIESGOS'!#REF!,'3. MATRIZ DE RIESGOS'!#REF!)</f>
        <v>#REF!</v>
      </c>
      <c r="H64" s="346"/>
      <c r="I64" s="313" t="str">
        <f>CONCATENATE(L64," ",M64," ",Q64," ",R64)</f>
        <v xml:space="preserve">   </v>
      </c>
      <c r="J64" s="313"/>
      <c r="K64" s="313"/>
      <c r="L64" s="313"/>
      <c r="M64" s="313"/>
      <c r="N64" s="313"/>
      <c r="O64" s="313"/>
      <c r="P64" s="313"/>
      <c r="Q64" s="313"/>
      <c r="R64" s="313"/>
      <c r="S64" s="313"/>
      <c r="T64" s="375"/>
      <c r="U64" s="376"/>
      <c r="V64" s="376"/>
      <c r="W64" s="376"/>
      <c r="X64" s="376"/>
      <c r="Y64" s="376"/>
      <c r="Z64" s="376"/>
      <c r="AA64" s="376"/>
      <c r="AB64" s="376"/>
      <c r="AC64" s="377"/>
      <c r="AE64" s="378"/>
      <c r="AF64" s="379"/>
      <c r="AG64" s="379"/>
      <c r="AH64" s="379"/>
      <c r="AI64" s="379"/>
      <c r="AJ64" s="379"/>
      <c r="AK64" s="379"/>
      <c r="AL64" s="379"/>
      <c r="AM64" s="379"/>
      <c r="AN64" s="380"/>
    </row>
    <row r="65" spans="1:29" ht="32.25" customHeight="1" x14ac:dyDescent="0.25">
      <c r="A65" s="313" t="s">
        <v>279</v>
      </c>
      <c r="B65" s="339" t="s">
        <v>626</v>
      </c>
      <c r="C65" s="313">
        <v>61</v>
      </c>
      <c r="D65" s="313" t="s">
        <v>225</v>
      </c>
      <c r="E65" s="313"/>
      <c r="F65" s="313"/>
      <c r="G65" s="320"/>
      <c r="H65" s="346"/>
      <c r="I65" s="313" t="str">
        <f>CONCATENATE(L65," ",M65," ",Q65," ",R65)</f>
        <v xml:space="preserve">   </v>
      </c>
      <c r="J65" s="313"/>
      <c r="K65" s="313"/>
      <c r="L65" s="313"/>
      <c r="M65" s="313"/>
      <c r="N65" s="313"/>
      <c r="O65" s="313"/>
      <c r="P65" s="313"/>
      <c r="Q65" s="313"/>
      <c r="R65" s="313"/>
      <c r="S65" s="313"/>
      <c r="T65" s="313"/>
      <c r="U65" s="313"/>
      <c r="V65" s="313"/>
      <c r="W65" s="313"/>
      <c r="X65" s="313"/>
      <c r="Y65" s="313"/>
      <c r="Z65" s="313"/>
      <c r="AA65" s="313"/>
      <c r="AB65" s="313"/>
      <c r="AC65" s="313"/>
    </row>
    <row r="66" spans="1:29" ht="32.25" customHeight="1" x14ac:dyDescent="0.25">
      <c r="A66" s="313" t="s">
        <v>280</v>
      </c>
      <c r="B66" s="339" t="s">
        <v>628</v>
      </c>
      <c r="C66" s="313">
        <v>62</v>
      </c>
      <c r="D66" s="313" t="s">
        <v>225</v>
      </c>
      <c r="E66" s="313"/>
      <c r="F66" s="313"/>
      <c r="G66" s="320" t="e">
        <f>CONCATENATE('3. MATRIZ DE RIESGOS'!#REF!,'3. MATRIZ DE RIESGOS'!#REF!)</f>
        <v>#REF!</v>
      </c>
      <c r="H66" s="346"/>
      <c r="I66" s="313" t="str">
        <f>CONCATENATE(L66," ",M66," ",Q66," ",R66)</f>
        <v xml:space="preserve">   </v>
      </c>
      <c r="J66" s="313"/>
      <c r="K66" s="313"/>
      <c r="L66" s="313"/>
      <c r="M66" s="313"/>
      <c r="N66" s="313"/>
      <c r="O66" s="313"/>
      <c r="P66" s="313"/>
      <c r="Q66" s="313"/>
      <c r="R66" s="313"/>
      <c r="S66" s="313"/>
      <c r="T66" s="313"/>
      <c r="U66" s="313"/>
      <c r="V66" s="313"/>
      <c r="W66" s="313"/>
      <c r="X66" s="313"/>
      <c r="Y66" s="313"/>
      <c r="Z66" s="313"/>
      <c r="AA66" s="313"/>
      <c r="AB66" s="313"/>
      <c r="AC66" s="313"/>
    </row>
    <row r="67" spans="1:29" ht="32.25" customHeight="1" x14ac:dyDescent="0.25">
      <c r="A67" s="313" t="s">
        <v>281</v>
      </c>
      <c r="B67" s="339" t="s">
        <v>629</v>
      </c>
      <c r="C67" s="313">
        <v>63</v>
      </c>
      <c r="D67" s="313" t="s">
        <v>225</v>
      </c>
      <c r="E67" s="313"/>
      <c r="F67" s="313"/>
      <c r="G67" s="320" t="e">
        <f>CONCATENATE('3. MATRIZ DE RIESGOS'!#REF!,'3. MATRIZ DE RIESGOS'!#REF!)</f>
        <v>#REF!</v>
      </c>
      <c r="H67" s="346"/>
      <c r="I67" s="313" t="str">
        <f>CONCATENATE(L67," ",M67," ",Q67," ",R67)</f>
        <v xml:space="preserve">   </v>
      </c>
      <c r="J67" s="313"/>
      <c r="K67" s="313"/>
      <c r="L67" s="313"/>
      <c r="M67" s="313"/>
      <c r="N67" s="313"/>
      <c r="O67" s="313"/>
      <c r="P67" s="313"/>
      <c r="Q67" s="313"/>
      <c r="R67" s="313"/>
      <c r="S67" s="313"/>
      <c r="T67" s="313"/>
      <c r="U67" s="313"/>
      <c r="V67" s="313"/>
      <c r="W67" s="313"/>
      <c r="X67" s="313"/>
      <c r="Y67" s="313"/>
      <c r="Z67" s="313"/>
      <c r="AA67" s="313"/>
      <c r="AB67" s="313"/>
      <c r="AC67" s="313"/>
    </row>
    <row r="68" spans="1:29" ht="32.25" customHeight="1" x14ac:dyDescent="0.25">
      <c r="A68" s="313" t="s">
        <v>290</v>
      </c>
      <c r="B68" s="339" t="s">
        <v>627</v>
      </c>
      <c r="C68" s="313">
        <v>64</v>
      </c>
      <c r="D68" s="313" t="s">
        <v>225</v>
      </c>
      <c r="E68" s="313"/>
      <c r="F68" s="313"/>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row>
    <row r="69" spans="1:29" ht="32.25" customHeight="1" x14ac:dyDescent="0.25">
      <c r="A69" s="313" t="s">
        <v>289</v>
      </c>
      <c r="B69" s="339" t="s">
        <v>636</v>
      </c>
      <c r="C69" s="313">
        <v>65</v>
      </c>
      <c r="D69" s="313" t="s">
        <v>225</v>
      </c>
      <c r="E69" s="313"/>
      <c r="F69" s="31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row>
    <row r="70" spans="1:29" ht="32.25" customHeight="1" x14ac:dyDescent="0.25">
      <c r="A70" s="313" t="s">
        <v>282</v>
      </c>
      <c r="B70" s="339" t="s">
        <v>630</v>
      </c>
      <c r="C70" s="313">
        <v>66</v>
      </c>
      <c r="D70" s="313" t="s">
        <v>225</v>
      </c>
      <c r="E70" s="313"/>
      <c r="F70" s="313"/>
      <c r="G70" s="313"/>
      <c r="H70" s="313"/>
      <c r="I70" s="313"/>
      <c r="J70" s="313"/>
      <c r="K70" s="313"/>
      <c r="L70" s="313"/>
      <c r="M70" s="313"/>
      <c r="N70" s="313"/>
      <c r="O70" s="313"/>
      <c r="P70" s="313"/>
      <c r="Q70" s="313"/>
      <c r="R70" s="313"/>
      <c r="S70" s="313"/>
      <c r="T70" s="313"/>
      <c r="U70" s="313"/>
      <c r="V70" s="313"/>
      <c r="W70" s="313"/>
      <c r="X70" s="313"/>
      <c r="Y70" s="313"/>
      <c r="Z70" s="313"/>
      <c r="AA70" s="313"/>
      <c r="AB70" s="313"/>
      <c r="AC70" s="313"/>
    </row>
    <row r="71" spans="1:29" ht="32.25" customHeight="1" x14ac:dyDescent="0.25">
      <c r="A71" s="313" t="s">
        <v>276</v>
      </c>
      <c r="B71" s="339" t="s">
        <v>621</v>
      </c>
      <c r="C71" s="313">
        <v>67</v>
      </c>
      <c r="D71" s="313" t="s">
        <v>225</v>
      </c>
      <c r="E71" s="313"/>
      <c r="F71" s="313"/>
      <c r="G71" s="313"/>
      <c r="H71" s="313"/>
      <c r="I71" s="313"/>
      <c r="J71" s="313"/>
      <c r="K71" s="313"/>
      <c r="L71" s="313"/>
      <c r="M71" s="313"/>
      <c r="N71" s="313"/>
      <c r="O71" s="313"/>
      <c r="P71" s="313"/>
      <c r="Q71" s="313"/>
      <c r="R71" s="313"/>
      <c r="S71" s="313"/>
      <c r="T71" s="313"/>
      <c r="U71" s="313"/>
      <c r="V71" s="313"/>
      <c r="W71" s="313"/>
      <c r="X71" s="313"/>
      <c r="Y71" s="313"/>
      <c r="Z71" s="313"/>
      <c r="AA71" s="313"/>
      <c r="AB71" s="313"/>
      <c r="AC71" s="313"/>
    </row>
    <row r="72" spans="1:29" ht="32.25" customHeight="1" x14ac:dyDescent="0.25">
      <c r="A72" s="313" t="s">
        <v>286</v>
      </c>
      <c r="B72" s="339" t="s">
        <v>633</v>
      </c>
      <c r="C72" s="313">
        <v>68</v>
      </c>
      <c r="D72" s="313" t="s">
        <v>225</v>
      </c>
      <c r="E72" s="313"/>
      <c r="F72" s="313"/>
      <c r="G72" s="313"/>
      <c r="H72" s="313"/>
      <c r="I72" s="313"/>
      <c r="J72" s="313"/>
      <c r="K72" s="313"/>
      <c r="L72" s="313"/>
      <c r="M72" s="313"/>
      <c r="N72" s="313"/>
      <c r="O72" s="313"/>
      <c r="P72" s="313"/>
      <c r="Q72" s="313"/>
      <c r="R72" s="313"/>
      <c r="S72" s="313"/>
      <c r="T72" s="313"/>
      <c r="U72" s="313"/>
      <c r="V72" s="313"/>
      <c r="W72" s="313"/>
      <c r="X72" s="313"/>
      <c r="Y72" s="313"/>
      <c r="Z72" s="313"/>
      <c r="AA72" s="313"/>
      <c r="AB72" s="313"/>
      <c r="AC72" s="313"/>
    </row>
    <row r="73" spans="1:29" ht="32.25" customHeight="1" x14ac:dyDescent="0.25">
      <c r="A73" s="313" t="s">
        <v>283</v>
      </c>
      <c r="B73" s="339" t="s">
        <v>631</v>
      </c>
      <c r="C73" s="313">
        <v>69</v>
      </c>
      <c r="D73" s="313" t="s">
        <v>225</v>
      </c>
      <c r="E73" s="313"/>
      <c r="F73" s="313"/>
      <c r="G73" s="313"/>
      <c r="H73" s="313"/>
      <c r="I73" s="313"/>
      <c r="J73" s="313"/>
      <c r="K73" s="313"/>
      <c r="L73" s="313"/>
      <c r="M73" s="313"/>
      <c r="N73" s="313"/>
      <c r="O73" s="313"/>
      <c r="P73" s="313"/>
      <c r="Q73" s="313"/>
      <c r="R73" s="313"/>
      <c r="S73" s="313"/>
      <c r="T73" s="313"/>
      <c r="U73" s="313"/>
      <c r="V73" s="313"/>
      <c r="W73" s="313"/>
      <c r="X73" s="313"/>
      <c r="Y73" s="313"/>
      <c r="Z73" s="313"/>
      <c r="AA73" s="313"/>
      <c r="AB73" s="313"/>
      <c r="AC73" s="313"/>
    </row>
    <row r="74" spans="1:29" ht="32.25" customHeight="1" x14ac:dyDescent="0.25">
      <c r="A74" s="313" t="s">
        <v>274</v>
      </c>
      <c r="B74" s="339" t="s">
        <v>623</v>
      </c>
      <c r="C74" s="313">
        <v>70</v>
      </c>
      <c r="D74" s="313" t="s">
        <v>225</v>
      </c>
      <c r="E74" s="313"/>
      <c r="F74" s="313"/>
      <c r="G74" s="313"/>
      <c r="H74" s="313"/>
      <c r="I74" s="313"/>
      <c r="J74" s="313"/>
      <c r="K74" s="313"/>
      <c r="L74" s="313"/>
      <c r="M74" s="313"/>
      <c r="N74" s="313"/>
      <c r="O74" s="313"/>
      <c r="P74" s="313"/>
      <c r="Q74" s="313"/>
      <c r="R74" s="313"/>
      <c r="S74" s="313"/>
      <c r="T74" s="313"/>
      <c r="U74" s="313"/>
      <c r="V74" s="313"/>
      <c r="W74" s="313"/>
      <c r="X74" s="313"/>
      <c r="Y74" s="313"/>
      <c r="Z74" s="313"/>
      <c r="AA74" s="313"/>
      <c r="AB74" s="313"/>
      <c r="AC74" s="313"/>
    </row>
    <row r="75" spans="1:29" ht="32.25" customHeight="1" x14ac:dyDescent="0.25">
      <c r="A75" s="313" t="s">
        <v>288</v>
      </c>
      <c r="B75" s="339" t="s">
        <v>635</v>
      </c>
      <c r="C75" s="313">
        <v>71</v>
      </c>
      <c r="D75" s="313" t="s">
        <v>225</v>
      </c>
      <c r="E75" s="313"/>
      <c r="F75" s="313"/>
      <c r="G75" s="313"/>
      <c r="H75" s="313"/>
      <c r="I75" s="313"/>
      <c r="J75" s="313"/>
      <c r="K75" s="313"/>
      <c r="L75" s="313"/>
      <c r="M75" s="313"/>
      <c r="N75" s="313"/>
      <c r="O75" s="313"/>
      <c r="P75" s="313"/>
      <c r="Q75" s="313"/>
      <c r="R75" s="313"/>
      <c r="S75" s="313"/>
      <c r="T75" s="313"/>
      <c r="U75" s="313"/>
      <c r="V75" s="313"/>
      <c r="W75" s="313"/>
      <c r="X75" s="313"/>
      <c r="Y75" s="313"/>
      <c r="Z75" s="313"/>
      <c r="AA75" s="313"/>
      <c r="AB75" s="313"/>
      <c r="AC75" s="313"/>
    </row>
    <row r="76" spans="1:29" ht="32.25" customHeight="1" x14ac:dyDescent="0.25">
      <c r="A76" s="313" t="s">
        <v>287</v>
      </c>
      <c r="B76" s="339" t="s">
        <v>634</v>
      </c>
      <c r="C76" s="313">
        <v>72</v>
      </c>
      <c r="D76" s="313" t="s">
        <v>225</v>
      </c>
      <c r="E76" s="313"/>
      <c r="F76" s="313"/>
      <c r="G76" s="313"/>
      <c r="H76" s="313"/>
      <c r="I76" s="313"/>
      <c r="J76" s="313"/>
      <c r="K76" s="313"/>
      <c r="L76" s="313"/>
      <c r="M76" s="313"/>
      <c r="N76" s="313"/>
      <c r="O76" s="313"/>
      <c r="P76" s="313"/>
      <c r="Q76" s="313"/>
      <c r="R76" s="313"/>
      <c r="S76" s="313"/>
      <c r="T76" s="313"/>
      <c r="U76" s="313"/>
      <c r="V76" s="313"/>
      <c r="W76" s="313"/>
      <c r="X76" s="313"/>
      <c r="Y76" s="313"/>
      <c r="Z76" s="313"/>
      <c r="AA76" s="313"/>
      <c r="AB76" s="313"/>
      <c r="AC76" s="313"/>
    </row>
    <row r="77" spans="1:29" ht="32.25" customHeight="1" x14ac:dyDescent="0.25">
      <c r="A77" s="313" t="s">
        <v>284</v>
      </c>
      <c r="B77" s="339" t="s">
        <v>632</v>
      </c>
      <c r="C77" s="313">
        <v>73</v>
      </c>
      <c r="D77" s="313" t="s">
        <v>225</v>
      </c>
      <c r="E77" s="313"/>
      <c r="F77" s="313"/>
      <c r="G77" s="313"/>
      <c r="H77" s="313"/>
      <c r="I77" s="313"/>
      <c r="J77" s="313"/>
      <c r="K77" s="313"/>
      <c r="L77" s="313"/>
      <c r="M77" s="313"/>
      <c r="N77" s="313"/>
      <c r="O77" s="313"/>
      <c r="P77" s="313"/>
      <c r="Q77" s="313"/>
      <c r="R77" s="313"/>
      <c r="S77" s="313"/>
      <c r="T77" s="313"/>
      <c r="U77" s="313"/>
      <c r="V77" s="313"/>
      <c r="W77" s="313"/>
      <c r="X77" s="313"/>
      <c r="Y77" s="313"/>
      <c r="Z77" s="313"/>
      <c r="AA77" s="313"/>
      <c r="AB77" s="313"/>
      <c r="AC77" s="313"/>
    </row>
    <row r="78" spans="1:29" ht="15.75" x14ac:dyDescent="0.25">
      <c r="A78" s="313"/>
      <c r="B78" s="313"/>
      <c r="C78" s="313">
        <v>74</v>
      </c>
      <c r="D78" s="313" t="s">
        <v>225</v>
      </c>
      <c r="E78" s="313"/>
      <c r="F78" s="313"/>
      <c r="G78" s="313"/>
      <c r="H78" s="313"/>
      <c r="I78" s="313"/>
      <c r="J78" s="313"/>
      <c r="K78" s="313"/>
      <c r="L78" s="313"/>
      <c r="M78" s="313"/>
      <c r="N78" s="313"/>
      <c r="O78" s="313"/>
      <c r="P78" s="313"/>
      <c r="Q78" s="313"/>
      <c r="R78" s="313"/>
      <c r="S78" s="313"/>
      <c r="T78" s="313"/>
      <c r="U78" s="313"/>
      <c r="V78" s="313"/>
      <c r="W78" s="313"/>
      <c r="X78" s="313"/>
      <c r="Y78" s="313"/>
      <c r="Z78" s="313"/>
      <c r="AA78" s="313"/>
      <c r="AB78" s="313"/>
      <c r="AC78" s="313"/>
    </row>
    <row r="79" spans="1:29" ht="15.75" x14ac:dyDescent="0.25">
      <c r="A79" s="313"/>
      <c r="B79" s="313"/>
      <c r="C79" s="313">
        <v>75</v>
      </c>
      <c r="D79" s="313" t="s">
        <v>225</v>
      </c>
      <c r="E79" s="313"/>
      <c r="F79" s="313"/>
      <c r="G79" s="313"/>
      <c r="H79" s="313"/>
      <c r="I79" s="313"/>
      <c r="J79" s="313"/>
      <c r="K79" s="313"/>
      <c r="L79" s="313"/>
      <c r="M79" s="313"/>
      <c r="N79" s="313"/>
      <c r="O79" s="313"/>
      <c r="P79" s="313"/>
      <c r="Q79" s="313"/>
      <c r="R79" s="313"/>
      <c r="S79" s="313"/>
      <c r="T79" s="313"/>
      <c r="U79" s="313"/>
      <c r="V79" s="313"/>
      <c r="W79" s="313"/>
      <c r="X79" s="313"/>
      <c r="Y79" s="313"/>
      <c r="Z79" s="313"/>
      <c r="AA79" s="313"/>
      <c r="AB79" s="313"/>
      <c r="AC79" s="313"/>
    </row>
    <row r="80" spans="1:29" ht="15.75" x14ac:dyDescent="0.25">
      <c r="A80" s="313" t="s">
        <v>11</v>
      </c>
      <c r="B80" s="339" t="s">
        <v>313</v>
      </c>
      <c r="C80" s="313">
        <v>76</v>
      </c>
      <c r="D80" s="313" t="s">
        <v>225</v>
      </c>
      <c r="E80" s="313"/>
      <c r="F80" s="313"/>
      <c r="G80" s="313"/>
      <c r="H80" s="313"/>
      <c r="I80" s="313"/>
      <c r="J80" s="313"/>
      <c r="K80" s="313"/>
      <c r="L80" s="313"/>
      <c r="M80" s="313"/>
      <c r="N80" s="313"/>
      <c r="O80" s="313"/>
      <c r="P80" s="313"/>
      <c r="Q80" s="313"/>
      <c r="R80" s="313"/>
      <c r="S80" s="313"/>
      <c r="T80" s="313"/>
      <c r="U80" s="313"/>
      <c r="V80" s="313"/>
      <c r="W80" s="313"/>
      <c r="X80" s="313"/>
      <c r="Y80" s="313"/>
      <c r="Z80" s="313"/>
      <c r="AA80" s="313"/>
      <c r="AB80" s="313"/>
      <c r="AC80" s="313"/>
    </row>
    <row r="81" spans="1:29" ht="15.75" x14ac:dyDescent="0.25">
      <c r="A81" s="313" t="s">
        <v>312</v>
      </c>
      <c r="B81" s="313"/>
      <c r="C81" s="313">
        <v>77</v>
      </c>
      <c r="D81" s="313" t="s">
        <v>225</v>
      </c>
      <c r="E81" s="313"/>
      <c r="F81" s="313"/>
      <c r="G81" s="313"/>
      <c r="H81" s="313"/>
      <c r="I81" s="313"/>
      <c r="J81" s="313"/>
      <c r="K81" s="313"/>
      <c r="L81" s="313"/>
      <c r="M81" s="313"/>
      <c r="N81" s="313"/>
      <c r="O81" s="313"/>
      <c r="P81" s="313"/>
      <c r="Q81" s="313"/>
      <c r="R81" s="313"/>
      <c r="S81" s="313"/>
      <c r="T81" s="313"/>
      <c r="U81" s="313"/>
      <c r="V81" s="313"/>
      <c r="W81" s="313"/>
      <c r="X81" s="313"/>
      <c r="Y81" s="313"/>
      <c r="Z81" s="313"/>
      <c r="AA81" s="313"/>
      <c r="AB81" s="313"/>
      <c r="AC81" s="313"/>
    </row>
    <row r="82" spans="1:29" ht="15.75" x14ac:dyDescent="0.25">
      <c r="A82" s="313" t="s">
        <v>307</v>
      </c>
      <c r="B82" s="313"/>
      <c r="C82" s="313">
        <v>78</v>
      </c>
      <c r="D82" s="313" t="s">
        <v>225</v>
      </c>
      <c r="E82" s="313"/>
      <c r="F82" s="313"/>
      <c r="G82" s="313"/>
      <c r="H82" s="313"/>
      <c r="I82" s="313"/>
      <c r="J82" s="313"/>
      <c r="K82" s="313"/>
      <c r="L82" s="313"/>
      <c r="M82" s="313"/>
      <c r="N82" s="313"/>
      <c r="O82" s="313"/>
      <c r="P82" s="313"/>
      <c r="Q82" s="313"/>
      <c r="R82" s="313"/>
      <c r="S82" s="313"/>
      <c r="T82" s="313"/>
      <c r="U82" s="313"/>
      <c r="V82" s="313"/>
      <c r="W82" s="313"/>
      <c r="X82" s="313"/>
      <c r="Y82" s="313"/>
      <c r="Z82" s="313"/>
      <c r="AA82" s="313"/>
      <c r="AB82" s="313"/>
      <c r="AC82" s="313"/>
    </row>
    <row r="83" spans="1:29" ht="15.75" x14ac:dyDescent="0.25">
      <c r="A83" s="313" t="s">
        <v>311</v>
      </c>
      <c r="B83" s="313"/>
      <c r="C83" s="313">
        <v>79</v>
      </c>
      <c r="D83" s="313" t="s">
        <v>225</v>
      </c>
      <c r="E83" s="313"/>
      <c r="F83" s="313"/>
      <c r="G83" s="313"/>
      <c r="H83" s="313"/>
      <c r="I83" s="313"/>
      <c r="J83" s="313"/>
      <c r="K83" s="313"/>
      <c r="L83" s="313"/>
      <c r="M83" s="313"/>
      <c r="N83" s="313"/>
      <c r="O83" s="313"/>
      <c r="P83" s="313"/>
      <c r="Q83" s="313"/>
      <c r="R83" s="313"/>
      <c r="S83" s="313"/>
      <c r="T83" s="313"/>
      <c r="U83" s="313"/>
      <c r="V83" s="313"/>
      <c r="W83" s="313"/>
      <c r="X83" s="313"/>
      <c r="Y83" s="313"/>
      <c r="Z83" s="313"/>
      <c r="AA83" s="313"/>
      <c r="AB83" s="313"/>
      <c r="AC83" s="313"/>
    </row>
    <row r="84" spans="1:29" ht="15.75" x14ac:dyDescent="0.25">
      <c r="A84" s="313" t="s">
        <v>308</v>
      </c>
      <c r="B84" s="313"/>
      <c r="C84" s="313">
        <v>80</v>
      </c>
      <c r="D84" s="313" t="s">
        <v>225</v>
      </c>
      <c r="E84" s="313"/>
      <c r="F84" s="313"/>
      <c r="G84" s="313"/>
      <c r="H84" s="313"/>
      <c r="I84" s="313"/>
      <c r="J84" s="313"/>
      <c r="K84" s="313"/>
      <c r="L84" s="313"/>
      <c r="M84" s="313"/>
      <c r="N84" s="313"/>
      <c r="O84" s="313"/>
      <c r="P84" s="313"/>
      <c r="Q84" s="313"/>
      <c r="R84" s="313"/>
      <c r="S84" s="313"/>
      <c r="T84" s="313"/>
      <c r="U84" s="313"/>
      <c r="V84" s="313"/>
      <c r="W84" s="313"/>
      <c r="X84" s="313"/>
      <c r="Y84" s="313"/>
      <c r="Z84" s="313"/>
      <c r="AA84" s="313"/>
      <c r="AB84" s="313"/>
      <c r="AC84" s="313"/>
    </row>
    <row r="85" spans="1:29" ht="15.75" x14ac:dyDescent="0.25">
      <c r="A85" s="313" t="s">
        <v>309</v>
      </c>
      <c r="B85" s="313"/>
      <c r="C85" s="313">
        <v>81</v>
      </c>
      <c r="D85" s="313" t="s">
        <v>225</v>
      </c>
      <c r="E85" s="313"/>
      <c r="F85" s="313"/>
      <c r="G85" s="313"/>
      <c r="H85" s="313"/>
      <c r="I85" s="313"/>
      <c r="J85" s="313"/>
      <c r="K85" s="313"/>
      <c r="L85" s="313"/>
      <c r="M85" s="313"/>
      <c r="N85" s="313"/>
      <c r="O85" s="313"/>
      <c r="P85" s="313"/>
      <c r="Q85" s="313"/>
      <c r="R85" s="313"/>
      <c r="S85" s="313"/>
      <c r="T85" s="313"/>
      <c r="U85" s="313"/>
      <c r="V85" s="313"/>
      <c r="W85" s="313"/>
      <c r="X85" s="313"/>
      <c r="Y85" s="313"/>
      <c r="Z85" s="313"/>
      <c r="AA85" s="313"/>
      <c r="AB85" s="313"/>
      <c r="AC85" s="313"/>
    </row>
    <row r="86" spans="1:29" ht="15.75" x14ac:dyDescent="0.25">
      <c r="A86" s="313" t="s">
        <v>310</v>
      </c>
      <c r="B86" s="313"/>
      <c r="C86" s="313">
        <v>82</v>
      </c>
      <c r="D86" s="313" t="s">
        <v>225</v>
      </c>
      <c r="E86" s="313"/>
      <c r="F86" s="313"/>
      <c r="G86" s="313"/>
      <c r="H86" s="313"/>
      <c r="I86" s="313"/>
      <c r="J86" s="313"/>
      <c r="K86" s="313"/>
      <c r="L86" s="313"/>
      <c r="M86" s="313"/>
      <c r="N86" s="313"/>
      <c r="O86" s="313"/>
      <c r="P86" s="313"/>
      <c r="Q86" s="313"/>
      <c r="R86" s="313"/>
      <c r="S86" s="313"/>
      <c r="T86" s="313"/>
      <c r="U86" s="313"/>
      <c r="V86" s="313"/>
      <c r="W86" s="313"/>
      <c r="X86" s="313"/>
      <c r="Y86" s="313"/>
      <c r="Z86" s="313"/>
      <c r="AA86" s="313"/>
      <c r="AB86" s="313"/>
      <c r="AC86" s="313"/>
    </row>
    <row r="87" spans="1:29" ht="15.75" x14ac:dyDescent="0.25">
      <c r="A87" s="313" t="s">
        <v>267</v>
      </c>
      <c r="B87" s="313"/>
      <c r="C87" s="313">
        <v>83</v>
      </c>
      <c r="D87" s="313" t="s">
        <v>225</v>
      </c>
      <c r="E87" s="313"/>
      <c r="F87" s="313"/>
      <c r="G87" s="313"/>
      <c r="H87" s="313"/>
      <c r="I87" s="313"/>
      <c r="J87" s="313"/>
      <c r="K87" s="313"/>
      <c r="L87" s="313"/>
      <c r="M87" s="313"/>
      <c r="N87" s="313"/>
      <c r="O87" s="313"/>
      <c r="P87" s="313"/>
      <c r="Q87" s="313"/>
      <c r="R87" s="313"/>
      <c r="S87" s="313"/>
      <c r="T87" s="313"/>
      <c r="U87" s="313"/>
      <c r="V87" s="313"/>
      <c r="W87" s="313"/>
      <c r="X87" s="313"/>
      <c r="Y87" s="313"/>
      <c r="Z87" s="313"/>
      <c r="AA87" s="313"/>
      <c r="AB87" s="313"/>
      <c r="AC87" s="313"/>
    </row>
    <row r="88" spans="1:29" ht="15.75" x14ac:dyDescent="0.25">
      <c r="A88" s="313"/>
      <c r="B88" s="313"/>
      <c r="C88" s="313">
        <v>84</v>
      </c>
      <c r="D88" s="313" t="s">
        <v>225</v>
      </c>
      <c r="E88" s="313"/>
      <c r="F88" s="313"/>
      <c r="G88" s="313"/>
      <c r="H88" s="313"/>
      <c r="I88" s="313"/>
      <c r="J88" s="313"/>
      <c r="K88" s="313"/>
      <c r="L88" s="313"/>
      <c r="M88" s="313"/>
      <c r="N88" s="313"/>
      <c r="O88" s="313"/>
      <c r="P88" s="313"/>
      <c r="Q88" s="313"/>
      <c r="R88" s="313"/>
      <c r="S88" s="313"/>
      <c r="T88" s="313"/>
      <c r="U88" s="313"/>
      <c r="V88" s="313"/>
      <c r="W88" s="313"/>
      <c r="X88" s="313"/>
      <c r="Y88" s="313"/>
      <c r="Z88" s="313"/>
      <c r="AA88" s="313"/>
      <c r="AB88" s="313"/>
      <c r="AC88" s="313"/>
    </row>
    <row r="89" spans="1:29" ht="15.75" x14ac:dyDescent="0.25">
      <c r="A89" s="313"/>
      <c r="B89" s="313"/>
      <c r="C89" s="313">
        <v>85</v>
      </c>
      <c r="D89" s="313" t="s">
        <v>225</v>
      </c>
      <c r="E89" s="313"/>
      <c r="F89" s="313"/>
      <c r="G89" s="313"/>
      <c r="H89" s="313"/>
      <c r="I89" s="313"/>
      <c r="J89" s="313"/>
      <c r="K89" s="313"/>
      <c r="L89" s="313"/>
      <c r="M89" s="313"/>
      <c r="N89" s="313"/>
      <c r="O89" s="313"/>
      <c r="P89" s="313"/>
      <c r="Q89" s="313"/>
      <c r="R89" s="313"/>
      <c r="S89" s="313"/>
      <c r="T89" s="313"/>
      <c r="U89" s="313"/>
      <c r="V89" s="313"/>
      <c r="W89" s="313"/>
      <c r="X89" s="313"/>
      <c r="Y89" s="313"/>
      <c r="Z89" s="313"/>
      <c r="AA89" s="313"/>
      <c r="AB89" s="313"/>
      <c r="AC89" s="313"/>
    </row>
    <row r="90" spans="1:29" ht="15.75" x14ac:dyDescent="0.25">
      <c r="A90" s="313"/>
      <c r="B90" s="313"/>
      <c r="C90" s="313">
        <v>86</v>
      </c>
      <c r="D90" s="313" t="s">
        <v>74</v>
      </c>
      <c r="E90" s="313"/>
      <c r="F90" s="313"/>
      <c r="G90" s="313"/>
      <c r="H90" s="313"/>
      <c r="I90" s="313"/>
      <c r="J90" s="313"/>
      <c r="K90" s="313"/>
      <c r="L90" s="313"/>
      <c r="M90" s="313"/>
      <c r="N90" s="313"/>
      <c r="O90" s="313"/>
      <c r="P90" s="313"/>
      <c r="Q90" s="313"/>
      <c r="R90" s="313"/>
      <c r="S90" s="313"/>
      <c r="T90" s="313"/>
      <c r="U90" s="313"/>
      <c r="V90" s="313"/>
      <c r="W90" s="313"/>
      <c r="X90" s="313"/>
      <c r="Y90" s="313"/>
      <c r="Z90" s="313"/>
      <c r="AA90" s="313"/>
      <c r="AB90" s="313"/>
      <c r="AC90" s="313"/>
    </row>
    <row r="91" spans="1:29" ht="29.25" customHeight="1" x14ac:dyDescent="0.25">
      <c r="A91" s="313"/>
      <c r="B91" s="339"/>
      <c r="C91" s="313">
        <v>87</v>
      </c>
      <c r="D91" s="313" t="s">
        <v>74</v>
      </c>
      <c r="E91" s="313"/>
      <c r="F91" s="313"/>
      <c r="G91" s="313"/>
      <c r="H91" s="313"/>
      <c r="I91" s="313"/>
      <c r="J91" s="313"/>
      <c r="K91" s="313"/>
      <c r="L91" s="313"/>
      <c r="M91" s="313"/>
      <c r="N91" s="313"/>
      <c r="O91" s="313"/>
      <c r="P91" s="313"/>
      <c r="Q91" s="313"/>
      <c r="R91" s="313"/>
      <c r="S91" s="313"/>
      <c r="T91" s="313"/>
      <c r="U91" s="313"/>
      <c r="V91" s="313"/>
      <c r="W91" s="313"/>
      <c r="X91" s="313"/>
      <c r="Y91" s="313"/>
      <c r="Z91" s="313"/>
      <c r="AA91" s="313"/>
      <c r="AB91" s="313"/>
      <c r="AC91" s="313"/>
    </row>
    <row r="92" spans="1:29" ht="15.75" x14ac:dyDescent="0.25">
      <c r="A92" s="313"/>
      <c r="B92" s="313"/>
      <c r="C92" s="313">
        <v>88</v>
      </c>
      <c r="D92" s="313" t="s">
        <v>74</v>
      </c>
      <c r="E92" s="313"/>
      <c r="F92" s="313"/>
      <c r="G92" s="313"/>
      <c r="H92" s="313"/>
      <c r="I92" s="313"/>
      <c r="J92" s="313"/>
      <c r="K92" s="313"/>
      <c r="L92" s="313"/>
      <c r="M92" s="313"/>
      <c r="N92" s="313"/>
      <c r="O92" s="313"/>
      <c r="P92" s="313"/>
      <c r="Q92" s="313"/>
      <c r="R92" s="313"/>
      <c r="S92" s="313"/>
      <c r="T92" s="313"/>
      <c r="U92" s="313"/>
      <c r="V92" s="313"/>
      <c r="W92" s="313"/>
      <c r="X92" s="313"/>
      <c r="Y92" s="313"/>
      <c r="Z92" s="313"/>
      <c r="AA92" s="313"/>
      <c r="AB92" s="313"/>
      <c r="AC92" s="313"/>
    </row>
    <row r="93" spans="1:29" ht="15.75" x14ac:dyDescent="0.25">
      <c r="A93" s="313"/>
      <c r="B93" s="339"/>
      <c r="C93" s="313">
        <v>89</v>
      </c>
      <c r="D93" s="313" t="s">
        <v>74</v>
      </c>
      <c r="E93" s="313"/>
      <c r="F93" s="313"/>
      <c r="G93" s="313"/>
      <c r="H93" s="313"/>
      <c r="I93" s="313"/>
      <c r="J93" s="313"/>
      <c r="K93" s="313"/>
      <c r="L93" s="313"/>
      <c r="M93" s="313"/>
      <c r="N93" s="313"/>
      <c r="O93" s="313"/>
      <c r="P93" s="313"/>
      <c r="Q93" s="313"/>
      <c r="R93" s="313"/>
      <c r="S93" s="313"/>
      <c r="T93" s="313"/>
      <c r="U93" s="313"/>
      <c r="V93" s="313"/>
      <c r="W93" s="313"/>
      <c r="X93" s="313"/>
      <c r="Y93" s="313"/>
      <c r="Z93" s="313"/>
      <c r="AA93" s="313"/>
      <c r="AB93" s="313"/>
      <c r="AC93" s="313"/>
    </row>
    <row r="94" spans="1:29" ht="15.75" x14ac:dyDescent="0.25">
      <c r="A94" s="313"/>
      <c r="B94" s="313"/>
      <c r="C94" s="313">
        <v>90</v>
      </c>
      <c r="D94" s="313" t="s">
        <v>74</v>
      </c>
      <c r="E94" s="313"/>
      <c r="F94" s="313"/>
      <c r="G94" s="313"/>
      <c r="H94" s="313"/>
      <c r="I94" s="313"/>
      <c r="J94" s="313"/>
      <c r="K94" s="313"/>
      <c r="L94" s="313"/>
      <c r="M94" s="313"/>
      <c r="N94" s="313"/>
      <c r="O94" s="313"/>
      <c r="P94" s="313"/>
      <c r="Q94" s="313"/>
      <c r="R94" s="313"/>
      <c r="S94" s="313"/>
      <c r="T94" s="313"/>
      <c r="U94" s="313"/>
      <c r="V94" s="313"/>
      <c r="W94" s="313"/>
      <c r="X94" s="313"/>
      <c r="Y94" s="313"/>
      <c r="Z94" s="313"/>
      <c r="AA94" s="313"/>
      <c r="AB94" s="313"/>
      <c r="AC94" s="313"/>
    </row>
    <row r="95" spans="1:29" ht="15.75" x14ac:dyDescent="0.25">
      <c r="A95" s="313"/>
      <c r="B95" s="339"/>
      <c r="C95" s="313">
        <v>91</v>
      </c>
      <c r="D95" s="313" t="s">
        <v>74</v>
      </c>
      <c r="E95" s="313"/>
      <c r="F95" s="313"/>
      <c r="G95" s="313"/>
      <c r="H95" s="313"/>
      <c r="I95" s="313"/>
      <c r="J95" s="313"/>
      <c r="K95" s="313"/>
      <c r="L95" s="313"/>
      <c r="M95" s="313"/>
      <c r="N95" s="313"/>
      <c r="O95" s="313"/>
      <c r="P95" s="313"/>
      <c r="Q95" s="313"/>
      <c r="R95" s="313"/>
      <c r="S95" s="313"/>
      <c r="T95" s="313"/>
      <c r="U95" s="313"/>
      <c r="V95" s="313"/>
      <c r="W95" s="313"/>
      <c r="X95" s="313"/>
      <c r="Y95" s="313"/>
      <c r="Z95" s="313"/>
      <c r="AA95" s="313"/>
      <c r="AB95" s="313"/>
      <c r="AC95" s="313"/>
    </row>
    <row r="96" spans="1:29" ht="15.75" x14ac:dyDescent="0.25">
      <c r="A96" s="313"/>
      <c r="B96" s="339"/>
      <c r="C96" s="313">
        <v>92</v>
      </c>
      <c r="D96" s="313" t="s">
        <v>74</v>
      </c>
      <c r="E96" s="313"/>
      <c r="F96" s="313"/>
      <c r="G96" s="313"/>
      <c r="H96" s="313"/>
      <c r="I96" s="313"/>
      <c r="J96" s="313"/>
      <c r="K96" s="313"/>
      <c r="L96" s="313"/>
      <c r="M96" s="313"/>
      <c r="N96" s="313"/>
      <c r="O96" s="313"/>
      <c r="P96" s="313"/>
      <c r="Q96" s="313"/>
      <c r="R96" s="313"/>
      <c r="S96" s="313"/>
      <c r="T96" s="313"/>
      <c r="U96" s="313"/>
      <c r="V96" s="313"/>
      <c r="W96" s="313"/>
      <c r="X96" s="313"/>
      <c r="Y96" s="313"/>
      <c r="Z96" s="313"/>
      <c r="AA96" s="313"/>
      <c r="AB96" s="313"/>
      <c r="AC96" s="313"/>
    </row>
    <row r="97" spans="1:29" ht="15.75" x14ac:dyDescent="0.25">
      <c r="A97" s="313"/>
      <c r="B97" s="339"/>
      <c r="C97" s="313">
        <v>93</v>
      </c>
      <c r="D97" s="313" t="s">
        <v>74</v>
      </c>
      <c r="E97" s="313"/>
      <c r="F97" s="313"/>
      <c r="G97" s="313"/>
      <c r="H97" s="313"/>
      <c r="I97" s="313"/>
      <c r="J97" s="313"/>
      <c r="K97" s="313"/>
      <c r="L97" s="313"/>
      <c r="M97" s="313"/>
      <c r="N97" s="313"/>
      <c r="O97" s="313"/>
      <c r="P97" s="313"/>
      <c r="Q97" s="313"/>
      <c r="R97" s="313"/>
      <c r="S97" s="313"/>
      <c r="T97" s="313"/>
      <c r="U97" s="313"/>
      <c r="V97" s="313"/>
      <c r="W97" s="313"/>
      <c r="X97" s="313"/>
      <c r="Y97" s="313"/>
      <c r="Z97" s="313"/>
      <c r="AA97" s="313"/>
      <c r="AB97" s="313"/>
      <c r="AC97" s="313"/>
    </row>
    <row r="98" spans="1:29" ht="15.75" x14ac:dyDescent="0.25">
      <c r="A98" s="313"/>
      <c r="B98" s="339"/>
      <c r="C98" s="313">
        <v>94</v>
      </c>
      <c r="D98" s="313" t="s">
        <v>74</v>
      </c>
      <c r="E98" s="313"/>
      <c r="F98" s="313"/>
      <c r="G98" s="313"/>
      <c r="H98" s="313"/>
      <c r="I98" s="313"/>
      <c r="J98" s="313"/>
      <c r="K98" s="313"/>
      <c r="L98" s="313"/>
      <c r="M98" s="313"/>
      <c r="N98" s="313"/>
      <c r="O98" s="313"/>
      <c r="P98" s="313"/>
      <c r="Q98" s="313"/>
      <c r="R98" s="313"/>
      <c r="S98" s="313"/>
      <c r="T98" s="313"/>
      <c r="U98" s="313"/>
      <c r="V98" s="313"/>
      <c r="W98" s="313"/>
      <c r="X98" s="313"/>
      <c r="Y98" s="313"/>
      <c r="Z98" s="313"/>
      <c r="AA98" s="313"/>
      <c r="AB98" s="313"/>
      <c r="AC98" s="313"/>
    </row>
    <row r="99" spans="1:29" ht="15.75" x14ac:dyDescent="0.25">
      <c r="A99" s="313"/>
      <c r="B99" s="339"/>
      <c r="C99" s="313">
        <v>95</v>
      </c>
      <c r="D99" s="313" t="s">
        <v>74</v>
      </c>
      <c r="E99" s="313"/>
      <c r="F99" s="313"/>
      <c r="G99" s="313"/>
      <c r="H99" s="313"/>
      <c r="I99" s="313"/>
      <c r="J99" s="313"/>
      <c r="K99" s="313"/>
      <c r="L99" s="313"/>
      <c r="M99" s="313"/>
      <c r="N99" s="313"/>
      <c r="O99" s="313"/>
      <c r="P99" s="313"/>
      <c r="Q99" s="313"/>
      <c r="R99" s="313"/>
      <c r="S99" s="313"/>
      <c r="T99" s="313"/>
      <c r="U99" s="313"/>
      <c r="V99" s="313"/>
      <c r="W99" s="313"/>
      <c r="X99" s="313"/>
      <c r="Y99" s="313"/>
      <c r="Z99" s="313"/>
      <c r="AA99" s="313"/>
      <c r="AB99" s="313"/>
      <c r="AC99" s="313"/>
    </row>
    <row r="100" spans="1:29" ht="15.75" x14ac:dyDescent="0.25">
      <c r="A100" s="313"/>
      <c r="B100" s="339"/>
      <c r="C100" s="313">
        <v>96</v>
      </c>
      <c r="D100" s="313" t="s">
        <v>228</v>
      </c>
      <c r="E100" s="313"/>
      <c r="F100" s="313"/>
      <c r="G100" s="313"/>
      <c r="H100" s="313"/>
      <c r="I100" s="313"/>
      <c r="J100" s="313"/>
      <c r="K100" s="313"/>
      <c r="L100" s="313"/>
      <c r="M100" s="313"/>
      <c r="N100" s="313"/>
      <c r="O100" s="313"/>
      <c r="P100" s="313"/>
      <c r="Q100" s="313"/>
      <c r="R100" s="313"/>
      <c r="S100" s="313"/>
      <c r="T100" s="313"/>
      <c r="U100" s="313"/>
      <c r="V100" s="313"/>
      <c r="W100" s="313"/>
      <c r="X100" s="313"/>
      <c r="Y100" s="313"/>
      <c r="Z100" s="313"/>
      <c r="AA100" s="313"/>
      <c r="AB100" s="313"/>
      <c r="AC100" s="313"/>
    </row>
    <row r="101" spans="1:29" ht="15.75" x14ac:dyDescent="0.25">
      <c r="A101" s="313"/>
      <c r="B101" s="339"/>
      <c r="C101" s="313">
        <v>97</v>
      </c>
      <c r="D101" s="313" t="s">
        <v>228</v>
      </c>
      <c r="E101" s="313"/>
      <c r="F101" s="313"/>
      <c r="G101" s="313"/>
      <c r="H101" s="313"/>
      <c r="I101" s="313"/>
      <c r="J101" s="313"/>
      <c r="K101" s="313"/>
      <c r="L101" s="313"/>
      <c r="M101" s="313"/>
      <c r="N101" s="313"/>
      <c r="O101" s="313"/>
      <c r="P101" s="313"/>
      <c r="Q101" s="313"/>
      <c r="R101" s="313"/>
      <c r="S101" s="313"/>
      <c r="T101" s="313"/>
      <c r="U101" s="313"/>
      <c r="V101" s="313"/>
      <c r="W101" s="313"/>
      <c r="X101" s="313"/>
      <c r="Y101" s="313"/>
      <c r="Z101" s="313"/>
      <c r="AA101" s="313"/>
      <c r="AB101" s="313"/>
      <c r="AC101" s="313"/>
    </row>
    <row r="102" spans="1:29" ht="15.75" x14ac:dyDescent="0.25">
      <c r="A102" s="313"/>
      <c r="B102" s="339"/>
      <c r="C102" s="313">
        <v>98</v>
      </c>
      <c r="D102" s="313" t="s">
        <v>228</v>
      </c>
      <c r="E102" s="313"/>
      <c r="F102" s="313"/>
      <c r="G102" s="313"/>
      <c r="H102" s="313"/>
      <c r="I102" s="313"/>
      <c r="J102" s="313"/>
      <c r="K102" s="313"/>
      <c r="L102" s="313"/>
      <c r="M102" s="313"/>
      <c r="N102" s="313"/>
      <c r="O102" s="313"/>
      <c r="P102" s="313"/>
      <c r="Q102" s="313"/>
      <c r="R102" s="313"/>
      <c r="S102" s="313"/>
      <c r="T102" s="313"/>
      <c r="U102" s="313"/>
      <c r="V102" s="313"/>
      <c r="W102" s="313"/>
      <c r="X102" s="313"/>
      <c r="Y102" s="313"/>
      <c r="Z102" s="313"/>
      <c r="AA102" s="313"/>
      <c r="AB102" s="313"/>
      <c r="AC102" s="313"/>
    </row>
    <row r="103" spans="1:29" ht="15.75" x14ac:dyDescent="0.25">
      <c r="A103" s="313"/>
      <c r="B103" s="339"/>
      <c r="C103" s="313">
        <v>99</v>
      </c>
      <c r="D103" s="313" t="s">
        <v>228</v>
      </c>
      <c r="E103" s="313"/>
      <c r="F103" s="313"/>
      <c r="G103" s="313"/>
      <c r="H103" s="313"/>
      <c r="I103" s="313"/>
      <c r="J103" s="313"/>
      <c r="K103" s="313"/>
      <c r="L103" s="313"/>
      <c r="M103" s="313"/>
      <c r="N103" s="313"/>
      <c r="O103" s="313"/>
      <c r="P103" s="313"/>
      <c r="Q103" s="313"/>
      <c r="R103" s="313"/>
      <c r="S103" s="313"/>
      <c r="T103" s="313"/>
      <c r="U103" s="313"/>
      <c r="V103" s="313"/>
      <c r="W103" s="313"/>
      <c r="X103" s="313"/>
      <c r="Y103" s="313"/>
      <c r="Z103" s="313"/>
      <c r="AA103" s="313"/>
      <c r="AB103" s="313"/>
      <c r="AC103" s="313"/>
    </row>
    <row r="104" spans="1:29" ht="15.75" x14ac:dyDescent="0.25">
      <c r="A104" s="313"/>
      <c r="B104" s="313"/>
      <c r="C104" s="313">
        <v>100</v>
      </c>
      <c r="D104" s="313" t="s">
        <v>228</v>
      </c>
      <c r="E104" s="313"/>
      <c r="F104" s="313"/>
      <c r="G104" s="313"/>
      <c r="H104" s="313"/>
      <c r="I104" s="313"/>
      <c r="J104" s="313"/>
      <c r="K104" s="313"/>
      <c r="L104" s="313"/>
      <c r="M104" s="313"/>
      <c r="N104" s="313"/>
      <c r="O104" s="313"/>
      <c r="P104" s="313"/>
      <c r="Q104" s="313"/>
      <c r="R104" s="313"/>
      <c r="S104" s="313"/>
      <c r="T104" s="313"/>
      <c r="U104" s="313"/>
      <c r="V104" s="313"/>
      <c r="W104" s="313"/>
      <c r="X104" s="313"/>
      <c r="Y104" s="313"/>
      <c r="Z104" s="313"/>
      <c r="AA104" s="313"/>
      <c r="AB104" s="313"/>
      <c r="AC104" s="313"/>
    </row>
    <row r="105" spans="1:29" x14ac:dyDescent="0.2">
      <c r="B105" s="381"/>
    </row>
    <row r="106" spans="1:29" x14ac:dyDescent="0.2">
      <c r="B106" s="381"/>
    </row>
    <row r="107" spans="1:29" x14ac:dyDescent="0.2">
      <c r="B107" s="381"/>
    </row>
    <row r="108" spans="1:29" x14ac:dyDescent="0.2">
      <c r="B108" s="381"/>
    </row>
    <row r="112" spans="1:29" ht="25.5" x14ac:dyDescent="0.2">
      <c r="D112" s="281" t="s">
        <v>721</v>
      </c>
      <c r="E112" s="281">
        <v>25</v>
      </c>
      <c r="F112" s="381" t="s">
        <v>720</v>
      </c>
      <c r="G112" s="281">
        <v>25</v>
      </c>
    </row>
    <row r="113" spans="4:7" ht="25.5" x14ac:dyDescent="0.2">
      <c r="D113" s="281" t="s">
        <v>722</v>
      </c>
      <c r="E113" s="281">
        <v>24</v>
      </c>
      <c r="F113" s="381" t="s">
        <v>719</v>
      </c>
      <c r="G113" s="281">
        <v>24</v>
      </c>
    </row>
    <row r="114" spans="4:7" ht="25.5" x14ac:dyDescent="0.2">
      <c r="D114" s="281" t="s">
        <v>723</v>
      </c>
      <c r="E114" s="281">
        <v>23</v>
      </c>
      <c r="F114" s="381" t="s">
        <v>718</v>
      </c>
      <c r="G114" s="281">
        <v>23</v>
      </c>
    </row>
    <row r="115" spans="4:7" ht="25.5" x14ac:dyDescent="0.2">
      <c r="D115" s="281" t="s">
        <v>724</v>
      </c>
      <c r="E115" s="281">
        <v>22</v>
      </c>
      <c r="F115" s="381" t="s">
        <v>717</v>
      </c>
      <c r="G115" s="281">
        <v>22</v>
      </c>
    </row>
    <row r="116" spans="4:7" ht="25.5" x14ac:dyDescent="0.2">
      <c r="D116" s="281" t="s">
        <v>725</v>
      </c>
      <c r="E116" s="281">
        <v>21</v>
      </c>
      <c r="F116" s="381" t="s">
        <v>716</v>
      </c>
      <c r="G116" s="281">
        <v>21</v>
      </c>
    </row>
    <row r="117" spans="4:7" ht="25.5" x14ac:dyDescent="0.2">
      <c r="D117" s="281" t="s">
        <v>726</v>
      </c>
      <c r="E117" s="281">
        <v>20</v>
      </c>
      <c r="F117" s="381" t="s">
        <v>715</v>
      </c>
      <c r="G117" s="281">
        <v>20</v>
      </c>
    </row>
    <row r="118" spans="4:7" ht="25.5" x14ac:dyDescent="0.2">
      <c r="D118" s="281" t="s">
        <v>727</v>
      </c>
      <c r="E118" s="281">
        <v>19</v>
      </c>
      <c r="F118" s="381" t="s">
        <v>714</v>
      </c>
      <c r="G118" s="281">
        <v>19</v>
      </c>
    </row>
    <row r="119" spans="4:7" ht="25.5" x14ac:dyDescent="0.2">
      <c r="D119" s="281" t="s">
        <v>728</v>
      </c>
      <c r="E119" s="281">
        <v>18</v>
      </c>
      <c r="F119" s="381" t="s">
        <v>713</v>
      </c>
      <c r="G119" s="281">
        <v>18</v>
      </c>
    </row>
    <row r="120" spans="4:7" ht="25.5" x14ac:dyDescent="0.2">
      <c r="D120" s="281" t="s">
        <v>729</v>
      </c>
      <c r="E120" s="281">
        <v>17</v>
      </c>
      <c r="F120" s="381" t="s">
        <v>712</v>
      </c>
      <c r="G120" s="281">
        <v>17</v>
      </c>
    </row>
    <row r="121" spans="4:7" ht="25.5" x14ac:dyDescent="0.2">
      <c r="D121" s="281" t="s">
        <v>730</v>
      </c>
      <c r="E121" s="281">
        <v>16</v>
      </c>
      <c r="F121" s="381" t="s">
        <v>711</v>
      </c>
      <c r="G121" s="281">
        <v>16</v>
      </c>
    </row>
    <row r="122" spans="4:7" ht="25.5" x14ac:dyDescent="0.2">
      <c r="D122" s="281" t="s">
        <v>731</v>
      </c>
      <c r="E122" s="281">
        <v>15</v>
      </c>
      <c r="F122" s="381" t="s">
        <v>710</v>
      </c>
      <c r="G122" s="281">
        <v>15</v>
      </c>
    </row>
    <row r="123" spans="4:7" ht="25.5" x14ac:dyDescent="0.2">
      <c r="D123" s="281" t="s">
        <v>732</v>
      </c>
      <c r="E123" s="281">
        <v>14</v>
      </c>
      <c r="F123" s="381" t="s">
        <v>709</v>
      </c>
      <c r="G123" s="281">
        <v>14</v>
      </c>
    </row>
    <row r="124" spans="4:7" ht="25.5" x14ac:dyDescent="0.2">
      <c r="D124" s="281" t="s">
        <v>733</v>
      </c>
      <c r="E124" s="281">
        <v>13</v>
      </c>
      <c r="F124" s="381" t="s">
        <v>708</v>
      </c>
      <c r="G124" s="281">
        <v>13</v>
      </c>
    </row>
    <row r="125" spans="4:7" ht="25.5" x14ac:dyDescent="0.2">
      <c r="D125" s="281" t="s">
        <v>734</v>
      </c>
      <c r="E125" s="281">
        <v>12</v>
      </c>
      <c r="F125" s="381" t="s">
        <v>707</v>
      </c>
      <c r="G125" s="281">
        <v>12</v>
      </c>
    </row>
    <row r="126" spans="4:7" ht="25.5" x14ac:dyDescent="0.2">
      <c r="D126" s="281" t="s">
        <v>735</v>
      </c>
      <c r="E126" s="281">
        <v>11</v>
      </c>
      <c r="F126" s="381" t="s">
        <v>706</v>
      </c>
      <c r="G126" s="281">
        <v>11</v>
      </c>
    </row>
    <row r="127" spans="4:7" ht="25.5" x14ac:dyDescent="0.2">
      <c r="D127" s="281" t="s">
        <v>736</v>
      </c>
      <c r="E127" s="281">
        <v>10</v>
      </c>
      <c r="F127" s="381" t="s">
        <v>705</v>
      </c>
      <c r="G127" s="281">
        <v>10</v>
      </c>
    </row>
    <row r="128" spans="4:7" ht="25.5" x14ac:dyDescent="0.2">
      <c r="D128" s="281" t="s">
        <v>737</v>
      </c>
      <c r="E128" s="281">
        <v>9</v>
      </c>
      <c r="F128" s="381" t="s">
        <v>704</v>
      </c>
      <c r="G128" s="281">
        <v>9</v>
      </c>
    </row>
    <row r="129" spans="4:7" ht="25.5" x14ac:dyDescent="0.2">
      <c r="D129" s="281" t="s">
        <v>738</v>
      </c>
      <c r="E129" s="281">
        <v>8</v>
      </c>
      <c r="F129" s="381" t="s">
        <v>703</v>
      </c>
      <c r="G129" s="281">
        <v>8</v>
      </c>
    </row>
    <row r="130" spans="4:7" ht="25.5" x14ac:dyDescent="0.2">
      <c r="D130" s="281" t="s">
        <v>739</v>
      </c>
      <c r="E130" s="281">
        <v>7</v>
      </c>
      <c r="F130" s="381" t="s">
        <v>702</v>
      </c>
      <c r="G130" s="281">
        <v>7</v>
      </c>
    </row>
    <row r="131" spans="4:7" ht="25.5" x14ac:dyDescent="0.2">
      <c r="D131" s="281" t="s">
        <v>740</v>
      </c>
      <c r="E131" s="281">
        <v>6</v>
      </c>
      <c r="F131" s="381" t="s">
        <v>701</v>
      </c>
      <c r="G131" s="281">
        <v>6</v>
      </c>
    </row>
    <row r="132" spans="4:7" ht="25.5" x14ac:dyDescent="0.2">
      <c r="D132" s="281" t="s">
        <v>741</v>
      </c>
      <c r="E132" s="281">
        <v>5</v>
      </c>
      <c r="F132" s="381" t="s">
        <v>700</v>
      </c>
      <c r="G132" s="281">
        <v>5</v>
      </c>
    </row>
    <row r="133" spans="4:7" ht="25.5" x14ac:dyDescent="0.2">
      <c r="D133" s="281" t="s">
        <v>742</v>
      </c>
      <c r="E133" s="281">
        <v>4</v>
      </c>
      <c r="F133" s="381" t="s">
        <v>699</v>
      </c>
      <c r="G133" s="281">
        <v>4</v>
      </c>
    </row>
    <row r="134" spans="4:7" ht="25.5" x14ac:dyDescent="0.2">
      <c r="D134" s="281" t="s">
        <v>743</v>
      </c>
      <c r="E134" s="281">
        <v>3</v>
      </c>
      <c r="F134" s="381" t="s">
        <v>698</v>
      </c>
      <c r="G134" s="281">
        <v>3</v>
      </c>
    </row>
    <row r="135" spans="4:7" ht="25.5" x14ac:dyDescent="0.2">
      <c r="D135" s="281" t="s">
        <v>744</v>
      </c>
      <c r="E135" s="281">
        <v>2</v>
      </c>
      <c r="F135" s="381" t="s">
        <v>697</v>
      </c>
      <c r="G135" s="281">
        <v>2</v>
      </c>
    </row>
    <row r="136" spans="4:7" ht="25.5" x14ac:dyDescent="0.2">
      <c r="D136" s="281" t="s">
        <v>745</v>
      </c>
      <c r="E136" s="281">
        <v>1</v>
      </c>
      <c r="F136" s="381" t="s">
        <v>696</v>
      </c>
      <c r="G136" s="281">
        <v>1</v>
      </c>
    </row>
  </sheetData>
  <sheetProtection algorithmName="SHA-512" hashValue="tsLGjXy8ZoCD6QTGIDKwIFdtsp5a/1zdadk7EOmac4IitDzvBgS7+DlccPPWT/nm1b9wb3qFrzhEFeKaVSl9/w==" saltValue="SONSlLRf2euyO83A0JkW4g==" spinCount="100000" sheet="1" objects="1" scenarios="1" selectLockedCells="1" selectUnlockedCells="1"/>
  <mergeCells count="11">
    <mergeCell ref="L33:N33"/>
    <mergeCell ref="AE47:AN47"/>
    <mergeCell ref="AI48:AJ48"/>
    <mergeCell ref="AM48:AN48"/>
    <mergeCell ref="F1:J1"/>
    <mergeCell ref="L48:M48"/>
    <mergeCell ref="Q48:R48"/>
    <mergeCell ref="T47:AC47"/>
    <mergeCell ref="X48:Y48"/>
    <mergeCell ref="AB48:AC48"/>
    <mergeCell ref="E2:F2"/>
  </mergeCells>
  <conditionalFormatting sqref="H7">
    <cfRule type="cellIs" dxfId="0" priority="1" operator="equal">
      <formula>"LEVE"</formula>
    </cfRule>
  </conditionalFormatting>
  <dataValidations count="2">
    <dataValidation type="list" allowBlank="1" showInputMessage="1" showErrorMessage="1" sqref="A93 A91 A60:A77 A95:A103 A105:A108">
      <formula1>$B$18</formula1>
    </dataValidation>
    <dataValidation showDropDown="1" showInputMessage="1" showErrorMessage="1" sqref="A4 A29"/>
  </dataValidations>
  <pageMargins left="0.7" right="0.7" top="0.75" bottom="0.75" header="0.3" footer="0.3"/>
  <pageSetup orientation="portrait" horizont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B1:V101"/>
  <sheetViews>
    <sheetView workbookViewId="0">
      <selection activeCell="F2" sqref="F2:P4"/>
    </sheetView>
  </sheetViews>
  <sheetFormatPr baseColWidth="10" defaultRowHeight="12.75" x14ac:dyDescent="0.2"/>
  <cols>
    <col min="1" max="1" width="1.42578125" customWidth="1"/>
    <col min="14" max="14" width="2.5703125" customWidth="1"/>
    <col min="15" max="22" width="10.140625" customWidth="1"/>
  </cols>
  <sheetData>
    <row r="1" spans="2:22" ht="9" customHeight="1" thickBot="1" x14ac:dyDescent="0.25"/>
    <row r="2" spans="2:22" ht="26.25" customHeight="1" x14ac:dyDescent="0.2">
      <c r="B2" s="671"/>
      <c r="C2" s="672"/>
      <c r="D2" s="672"/>
      <c r="E2" s="673"/>
      <c r="F2" s="665" t="s">
        <v>865</v>
      </c>
      <c r="G2" s="666"/>
      <c r="H2" s="666"/>
      <c r="I2" s="666"/>
      <c r="J2" s="666"/>
      <c r="K2" s="666"/>
      <c r="L2" s="666"/>
      <c r="M2" s="666"/>
      <c r="N2" s="666"/>
      <c r="O2" s="666"/>
      <c r="P2" s="666"/>
      <c r="Q2" s="671"/>
      <c r="R2" s="672"/>
      <c r="S2" s="672"/>
      <c r="T2" s="672"/>
      <c r="U2" s="673"/>
    </row>
    <row r="3" spans="2:22" ht="26.25" customHeight="1" x14ac:dyDescent="0.2">
      <c r="B3" s="674"/>
      <c r="C3" s="675"/>
      <c r="D3" s="675"/>
      <c r="E3" s="676"/>
      <c r="F3" s="667"/>
      <c r="G3" s="668"/>
      <c r="H3" s="668"/>
      <c r="I3" s="668"/>
      <c r="J3" s="668"/>
      <c r="K3" s="668"/>
      <c r="L3" s="668"/>
      <c r="M3" s="668"/>
      <c r="N3" s="668"/>
      <c r="O3" s="668"/>
      <c r="P3" s="668"/>
      <c r="Q3" s="674"/>
      <c r="R3" s="675"/>
      <c r="S3" s="675"/>
      <c r="T3" s="675"/>
      <c r="U3" s="676"/>
    </row>
    <row r="4" spans="2:22" ht="26.25" customHeight="1" thickBot="1" x14ac:dyDescent="0.25">
      <c r="B4" s="677"/>
      <c r="C4" s="678"/>
      <c r="D4" s="678"/>
      <c r="E4" s="679"/>
      <c r="F4" s="669"/>
      <c r="G4" s="670"/>
      <c r="H4" s="670"/>
      <c r="I4" s="670"/>
      <c r="J4" s="670"/>
      <c r="K4" s="670"/>
      <c r="L4" s="670"/>
      <c r="M4" s="670"/>
      <c r="N4" s="670"/>
      <c r="O4" s="670"/>
      <c r="P4" s="670"/>
      <c r="Q4" s="677"/>
      <c r="R4" s="678"/>
      <c r="S4" s="678"/>
      <c r="T4" s="678"/>
      <c r="U4" s="679"/>
    </row>
    <row r="5" spans="2:22" ht="13.5" thickBot="1" x14ac:dyDescent="0.25"/>
    <row r="6" spans="2:22" x14ac:dyDescent="0.2">
      <c r="B6" s="680"/>
      <c r="C6" s="681"/>
      <c r="D6" s="681"/>
      <c r="E6" s="681"/>
      <c r="F6" s="681"/>
      <c r="G6" s="681"/>
      <c r="H6" s="681"/>
      <c r="I6" s="681"/>
      <c r="J6" s="681"/>
      <c r="K6" s="681"/>
      <c r="L6" s="681"/>
      <c r="M6" s="682"/>
      <c r="N6" s="698"/>
      <c r="O6" s="689"/>
      <c r="P6" s="690"/>
      <c r="Q6" s="690"/>
      <c r="R6" s="690"/>
      <c r="S6" s="690"/>
      <c r="T6" s="690"/>
      <c r="U6" s="691"/>
      <c r="V6" s="438"/>
    </row>
    <row r="7" spans="2:22" x14ac:dyDescent="0.2">
      <c r="B7" s="683"/>
      <c r="C7" s="684"/>
      <c r="D7" s="684"/>
      <c r="E7" s="684"/>
      <c r="F7" s="684"/>
      <c r="G7" s="684"/>
      <c r="H7" s="684"/>
      <c r="I7" s="684"/>
      <c r="J7" s="684"/>
      <c r="K7" s="684"/>
      <c r="L7" s="684"/>
      <c r="M7" s="685"/>
      <c r="N7" s="698"/>
      <c r="O7" s="692"/>
      <c r="P7" s="693"/>
      <c r="Q7" s="693"/>
      <c r="R7" s="693"/>
      <c r="S7" s="693"/>
      <c r="T7" s="693"/>
      <c r="U7" s="694"/>
      <c r="V7" s="438"/>
    </row>
    <row r="8" spans="2:22" x14ac:dyDescent="0.2">
      <c r="B8" s="683"/>
      <c r="C8" s="684"/>
      <c r="D8" s="684"/>
      <c r="E8" s="684"/>
      <c r="F8" s="684"/>
      <c r="G8" s="684"/>
      <c r="H8" s="684"/>
      <c r="I8" s="684"/>
      <c r="J8" s="684"/>
      <c r="K8" s="684"/>
      <c r="L8" s="684"/>
      <c r="M8" s="685"/>
      <c r="N8" s="698"/>
      <c r="O8" s="692"/>
      <c r="P8" s="693"/>
      <c r="Q8" s="693"/>
      <c r="R8" s="693"/>
      <c r="S8" s="693"/>
      <c r="T8" s="693"/>
      <c r="U8" s="694"/>
      <c r="V8" s="438"/>
    </row>
    <row r="9" spans="2:22" x14ac:dyDescent="0.2">
      <c r="B9" s="683"/>
      <c r="C9" s="684"/>
      <c r="D9" s="684"/>
      <c r="E9" s="684"/>
      <c r="F9" s="684"/>
      <c r="G9" s="684"/>
      <c r="H9" s="684"/>
      <c r="I9" s="684"/>
      <c r="J9" s="684"/>
      <c r="K9" s="684"/>
      <c r="L9" s="684"/>
      <c r="M9" s="685"/>
      <c r="N9" s="698"/>
      <c r="O9" s="692"/>
      <c r="P9" s="693"/>
      <c r="Q9" s="693"/>
      <c r="R9" s="693"/>
      <c r="S9" s="693"/>
      <c r="T9" s="693"/>
      <c r="U9" s="694"/>
      <c r="V9" s="438"/>
    </row>
    <row r="10" spans="2:22" x14ac:dyDescent="0.2">
      <c r="B10" s="683"/>
      <c r="C10" s="684"/>
      <c r="D10" s="684"/>
      <c r="E10" s="684"/>
      <c r="F10" s="684"/>
      <c r="G10" s="684"/>
      <c r="H10" s="684"/>
      <c r="I10" s="684"/>
      <c r="J10" s="684"/>
      <c r="K10" s="684"/>
      <c r="L10" s="684"/>
      <c r="M10" s="685"/>
      <c r="N10" s="698"/>
      <c r="O10" s="692"/>
      <c r="P10" s="693"/>
      <c r="Q10" s="693"/>
      <c r="R10" s="693"/>
      <c r="S10" s="693"/>
      <c r="T10" s="693"/>
      <c r="U10" s="694"/>
      <c r="V10" s="438"/>
    </row>
    <row r="11" spans="2:22" x14ac:dyDescent="0.2">
      <c r="B11" s="683"/>
      <c r="C11" s="684"/>
      <c r="D11" s="684"/>
      <c r="E11" s="684"/>
      <c r="F11" s="684"/>
      <c r="G11" s="684"/>
      <c r="H11" s="684"/>
      <c r="I11" s="684"/>
      <c r="J11" s="684"/>
      <c r="K11" s="684"/>
      <c r="L11" s="684"/>
      <c r="M11" s="685"/>
      <c r="N11" s="698"/>
      <c r="O11" s="692"/>
      <c r="P11" s="693"/>
      <c r="Q11" s="693"/>
      <c r="R11" s="693"/>
      <c r="S11" s="693"/>
      <c r="T11" s="693"/>
      <c r="U11" s="694"/>
      <c r="V11" s="438"/>
    </row>
    <row r="12" spans="2:22" x14ac:dyDescent="0.2">
      <c r="B12" s="683"/>
      <c r="C12" s="684"/>
      <c r="D12" s="684"/>
      <c r="E12" s="684"/>
      <c r="F12" s="684"/>
      <c r="G12" s="684"/>
      <c r="H12" s="684"/>
      <c r="I12" s="684"/>
      <c r="J12" s="684"/>
      <c r="K12" s="684"/>
      <c r="L12" s="684"/>
      <c r="M12" s="685"/>
      <c r="N12" s="698"/>
      <c r="O12" s="692"/>
      <c r="P12" s="693"/>
      <c r="Q12" s="693"/>
      <c r="R12" s="693"/>
      <c r="S12" s="693"/>
      <c r="T12" s="693"/>
      <c r="U12" s="694"/>
      <c r="V12" s="438"/>
    </row>
    <row r="13" spans="2:22" x14ac:dyDescent="0.2">
      <c r="B13" s="683"/>
      <c r="C13" s="684"/>
      <c r="D13" s="684"/>
      <c r="E13" s="684"/>
      <c r="F13" s="684"/>
      <c r="G13" s="684"/>
      <c r="H13" s="684"/>
      <c r="I13" s="684"/>
      <c r="J13" s="684"/>
      <c r="K13" s="684"/>
      <c r="L13" s="684"/>
      <c r="M13" s="685"/>
      <c r="N13" s="698"/>
      <c r="O13" s="692"/>
      <c r="P13" s="693"/>
      <c r="Q13" s="693"/>
      <c r="R13" s="693"/>
      <c r="S13" s="693"/>
      <c r="T13" s="693"/>
      <c r="U13" s="694"/>
      <c r="V13" s="438"/>
    </row>
    <row r="14" spans="2:22" x14ac:dyDescent="0.2">
      <c r="B14" s="683"/>
      <c r="C14" s="684"/>
      <c r="D14" s="684"/>
      <c r="E14" s="684"/>
      <c r="F14" s="684"/>
      <c r="G14" s="684"/>
      <c r="H14" s="684"/>
      <c r="I14" s="684"/>
      <c r="J14" s="684"/>
      <c r="K14" s="684"/>
      <c r="L14" s="684"/>
      <c r="M14" s="685"/>
      <c r="N14" s="698"/>
      <c r="O14" s="692"/>
      <c r="P14" s="693"/>
      <c r="Q14" s="693"/>
      <c r="R14" s="693"/>
      <c r="S14" s="693"/>
      <c r="T14" s="693"/>
      <c r="U14" s="694"/>
      <c r="V14" s="438"/>
    </row>
    <row r="15" spans="2:22" x14ac:dyDescent="0.2">
      <c r="B15" s="683"/>
      <c r="C15" s="684"/>
      <c r="D15" s="684"/>
      <c r="E15" s="684"/>
      <c r="F15" s="684"/>
      <c r="G15" s="684"/>
      <c r="H15" s="684"/>
      <c r="I15" s="684"/>
      <c r="J15" s="684"/>
      <c r="K15" s="684"/>
      <c r="L15" s="684"/>
      <c r="M15" s="685"/>
      <c r="N15" s="698"/>
      <c r="O15" s="692"/>
      <c r="P15" s="693"/>
      <c r="Q15" s="693"/>
      <c r="R15" s="693"/>
      <c r="S15" s="693"/>
      <c r="T15" s="693"/>
      <c r="U15" s="694"/>
      <c r="V15" s="438"/>
    </row>
    <row r="16" spans="2:22" x14ac:dyDescent="0.2">
      <c r="B16" s="683"/>
      <c r="C16" s="684"/>
      <c r="D16" s="684"/>
      <c r="E16" s="684"/>
      <c r="F16" s="684"/>
      <c r="G16" s="684"/>
      <c r="H16" s="684"/>
      <c r="I16" s="684"/>
      <c r="J16" s="684"/>
      <c r="K16" s="684"/>
      <c r="L16" s="684"/>
      <c r="M16" s="685"/>
      <c r="N16" s="698"/>
      <c r="O16" s="692"/>
      <c r="P16" s="693"/>
      <c r="Q16" s="693"/>
      <c r="R16" s="693"/>
      <c r="S16" s="693"/>
      <c r="T16" s="693"/>
      <c r="U16" s="694"/>
      <c r="V16" s="438"/>
    </row>
    <row r="17" spans="2:22" x14ac:dyDescent="0.2">
      <c r="B17" s="683"/>
      <c r="C17" s="684"/>
      <c r="D17" s="684"/>
      <c r="E17" s="684"/>
      <c r="F17" s="684"/>
      <c r="G17" s="684"/>
      <c r="H17" s="684"/>
      <c r="I17" s="684"/>
      <c r="J17" s="684"/>
      <c r="K17" s="684"/>
      <c r="L17" s="684"/>
      <c r="M17" s="685"/>
      <c r="N17" s="698"/>
      <c r="O17" s="692"/>
      <c r="P17" s="693"/>
      <c r="Q17" s="693"/>
      <c r="R17" s="693"/>
      <c r="S17" s="693"/>
      <c r="T17" s="693"/>
      <c r="U17" s="694"/>
      <c r="V17" s="438"/>
    </row>
    <row r="18" spans="2:22" x14ac:dyDescent="0.2">
      <c r="B18" s="683"/>
      <c r="C18" s="684"/>
      <c r="D18" s="684"/>
      <c r="E18" s="684"/>
      <c r="F18" s="684"/>
      <c r="G18" s="684"/>
      <c r="H18" s="684"/>
      <c r="I18" s="684"/>
      <c r="J18" s="684"/>
      <c r="K18" s="684"/>
      <c r="L18" s="684"/>
      <c r="M18" s="685"/>
      <c r="N18" s="698"/>
      <c r="O18" s="692"/>
      <c r="P18" s="693"/>
      <c r="Q18" s="693"/>
      <c r="R18" s="693"/>
      <c r="S18" s="693"/>
      <c r="T18" s="693"/>
      <c r="U18" s="694"/>
      <c r="V18" s="438"/>
    </row>
    <row r="19" spans="2:22" x14ac:dyDescent="0.2">
      <c r="B19" s="683"/>
      <c r="C19" s="684"/>
      <c r="D19" s="684"/>
      <c r="E19" s="684"/>
      <c r="F19" s="684"/>
      <c r="G19" s="684"/>
      <c r="H19" s="684"/>
      <c r="I19" s="684"/>
      <c r="J19" s="684"/>
      <c r="K19" s="684"/>
      <c r="L19" s="684"/>
      <c r="M19" s="685"/>
      <c r="N19" s="698"/>
      <c r="O19" s="692"/>
      <c r="P19" s="693"/>
      <c r="Q19" s="693"/>
      <c r="R19" s="693"/>
      <c r="S19" s="693"/>
      <c r="T19" s="693"/>
      <c r="U19" s="694"/>
      <c r="V19" s="438"/>
    </row>
    <row r="20" spans="2:22" x14ac:dyDescent="0.2">
      <c r="B20" s="683"/>
      <c r="C20" s="684"/>
      <c r="D20" s="684"/>
      <c r="E20" s="684"/>
      <c r="F20" s="684"/>
      <c r="G20" s="684"/>
      <c r="H20" s="684"/>
      <c r="I20" s="684"/>
      <c r="J20" s="684"/>
      <c r="K20" s="684"/>
      <c r="L20" s="684"/>
      <c r="M20" s="685"/>
      <c r="N20" s="698"/>
      <c r="O20" s="692"/>
      <c r="P20" s="693"/>
      <c r="Q20" s="693"/>
      <c r="R20" s="693"/>
      <c r="S20" s="693"/>
      <c r="T20" s="693"/>
      <c r="U20" s="694"/>
      <c r="V20" s="438"/>
    </row>
    <row r="21" spans="2:22" x14ac:dyDescent="0.2">
      <c r="B21" s="683"/>
      <c r="C21" s="684"/>
      <c r="D21" s="684"/>
      <c r="E21" s="684"/>
      <c r="F21" s="684"/>
      <c r="G21" s="684"/>
      <c r="H21" s="684"/>
      <c r="I21" s="684"/>
      <c r="J21" s="684"/>
      <c r="K21" s="684"/>
      <c r="L21" s="684"/>
      <c r="M21" s="685"/>
      <c r="N21" s="698"/>
      <c r="O21" s="692"/>
      <c r="P21" s="693"/>
      <c r="Q21" s="693"/>
      <c r="R21" s="693"/>
      <c r="S21" s="693"/>
      <c r="T21" s="693"/>
      <c r="U21" s="694"/>
      <c r="V21" s="438"/>
    </row>
    <row r="22" spans="2:22" x14ac:dyDescent="0.2">
      <c r="B22" s="683"/>
      <c r="C22" s="684"/>
      <c r="D22" s="684"/>
      <c r="E22" s="684"/>
      <c r="F22" s="684"/>
      <c r="G22" s="684"/>
      <c r="H22" s="684"/>
      <c r="I22" s="684"/>
      <c r="J22" s="684"/>
      <c r="K22" s="684"/>
      <c r="L22" s="684"/>
      <c r="M22" s="685"/>
      <c r="N22" s="698"/>
      <c r="O22" s="692"/>
      <c r="P22" s="693"/>
      <c r="Q22" s="693"/>
      <c r="R22" s="693"/>
      <c r="S22" s="693"/>
      <c r="T22" s="693"/>
      <c r="U22" s="694"/>
      <c r="V22" s="438"/>
    </row>
    <row r="23" spans="2:22" x14ac:dyDescent="0.2">
      <c r="B23" s="683"/>
      <c r="C23" s="684"/>
      <c r="D23" s="684"/>
      <c r="E23" s="684"/>
      <c r="F23" s="684"/>
      <c r="G23" s="684"/>
      <c r="H23" s="684"/>
      <c r="I23" s="684"/>
      <c r="J23" s="684"/>
      <c r="K23" s="684"/>
      <c r="L23" s="684"/>
      <c r="M23" s="685"/>
      <c r="N23" s="698"/>
      <c r="O23" s="692"/>
      <c r="P23" s="693"/>
      <c r="Q23" s="693"/>
      <c r="R23" s="693"/>
      <c r="S23" s="693"/>
      <c r="T23" s="693"/>
      <c r="U23" s="694"/>
      <c r="V23" s="438"/>
    </row>
    <row r="24" spans="2:22" x14ac:dyDescent="0.2">
      <c r="B24" s="683"/>
      <c r="C24" s="684"/>
      <c r="D24" s="684"/>
      <c r="E24" s="684"/>
      <c r="F24" s="684"/>
      <c r="G24" s="684"/>
      <c r="H24" s="684"/>
      <c r="I24" s="684"/>
      <c r="J24" s="684"/>
      <c r="K24" s="684"/>
      <c r="L24" s="684"/>
      <c r="M24" s="685"/>
      <c r="N24" s="698"/>
      <c r="O24" s="692"/>
      <c r="P24" s="693"/>
      <c r="Q24" s="693"/>
      <c r="R24" s="693"/>
      <c r="S24" s="693"/>
      <c r="T24" s="693"/>
      <c r="U24" s="694"/>
      <c r="V24" s="438"/>
    </row>
    <row r="25" spans="2:22" x14ac:dyDescent="0.2">
      <c r="B25" s="683"/>
      <c r="C25" s="684"/>
      <c r="D25" s="684"/>
      <c r="E25" s="684"/>
      <c r="F25" s="684"/>
      <c r="G25" s="684"/>
      <c r="H25" s="684"/>
      <c r="I25" s="684"/>
      <c r="J25" s="684"/>
      <c r="K25" s="684"/>
      <c r="L25" s="684"/>
      <c r="M25" s="685"/>
      <c r="N25" s="698"/>
      <c r="O25" s="692"/>
      <c r="P25" s="693"/>
      <c r="Q25" s="693"/>
      <c r="R25" s="693"/>
      <c r="S25" s="693"/>
      <c r="T25" s="693"/>
      <c r="U25" s="694"/>
      <c r="V25" s="438"/>
    </row>
    <row r="26" spans="2:22" x14ac:dyDescent="0.2">
      <c r="B26" s="683"/>
      <c r="C26" s="684"/>
      <c r="D26" s="684"/>
      <c r="E26" s="684"/>
      <c r="F26" s="684"/>
      <c r="G26" s="684"/>
      <c r="H26" s="684"/>
      <c r="I26" s="684"/>
      <c r="J26" s="684"/>
      <c r="K26" s="684"/>
      <c r="L26" s="684"/>
      <c r="M26" s="685"/>
      <c r="N26" s="698"/>
      <c r="O26" s="692"/>
      <c r="P26" s="693"/>
      <c r="Q26" s="693"/>
      <c r="R26" s="693"/>
      <c r="S26" s="693"/>
      <c r="T26" s="693"/>
      <c r="U26" s="694"/>
      <c r="V26" s="438"/>
    </row>
    <row r="27" spans="2:22" x14ac:dyDescent="0.2">
      <c r="B27" s="683"/>
      <c r="C27" s="684"/>
      <c r="D27" s="684"/>
      <c r="E27" s="684"/>
      <c r="F27" s="684"/>
      <c r="G27" s="684"/>
      <c r="H27" s="684"/>
      <c r="I27" s="684"/>
      <c r="J27" s="684"/>
      <c r="K27" s="684"/>
      <c r="L27" s="684"/>
      <c r="M27" s="685"/>
      <c r="N27" s="698"/>
      <c r="O27" s="692"/>
      <c r="P27" s="693"/>
      <c r="Q27" s="693"/>
      <c r="R27" s="693"/>
      <c r="S27" s="693"/>
      <c r="T27" s="693"/>
      <c r="U27" s="694"/>
      <c r="V27" s="438"/>
    </row>
    <row r="28" spans="2:22" x14ac:dyDescent="0.2">
      <c r="B28" s="683"/>
      <c r="C28" s="684"/>
      <c r="D28" s="684"/>
      <c r="E28" s="684"/>
      <c r="F28" s="684"/>
      <c r="G28" s="684"/>
      <c r="H28" s="684"/>
      <c r="I28" s="684"/>
      <c r="J28" s="684"/>
      <c r="K28" s="684"/>
      <c r="L28" s="684"/>
      <c r="M28" s="685"/>
      <c r="N28" s="698"/>
      <c r="O28" s="692"/>
      <c r="P28" s="693"/>
      <c r="Q28" s="693"/>
      <c r="R28" s="693"/>
      <c r="S28" s="693"/>
      <c r="T28" s="693"/>
      <c r="U28" s="694"/>
      <c r="V28" s="438"/>
    </row>
    <row r="29" spans="2:22" x14ac:dyDescent="0.2">
      <c r="B29" s="683"/>
      <c r="C29" s="684"/>
      <c r="D29" s="684"/>
      <c r="E29" s="684"/>
      <c r="F29" s="684"/>
      <c r="G29" s="684"/>
      <c r="H29" s="684"/>
      <c r="I29" s="684"/>
      <c r="J29" s="684"/>
      <c r="K29" s="684"/>
      <c r="L29" s="684"/>
      <c r="M29" s="685"/>
      <c r="N29" s="698"/>
      <c r="O29" s="692"/>
      <c r="P29" s="693"/>
      <c r="Q29" s="693"/>
      <c r="R29" s="693"/>
      <c r="S29" s="693"/>
      <c r="T29" s="693"/>
      <c r="U29" s="694"/>
      <c r="V29" s="438"/>
    </row>
    <row r="30" spans="2:22" x14ac:dyDescent="0.2">
      <c r="B30" s="683"/>
      <c r="C30" s="684"/>
      <c r="D30" s="684"/>
      <c r="E30" s="684"/>
      <c r="F30" s="684"/>
      <c r="G30" s="684"/>
      <c r="H30" s="684"/>
      <c r="I30" s="684"/>
      <c r="J30" s="684"/>
      <c r="K30" s="684"/>
      <c r="L30" s="684"/>
      <c r="M30" s="685"/>
      <c r="N30" s="698"/>
      <c r="O30" s="692"/>
      <c r="P30" s="693"/>
      <c r="Q30" s="693"/>
      <c r="R30" s="693"/>
      <c r="S30" s="693"/>
      <c r="T30" s="693"/>
      <c r="U30" s="694"/>
      <c r="V30" s="438"/>
    </row>
    <row r="31" spans="2:22" x14ac:dyDescent="0.2">
      <c r="B31" s="683"/>
      <c r="C31" s="684"/>
      <c r="D31" s="684"/>
      <c r="E31" s="684"/>
      <c r="F31" s="684"/>
      <c r="G31" s="684"/>
      <c r="H31" s="684"/>
      <c r="I31" s="684"/>
      <c r="J31" s="684"/>
      <c r="K31" s="684"/>
      <c r="L31" s="684"/>
      <c r="M31" s="685"/>
      <c r="N31" s="698"/>
      <c r="O31" s="692"/>
      <c r="P31" s="693"/>
      <c r="Q31" s="693"/>
      <c r="R31" s="693"/>
      <c r="S31" s="693"/>
      <c r="T31" s="693"/>
      <c r="U31" s="694"/>
      <c r="V31" s="438"/>
    </row>
    <row r="32" spans="2:22" x14ac:dyDescent="0.2">
      <c r="B32" s="683"/>
      <c r="C32" s="684"/>
      <c r="D32" s="684"/>
      <c r="E32" s="684"/>
      <c r="F32" s="684"/>
      <c r="G32" s="684"/>
      <c r="H32" s="684"/>
      <c r="I32" s="684"/>
      <c r="J32" s="684"/>
      <c r="K32" s="684"/>
      <c r="L32" s="684"/>
      <c r="M32" s="685"/>
      <c r="N32" s="698"/>
      <c r="O32" s="692"/>
      <c r="P32" s="693"/>
      <c r="Q32" s="693"/>
      <c r="R32" s="693"/>
      <c r="S32" s="693"/>
      <c r="T32" s="693"/>
      <c r="U32" s="694"/>
      <c r="V32" s="438"/>
    </row>
    <row r="33" spans="2:22" x14ac:dyDescent="0.2">
      <c r="B33" s="683"/>
      <c r="C33" s="684"/>
      <c r="D33" s="684"/>
      <c r="E33" s="684"/>
      <c r="F33" s="684"/>
      <c r="G33" s="684"/>
      <c r="H33" s="684"/>
      <c r="I33" s="684"/>
      <c r="J33" s="684"/>
      <c r="K33" s="684"/>
      <c r="L33" s="684"/>
      <c r="M33" s="685"/>
      <c r="N33" s="698"/>
      <c r="O33" s="692"/>
      <c r="P33" s="693"/>
      <c r="Q33" s="693"/>
      <c r="R33" s="693"/>
      <c r="S33" s="693"/>
      <c r="T33" s="693"/>
      <c r="U33" s="694"/>
      <c r="V33" s="438"/>
    </row>
    <row r="34" spans="2:22" x14ac:dyDescent="0.2">
      <c r="B34" s="683"/>
      <c r="C34" s="684"/>
      <c r="D34" s="684"/>
      <c r="E34" s="684"/>
      <c r="F34" s="684"/>
      <c r="G34" s="684"/>
      <c r="H34" s="684"/>
      <c r="I34" s="684"/>
      <c r="J34" s="684"/>
      <c r="K34" s="684"/>
      <c r="L34" s="684"/>
      <c r="M34" s="685"/>
      <c r="N34" s="698"/>
      <c r="O34" s="692"/>
      <c r="P34" s="693"/>
      <c r="Q34" s="693"/>
      <c r="R34" s="693"/>
      <c r="S34" s="693"/>
      <c r="T34" s="693"/>
      <c r="U34" s="694"/>
      <c r="V34" s="438"/>
    </row>
    <row r="35" spans="2:22" x14ac:dyDescent="0.2">
      <c r="B35" s="683"/>
      <c r="C35" s="684"/>
      <c r="D35" s="684"/>
      <c r="E35" s="684"/>
      <c r="F35" s="684"/>
      <c r="G35" s="684"/>
      <c r="H35" s="684"/>
      <c r="I35" s="684"/>
      <c r="J35" s="684"/>
      <c r="K35" s="684"/>
      <c r="L35" s="684"/>
      <c r="M35" s="685"/>
      <c r="N35" s="698"/>
      <c r="O35" s="692"/>
      <c r="P35" s="693"/>
      <c r="Q35" s="693"/>
      <c r="R35" s="693"/>
      <c r="S35" s="693"/>
      <c r="T35" s="693"/>
      <c r="U35" s="694"/>
      <c r="V35" s="438"/>
    </row>
    <row r="36" spans="2:22" x14ac:dyDescent="0.2">
      <c r="B36" s="683"/>
      <c r="C36" s="684"/>
      <c r="D36" s="684"/>
      <c r="E36" s="684"/>
      <c r="F36" s="684"/>
      <c r="G36" s="684"/>
      <c r="H36" s="684"/>
      <c r="I36" s="684"/>
      <c r="J36" s="684"/>
      <c r="K36" s="684"/>
      <c r="L36" s="684"/>
      <c r="M36" s="685"/>
      <c r="N36" s="698"/>
      <c r="O36" s="692"/>
      <c r="P36" s="693"/>
      <c r="Q36" s="693"/>
      <c r="R36" s="693"/>
      <c r="S36" s="693"/>
      <c r="T36" s="693"/>
      <c r="U36" s="694"/>
      <c r="V36" s="438"/>
    </row>
    <row r="37" spans="2:22" x14ac:dyDescent="0.2">
      <c r="B37" s="683"/>
      <c r="C37" s="684"/>
      <c r="D37" s="684"/>
      <c r="E37" s="684"/>
      <c r="F37" s="684"/>
      <c r="G37" s="684"/>
      <c r="H37" s="684"/>
      <c r="I37" s="684"/>
      <c r="J37" s="684"/>
      <c r="K37" s="684"/>
      <c r="L37" s="684"/>
      <c r="M37" s="685"/>
      <c r="N37" s="698"/>
      <c r="O37" s="692"/>
      <c r="P37" s="693"/>
      <c r="Q37" s="693"/>
      <c r="R37" s="693"/>
      <c r="S37" s="693"/>
      <c r="T37" s="693"/>
      <c r="U37" s="694"/>
      <c r="V37" s="438"/>
    </row>
    <row r="38" spans="2:22" x14ac:dyDescent="0.2">
      <c r="B38" s="683"/>
      <c r="C38" s="684"/>
      <c r="D38" s="684"/>
      <c r="E38" s="684"/>
      <c r="F38" s="684"/>
      <c r="G38" s="684"/>
      <c r="H38" s="684"/>
      <c r="I38" s="684"/>
      <c r="J38" s="684"/>
      <c r="K38" s="684"/>
      <c r="L38" s="684"/>
      <c r="M38" s="685"/>
      <c r="N38" s="698"/>
      <c r="O38" s="692"/>
      <c r="P38" s="693"/>
      <c r="Q38" s="693"/>
      <c r="R38" s="693"/>
      <c r="S38" s="693"/>
      <c r="T38" s="693"/>
      <c r="U38" s="694"/>
      <c r="V38" s="438"/>
    </row>
    <row r="39" spans="2:22" ht="13.5" thickBot="1" x14ac:dyDescent="0.25">
      <c r="B39" s="686"/>
      <c r="C39" s="687"/>
      <c r="D39" s="687"/>
      <c r="E39" s="687"/>
      <c r="F39" s="687"/>
      <c r="G39" s="687"/>
      <c r="H39" s="687"/>
      <c r="I39" s="687"/>
      <c r="J39" s="687"/>
      <c r="K39" s="687"/>
      <c r="L39" s="687"/>
      <c r="M39" s="688"/>
      <c r="N39" s="698"/>
      <c r="O39" s="695"/>
      <c r="P39" s="696"/>
      <c r="Q39" s="696"/>
      <c r="R39" s="696"/>
      <c r="S39" s="696"/>
      <c r="T39" s="696"/>
      <c r="U39" s="697"/>
      <c r="V39" s="438"/>
    </row>
    <row r="40" spans="2:22" x14ac:dyDescent="0.2">
      <c r="O40" s="438"/>
      <c r="P40" s="438"/>
      <c r="Q40" s="438"/>
      <c r="R40" s="438"/>
      <c r="S40" s="438"/>
      <c r="T40" s="438"/>
      <c r="U40" s="438"/>
      <c r="V40" s="438"/>
    </row>
    <row r="41" spans="2:22" x14ac:dyDescent="0.2">
      <c r="O41" s="438"/>
      <c r="P41" s="438"/>
      <c r="Q41" s="438"/>
      <c r="R41" s="438"/>
      <c r="S41" s="438"/>
      <c r="T41" s="438"/>
      <c r="U41" s="438"/>
      <c r="V41" s="438"/>
    </row>
    <row r="101" spans="2:2" x14ac:dyDescent="0.2">
      <c r="B101" t="s">
        <v>403</v>
      </c>
    </row>
  </sheetData>
  <sheetProtection algorithmName="SHA-512" hashValue="zO1bM4wgvwthFMd3G2Bt+2bnwqdiivRfwuc7otQK0vSk54VUJ5cMX40mEmkotd31lQL7CBqM5XM0e0JF8+b11g==" saltValue="ulVlNPDvcnDf5qMtzN2Oig==" spinCount="100000" sheet="1" objects="1" scenarios="1" selectLockedCells="1" selectUnlockedCells="1"/>
  <mergeCells count="6">
    <mergeCell ref="F2:P4"/>
    <mergeCell ref="Q2:U4"/>
    <mergeCell ref="B6:M39"/>
    <mergeCell ref="O6:U39"/>
    <mergeCell ref="N6:N39"/>
    <mergeCell ref="B2:E4"/>
  </mergeCells>
  <pageMargins left="0.7" right="0.7" top="0.75" bottom="0.75" header="0.3" footer="0.3"/>
  <pageSetup scale="5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pageSetUpPr fitToPage="1"/>
  </sheetPr>
  <dimension ref="A1:Z65"/>
  <sheetViews>
    <sheetView zoomScale="70" zoomScaleNormal="70" workbookViewId="0">
      <selection activeCell="AC3" sqref="AC3"/>
    </sheetView>
  </sheetViews>
  <sheetFormatPr baseColWidth="10" defaultRowHeight="12.75" x14ac:dyDescent="0.2"/>
  <cols>
    <col min="1" max="1" width="2.85546875" customWidth="1"/>
    <col min="2" max="2" width="5.7109375" customWidth="1"/>
    <col min="3" max="3" width="57.7109375" customWidth="1"/>
    <col min="4" max="4" width="5.7109375" customWidth="1"/>
    <col min="5" max="5" width="57.5703125" customWidth="1"/>
    <col min="6" max="6" width="2.85546875" customWidth="1"/>
    <col min="7" max="15" width="5.7109375" customWidth="1"/>
    <col min="16" max="25" width="5.85546875" customWidth="1"/>
    <col min="26" max="26" width="5.28515625" customWidth="1"/>
  </cols>
  <sheetData>
    <row r="1" spans="1:26" ht="10.5" customHeight="1" thickBot="1" x14ac:dyDescent="0.25">
      <c r="A1" s="698"/>
      <c r="B1" s="698"/>
      <c r="C1" s="698"/>
      <c r="D1" s="698"/>
      <c r="E1" s="698"/>
      <c r="F1" s="698"/>
      <c r="G1" s="698"/>
      <c r="H1" s="698"/>
      <c r="I1" s="698"/>
      <c r="J1" s="698"/>
      <c r="K1" s="698"/>
      <c r="L1" s="698"/>
      <c r="M1" s="698"/>
      <c r="N1" s="698"/>
      <c r="O1" s="698"/>
      <c r="P1" s="698"/>
      <c r="Q1" s="698"/>
      <c r="R1" s="698"/>
      <c r="S1" s="698"/>
      <c r="T1" s="698"/>
      <c r="U1" s="698"/>
      <c r="V1" s="698"/>
      <c r="W1" s="698"/>
      <c r="X1" s="698"/>
      <c r="Y1" s="698"/>
    </row>
    <row r="2" spans="1:26" ht="36" customHeight="1" x14ac:dyDescent="0.2">
      <c r="A2" s="698"/>
      <c r="B2" s="671"/>
      <c r="C2" s="672"/>
      <c r="D2" s="717" t="s">
        <v>865</v>
      </c>
      <c r="E2" s="718"/>
      <c r="F2" s="718"/>
      <c r="G2" s="718"/>
      <c r="H2" s="718"/>
      <c r="I2" s="718"/>
      <c r="J2" s="718"/>
      <c r="K2" s="718"/>
      <c r="L2" s="718"/>
      <c r="M2" s="718"/>
      <c r="N2" s="718"/>
      <c r="O2" s="718"/>
      <c r="P2" s="718"/>
      <c r="Q2" s="723"/>
      <c r="R2" s="724"/>
      <c r="S2" s="724"/>
      <c r="T2" s="724"/>
      <c r="U2" s="724"/>
      <c r="V2" s="724"/>
      <c r="W2" s="724"/>
      <c r="X2" s="724"/>
      <c r="Y2" s="725"/>
      <c r="Z2" s="698"/>
    </row>
    <row r="3" spans="1:26" ht="36" customHeight="1" x14ac:dyDescent="0.2">
      <c r="A3" s="698"/>
      <c r="B3" s="674"/>
      <c r="C3" s="675"/>
      <c r="D3" s="719"/>
      <c r="E3" s="720"/>
      <c r="F3" s="720"/>
      <c r="G3" s="720"/>
      <c r="H3" s="720"/>
      <c r="I3" s="720"/>
      <c r="J3" s="720"/>
      <c r="K3" s="720"/>
      <c r="L3" s="720"/>
      <c r="M3" s="720"/>
      <c r="N3" s="720"/>
      <c r="O3" s="720"/>
      <c r="P3" s="720"/>
      <c r="Q3" s="726"/>
      <c r="R3" s="675"/>
      <c r="S3" s="675"/>
      <c r="T3" s="675"/>
      <c r="U3" s="675"/>
      <c r="V3" s="675"/>
      <c r="W3" s="675"/>
      <c r="X3" s="675"/>
      <c r="Y3" s="727"/>
      <c r="Z3" s="698"/>
    </row>
    <row r="4" spans="1:26" ht="36" customHeight="1" thickBot="1" x14ac:dyDescent="0.25">
      <c r="A4" s="698"/>
      <c r="B4" s="677"/>
      <c r="C4" s="678"/>
      <c r="D4" s="721"/>
      <c r="E4" s="722"/>
      <c r="F4" s="722"/>
      <c r="G4" s="722"/>
      <c r="H4" s="722"/>
      <c r="I4" s="722"/>
      <c r="J4" s="722"/>
      <c r="K4" s="722"/>
      <c r="L4" s="722"/>
      <c r="M4" s="722"/>
      <c r="N4" s="722"/>
      <c r="O4" s="722"/>
      <c r="P4" s="722"/>
      <c r="Q4" s="728"/>
      <c r="R4" s="729"/>
      <c r="S4" s="729"/>
      <c r="T4" s="729"/>
      <c r="U4" s="729"/>
      <c r="V4" s="729"/>
      <c r="W4" s="729"/>
      <c r="X4" s="729"/>
      <c r="Y4" s="730"/>
      <c r="Z4" s="698"/>
    </row>
    <row r="5" spans="1:26" ht="10.5" customHeight="1" thickBot="1" x14ac:dyDescent="0.25">
      <c r="A5" s="698"/>
      <c r="B5" s="698"/>
      <c r="C5" s="698"/>
      <c r="D5" s="698"/>
      <c r="E5" s="698"/>
      <c r="F5" s="698"/>
      <c r="G5" s="698"/>
      <c r="H5" s="698"/>
      <c r="I5" s="698"/>
      <c r="J5" s="698"/>
      <c r="K5" s="698"/>
      <c r="L5" s="698"/>
      <c r="M5" s="698"/>
      <c r="N5" s="698"/>
      <c r="O5" s="698"/>
      <c r="P5" s="698"/>
      <c r="Q5" s="698"/>
      <c r="R5" s="698"/>
      <c r="S5" s="698"/>
      <c r="T5" s="698"/>
      <c r="U5" s="698"/>
      <c r="V5" s="698"/>
      <c r="W5" s="698"/>
      <c r="X5" s="698"/>
      <c r="Y5" s="698"/>
      <c r="Z5" s="698"/>
    </row>
    <row r="6" spans="1:26" ht="38.25" customHeight="1" thickBot="1" x14ac:dyDescent="0.25">
      <c r="A6" s="698"/>
      <c r="B6" s="755" t="s">
        <v>465</v>
      </c>
      <c r="C6" s="756"/>
      <c r="D6" s="756"/>
      <c r="E6" s="757"/>
      <c r="F6" s="770"/>
      <c r="G6" s="747" t="s">
        <v>466</v>
      </c>
      <c r="H6" s="748"/>
      <c r="I6" s="748"/>
      <c r="J6" s="748"/>
      <c r="K6" s="748"/>
      <c r="L6" s="748"/>
      <c r="M6" s="748"/>
      <c r="N6" s="748"/>
      <c r="O6" s="748"/>
      <c r="P6" s="748"/>
      <c r="Q6" s="748"/>
      <c r="R6" s="748"/>
      <c r="S6" s="748"/>
      <c r="T6" s="748"/>
      <c r="U6" s="748"/>
      <c r="V6" s="748"/>
      <c r="W6" s="748"/>
      <c r="X6" s="748"/>
      <c r="Y6" s="749"/>
      <c r="Z6" s="698"/>
    </row>
    <row r="7" spans="1:26" ht="21.75" customHeight="1" thickBot="1" x14ac:dyDescent="0.25">
      <c r="A7" s="698"/>
      <c r="B7" s="758" t="s">
        <v>357</v>
      </c>
      <c r="C7" s="759"/>
      <c r="D7" s="759"/>
      <c r="E7" s="760"/>
      <c r="F7" s="770"/>
      <c r="G7" s="750" t="s">
        <v>467</v>
      </c>
      <c r="H7" s="751"/>
      <c r="I7" s="751"/>
      <c r="J7" s="751"/>
      <c r="K7" s="751"/>
      <c r="L7" s="751"/>
      <c r="M7" s="751"/>
      <c r="N7" s="751"/>
      <c r="O7" s="752"/>
      <c r="P7" s="753" t="s">
        <v>468</v>
      </c>
      <c r="Q7" s="751"/>
      <c r="R7" s="751"/>
      <c r="S7" s="751"/>
      <c r="T7" s="751"/>
      <c r="U7" s="751"/>
      <c r="V7" s="751"/>
      <c r="W7" s="751"/>
      <c r="X7" s="751"/>
      <c r="Y7" s="754"/>
      <c r="Z7" s="698"/>
    </row>
    <row r="8" spans="1:26" ht="15.75" customHeight="1" x14ac:dyDescent="0.2">
      <c r="A8" s="698"/>
      <c r="B8" s="243"/>
      <c r="C8" s="244" t="s">
        <v>358</v>
      </c>
      <c r="D8" s="244"/>
      <c r="E8" s="245" t="s">
        <v>359</v>
      </c>
      <c r="F8" s="770"/>
      <c r="G8" s="699"/>
      <c r="H8" s="783" t="s">
        <v>469</v>
      </c>
      <c r="I8" s="783"/>
      <c r="J8" s="783"/>
      <c r="K8" s="783"/>
      <c r="L8" s="783"/>
      <c r="M8" s="783"/>
      <c r="N8" s="783"/>
      <c r="O8" s="784"/>
      <c r="P8" s="699"/>
      <c r="Q8" s="783" t="s">
        <v>477</v>
      </c>
      <c r="R8" s="783"/>
      <c r="S8" s="783"/>
      <c r="T8" s="783"/>
      <c r="U8" s="783"/>
      <c r="V8" s="783"/>
      <c r="W8" s="783"/>
      <c r="X8" s="783"/>
      <c r="Y8" s="784"/>
      <c r="Z8" s="698"/>
    </row>
    <row r="9" spans="1:26" ht="12.75" customHeight="1" x14ac:dyDescent="0.2">
      <c r="A9" s="698"/>
      <c r="B9" s="246" t="s">
        <v>360</v>
      </c>
      <c r="C9" s="225"/>
      <c r="D9" s="223" t="s">
        <v>361</v>
      </c>
      <c r="E9" s="247"/>
      <c r="F9" s="770"/>
      <c r="G9" s="700"/>
      <c r="H9" s="785"/>
      <c r="I9" s="785"/>
      <c r="J9" s="785"/>
      <c r="K9" s="785"/>
      <c r="L9" s="785"/>
      <c r="M9" s="785"/>
      <c r="N9" s="785"/>
      <c r="O9" s="786"/>
      <c r="P9" s="700"/>
      <c r="Q9" s="785"/>
      <c r="R9" s="785"/>
      <c r="S9" s="785"/>
      <c r="T9" s="785"/>
      <c r="U9" s="785"/>
      <c r="V9" s="785"/>
      <c r="W9" s="785"/>
      <c r="X9" s="785"/>
      <c r="Y9" s="786"/>
      <c r="Z9" s="698"/>
    </row>
    <row r="10" spans="1:26" ht="12.75" customHeight="1" x14ac:dyDescent="0.2">
      <c r="A10" s="698"/>
      <c r="B10" s="246" t="s">
        <v>362</v>
      </c>
      <c r="C10" s="226"/>
      <c r="D10" s="223" t="s">
        <v>363</v>
      </c>
      <c r="E10" s="247"/>
      <c r="F10" s="770"/>
      <c r="G10" s="700"/>
      <c r="H10" s="785"/>
      <c r="I10" s="785"/>
      <c r="J10" s="785"/>
      <c r="K10" s="785"/>
      <c r="L10" s="785"/>
      <c r="M10" s="785"/>
      <c r="N10" s="785"/>
      <c r="O10" s="786"/>
      <c r="P10" s="700"/>
      <c r="Q10" s="785"/>
      <c r="R10" s="785"/>
      <c r="S10" s="785"/>
      <c r="T10" s="785"/>
      <c r="U10" s="785"/>
      <c r="V10" s="785"/>
      <c r="W10" s="785"/>
      <c r="X10" s="785"/>
      <c r="Y10" s="786"/>
      <c r="Z10" s="698"/>
    </row>
    <row r="11" spans="1:26" ht="12.75" customHeight="1" x14ac:dyDescent="0.2">
      <c r="A11" s="698"/>
      <c r="B11" s="246" t="s">
        <v>364</v>
      </c>
      <c r="C11" s="226"/>
      <c r="D11" s="223" t="s">
        <v>365</v>
      </c>
      <c r="E11" s="247"/>
      <c r="F11" s="770"/>
      <c r="G11" s="700"/>
      <c r="H11" s="785"/>
      <c r="I11" s="785"/>
      <c r="J11" s="785"/>
      <c r="K11" s="785"/>
      <c r="L11" s="785"/>
      <c r="M11" s="785"/>
      <c r="N11" s="785"/>
      <c r="O11" s="786"/>
      <c r="P11" s="700"/>
      <c r="Q11" s="785"/>
      <c r="R11" s="785"/>
      <c r="S11" s="785"/>
      <c r="T11" s="785"/>
      <c r="U11" s="785"/>
      <c r="V11" s="785"/>
      <c r="W11" s="785"/>
      <c r="X11" s="785"/>
      <c r="Y11" s="786"/>
      <c r="Z11" s="698"/>
    </row>
    <row r="12" spans="1:26" ht="12.75" customHeight="1" x14ac:dyDescent="0.2">
      <c r="A12" s="698"/>
      <c r="B12" s="246" t="s">
        <v>366</v>
      </c>
      <c r="C12" s="226"/>
      <c r="D12" s="223" t="s">
        <v>367</v>
      </c>
      <c r="E12" s="247"/>
      <c r="F12" s="770"/>
      <c r="G12" s="700"/>
      <c r="H12" s="785"/>
      <c r="I12" s="785"/>
      <c r="J12" s="785"/>
      <c r="K12" s="785"/>
      <c r="L12" s="785"/>
      <c r="M12" s="785"/>
      <c r="N12" s="785"/>
      <c r="O12" s="786"/>
      <c r="P12" s="700"/>
      <c r="Q12" s="785"/>
      <c r="R12" s="785"/>
      <c r="S12" s="785"/>
      <c r="T12" s="785"/>
      <c r="U12" s="785"/>
      <c r="V12" s="785"/>
      <c r="W12" s="785"/>
      <c r="X12" s="785"/>
      <c r="Y12" s="786"/>
      <c r="Z12" s="698"/>
    </row>
    <row r="13" spans="1:26" ht="12.75" customHeight="1" x14ac:dyDescent="0.2">
      <c r="A13" s="698"/>
      <c r="B13" s="246" t="s">
        <v>368</v>
      </c>
      <c r="C13" s="226"/>
      <c r="D13" s="223" t="s">
        <v>369</v>
      </c>
      <c r="E13" s="247"/>
      <c r="F13" s="770"/>
      <c r="G13" s="700"/>
      <c r="H13" s="785"/>
      <c r="I13" s="785"/>
      <c r="J13" s="785"/>
      <c r="K13" s="785"/>
      <c r="L13" s="785"/>
      <c r="M13" s="785"/>
      <c r="N13" s="785"/>
      <c r="O13" s="786"/>
      <c r="P13" s="700"/>
      <c r="Q13" s="785"/>
      <c r="R13" s="785"/>
      <c r="S13" s="785"/>
      <c r="T13" s="785"/>
      <c r="U13" s="785"/>
      <c r="V13" s="785"/>
      <c r="W13" s="785"/>
      <c r="X13" s="785"/>
      <c r="Y13" s="786"/>
      <c r="Z13" s="698"/>
    </row>
    <row r="14" spans="1:26" ht="12.75" customHeight="1" x14ac:dyDescent="0.2">
      <c r="A14" s="698"/>
      <c r="B14" s="246" t="s">
        <v>370</v>
      </c>
      <c r="C14" s="226"/>
      <c r="D14" s="223" t="s">
        <v>371</v>
      </c>
      <c r="E14" s="247"/>
      <c r="F14" s="770"/>
      <c r="G14" s="700"/>
      <c r="H14" s="785"/>
      <c r="I14" s="785"/>
      <c r="J14" s="785"/>
      <c r="K14" s="785"/>
      <c r="L14" s="785"/>
      <c r="M14" s="785"/>
      <c r="N14" s="785"/>
      <c r="O14" s="786"/>
      <c r="P14" s="700"/>
      <c r="Q14" s="785"/>
      <c r="R14" s="785"/>
      <c r="S14" s="785"/>
      <c r="T14" s="785"/>
      <c r="U14" s="785"/>
      <c r="V14" s="785"/>
      <c r="W14" s="785"/>
      <c r="X14" s="785"/>
      <c r="Y14" s="786"/>
      <c r="Z14" s="698"/>
    </row>
    <row r="15" spans="1:26" ht="12.75" customHeight="1" x14ac:dyDescent="0.2">
      <c r="A15" s="698"/>
      <c r="B15" s="246" t="s">
        <v>372</v>
      </c>
      <c r="C15" s="226"/>
      <c r="D15" s="223" t="s">
        <v>373</v>
      </c>
      <c r="E15" s="247"/>
      <c r="F15" s="770"/>
      <c r="G15" s="700"/>
      <c r="H15" s="785"/>
      <c r="I15" s="785"/>
      <c r="J15" s="785"/>
      <c r="K15" s="785"/>
      <c r="L15" s="785"/>
      <c r="M15" s="785"/>
      <c r="N15" s="785"/>
      <c r="O15" s="786"/>
      <c r="P15" s="700"/>
      <c r="Q15" s="785"/>
      <c r="R15" s="785"/>
      <c r="S15" s="785"/>
      <c r="T15" s="785"/>
      <c r="U15" s="785"/>
      <c r="V15" s="785"/>
      <c r="W15" s="785"/>
      <c r="X15" s="785"/>
      <c r="Y15" s="786"/>
      <c r="Z15" s="698"/>
    </row>
    <row r="16" spans="1:26" ht="12.75" customHeight="1" x14ac:dyDescent="0.2">
      <c r="A16" s="698"/>
      <c r="B16" s="246" t="s">
        <v>374</v>
      </c>
      <c r="C16" s="226"/>
      <c r="D16" s="223" t="s">
        <v>375</v>
      </c>
      <c r="E16" s="247"/>
      <c r="F16" s="770"/>
      <c r="G16" s="700"/>
      <c r="H16" s="785"/>
      <c r="I16" s="785"/>
      <c r="J16" s="785"/>
      <c r="K16" s="785"/>
      <c r="L16" s="785"/>
      <c r="M16" s="785"/>
      <c r="N16" s="785"/>
      <c r="O16" s="786"/>
      <c r="P16" s="700"/>
      <c r="Q16" s="785"/>
      <c r="R16" s="785"/>
      <c r="S16" s="785"/>
      <c r="T16" s="785"/>
      <c r="U16" s="785"/>
      <c r="V16" s="785"/>
      <c r="W16" s="785"/>
      <c r="X16" s="785"/>
      <c r="Y16" s="786"/>
      <c r="Z16" s="698"/>
    </row>
    <row r="17" spans="1:26" ht="12.75" customHeight="1" x14ac:dyDescent="0.2">
      <c r="A17" s="698"/>
      <c r="B17" s="246" t="s">
        <v>376</v>
      </c>
      <c r="C17" s="226"/>
      <c r="D17" s="223" t="s">
        <v>377</v>
      </c>
      <c r="E17" s="247"/>
      <c r="F17" s="770"/>
      <c r="G17" s="700"/>
      <c r="H17" s="785"/>
      <c r="I17" s="785"/>
      <c r="J17" s="785"/>
      <c r="K17" s="785"/>
      <c r="L17" s="785"/>
      <c r="M17" s="785"/>
      <c r="N17" s="785"/>
      <c r="O17" s="786"/>
      <c r="P17" s="700"/>
      <c r="Q17" s="785"/>
      <c r="R17" s="785"/>
      <c r="S17" s="785"/>
      <c r="T17" s="785"/>
      <c r="U17" s="785"/>
      <c r="V17" s="785"/>
      <c r="W17" s="785"/>
      <c r="X17" s="785"/>
      <c r="Y17" s="786"/>
      <c r="Z17" s="698"/>
    </row>
    <row r="18" spans="1:26" ht="13.5" customHeight="1" thickBot="1" x14ac:dyDescent="0.25">
      <c r="A18" s="698"/>
      <c r="B18" s="248" t="s">
        <v>378</v>
      </c>
      <c r="C18" s="249"/>
      <c r="D18" s="242" t="s">
        <v>379</v>
      </c>
      <c r="E18" s="250"/>
      <c r="F18" s="770"/>
      <c r="G18" s="701"/>
      <c r="H18" s="785"/>
      <c r="I18" s="785"/>
      <c r="J18" s="785"/>
      <c r="K18" s="785"/>
      <c r="L18" s="785"/>
      <c r="M18" s="785"/>
      <c r="N18" s="785"/>
      <c r="O18" s="786"/>
      <c r="P18" s="701"/>
      <c r="Q18" s="787"/>
      <c r="R18" s="787"/>
      <c r="S18" s="787"/>
      <c r="T18" s="787"/>
      <c r="U18" s="787"/>
      <c r="V18" s="787"/>
      <c r="W18" s="787"/>
      <c r="X18" s="787"/>
      <c r="Y18" s="788"/>
      <c r="Z18" s="698"/>
    </row>
    <row r="19" spans="1:26" ht="21.75" customHeight="1" thickBot="1" x14ac:dyDescent="0.25">
      <c r="A19" s="698"/>
      <c r="B19" s="758" t="s">
        <v>380</v>
      </c>
      <c r="C19" s="759"/>
      <c r="D19" s="759"/>
      <c r="E19" s="760"/>
      <c r="F19" s="770"/>
      <c r="G19" s="699"/>
      <c r="H19" s="783" t="s">
        <v>470</v>
      </c>
      <c r="I19" s="783"/>
      <c r="J19" s="783"/>
      <c r="K19" s="783"/>
      <c r="L19" s="783"/>
      <c r="M19" s="783"/>
      <c r="N19" s="783"/>
      <c r="O19" s="784"/>
      <c r="P19" s="699"/>
      <c r="Q19" s="783" t="s">
        <v>488</v>
      </c>
      <c r="R19" s="783"/>
      <c r="S19" s="783"/>
      <c r="T19" s="783"/>
      <c r="U19" s="783"/>
      <c r="V19" s="783"/>
      <c r="W19" s="783"/>
      <c r="X19" s="783"/>
      <c r="Y19" s="784"/>
      <c r="Z19" s="698"/>
    </row>
    <row r="20" spans="1:26" ht="15.75" customHeight="1" x14ac:dyDescent="0.2">
      <c r="A20" s="698"/>
      <c r="B20" s="251"/>
      <c r="C20" s="252" t="s">
        <v>381</v>
      </c>
      <c r="D20" s="252"/>
      <c r="E20" s="253" t="s">
        <v>382</v>
      </c>
      <c r="F20" s="770"/>
      <c r="G20" s="700"/>
      <c r="H20" s="785"/>
      <c r="I20" s="785"/>
      <c r="J20" s="785"/>
      <c r="K20" s="785"/>
      <c r="L20" s="785"/>
      <c r="M20" s="785"/>
      <c r="N20" s="785"/>
      <c r="O20" s="786"/>
      <c r="P20" s="700"/>
      <c r="Q20" s="785"/>
      <c r="R20" s="785"/>
      <c r="S20" s="785"/>
      <c r="T20" s="785"/>
      <c r="U20" s="785"/>
      <c r="V20" s="785"/>
      <c r="W20" s="785"/>
      <c r="X20" s="785"/>
      <c r="Y20" s="786"/>
      <c r="Z20" s="698"/>
    </row>
    <row r="21" spans="1:26" ht="12.75" customHeight="1" x14ac:dyDescent="0.2">
      <c r="A21" s="698"/>
      <c r="B21" s="246" t="s">
        <v>383</v>
      </c>
      <c r="C21" s="226"/>
      <c r="D21" s="223" t="s">
        <v>384</v>
      </c>
      <c r="E21" s="247"/>
      <c r="F21" s="770"/>
      <c r="G21" s="700"/>
      <c r="H21" s="785"/>
      <c r="I21" s="785"/>
      <c r="J21" s="785"/>
      <c r="K21" s="785"/>
      <c r="L21" s="785"/>
      <c r="M21" s="785"/>
      <c r="N21" s="785"/>
      <c r="O21" s="786"/>
      <c r="P21" s="700"/>
      <c r="Q21" s="785"/>
      <c r="R21" s="785"/>
      <c r="S21" s="785"/>
      <c r="T21" s="785"/>
      <c r="U21" s="785"/>
      <c r="V21" s="785"/>
      <c r="W21" s="785"/>
      <c r="X21" s="785"/>
      <c r="Y21" s="786"/>
      <c r="Z21" s="698"/>
    </row>
    <row r="22" spans="1:26" ht="12.75" customHeight="1" x14ac:dyDescent="0.2">
      <c r="A22" s="698"/>
      <c r="B22" s="246" t="s">
        <v>385</v>
      </c>
      <c r="C22" s="226"/>
      <c r="D22" s="223" t="s">
        <v>386</v>
      </c>
      <c r="E22" s="247"/>
      <c r="F22" s="770"/>
      <c r="G22" s="700"/>
      <c r="H22" s="785"/>
      <c r="I22" s="785"/>
      <c r="J22" s="785"/>
      <c r="K22" s="785"/>
      <c r="L22" s="785"/>
      <c r="M22" s="785"/>
      <c r="N22" s="785"/>
      <c r="O22" s="786"/>
      <c r="P22" s="700"/>
      <c r="Q22" s="785"/>
      <c r="R22" s="785"/>
      <c r="S22" s="785"/>
      <c r="T22" s="785"/>
      <c r="U22" s="785"/>
      <c r="V22" s="785"/>
      <c r="W22" s="785"/>
      <c r="X22" s="785"/>
      <c r="Y22" s="786"/>
      <c r="Z22" s="698"/>
    </row>
    <row r="23" spans="1:26" ht="12.75" customHeight="1" x14ac:dyDescent="0.2">
      <c r="A23" s="698"/>
      <c r="B23" s="246" t="s">
        <v>387</v>
      </c>
      <c r="C23" s="226"/>
      <c r="D23" s="223" t="s">
        <v>388</v>
      </c>
      <c r="E23" s="247"/>
      <c r="F23" s="770"/>
      <c r="G23" s="700"/>
      <c r="H23" s="785"/>
      <c r="I23" s="785"/>
      <c r="J23" s="785"/>
      <c r="K23" s="785"/>
      <c r="L23" s="785"/>
      <c r="M23" s="785"/>
      <c r="N23" s="785"/>
      <c r="O23" s="786"/>
      <c r="P23" s="700"/>
      <c r="Q23" s="785"/>
      <c r="R23" s="785"/>
      <c r="S23" s="785"/>
      <c r="T23" s="785"/>
      <c r="U23" s="785"/>
      <c r="V23" s="785"/>
      <c r="W23" s="785"/>
      <c r="X23" s="785"/>
      <c r="Y23" s="786"/>
      <c r="Z23" s="698"/>
    </row>
    <row r="24" spans="1:26" ht="12.75" customHeight="1" x14ac:dyDescent="0.2">
      <c r="A24" s="698"/>
      <c r="B24" s="246" t="s">
        <v>389</v>
      </c>
      <c r="C24" s="226"/>
      <c r="D24" s="223" t="s">
        <v>390</v>
      </c>
      <c r="E24" s="247"/>
      <c r="F24" s="770"/>
      <c r="G24" s="700"/>
      <c r="H24" s="785"/>
      <c r="I24" s="785"/>
      <c r="J24" s="785"/>
      <c r="K24" s="785"/>
      <c r="L24" s="785"/>
      <c r="M24" s="785"/>
      <c r="N24" s="785"/>
      <c r="O24" s="786"/>
      <c r="P24" s="700"/>
      <c r="Q24" s="785"/>
      <c r="R24" s="785"/>
      <c r="S24" s="785"/>
      <c r="T24" s="785"/>
      <c r="U24" s="785"/>
      <c r="V24" s="785"/>
      <c r="W24" s="785"/>
      <c r="X24" s="785"/>
      <c r="Y24" s="786"/>
      <c r="Z24" s="698"/>
    </row>
    <row r="25" spans="1:26" ht="12.75" customHeight="1" x14ac:dyDescent="0.2">
      <c r="A25" s="698"/>
      <c r="B25" s="246" t="s">
        <v>391</v>
      </c>
      <c r="C25" s="226"/>
      <c r="D25" s="223" t="s">
        <v>392</v>
      </c>
      <c r="E25" s="247"/>
      <c r="F25" s="770"/>
      <c r="G25" s="700"/>
      <c r="H25" s="785"/>
      <c r="I25" s="785"/>
      <c r="J25" s="785"/>
      <c r="K25" s="785"/>
      <c r="L25" s="785"/>
      <c r="M25" s="785"/>
      <c r="N25" s="785"/>
      <c r="O25" s="786"/>
      <c r="P25" s="700"/>
      <c r="Q25" s="785"/>
      <c r="R25" s="785"/>
      <c r="S25" s="785"/>
      <c r="T25" s="785"/>
      <c r="U25" s="785"/>
      <c r="V25" s="785"/>
      <c r="W25" s="785"/>
      <c r="X25" s="785"/>
      <c r="Y25" s="786"/>
      <c r="Z25" s="698"/>
    </row>
    <row r="26" spans="1:26" ht="12.75" customHeight="1" x14ac:dyDescent="0.2">
      <c r="A26" s="698"/>
      <c r="B26" s="246" t="s">
        <v>393</v>
      </c>
      <c r="C26" s="226"/>
      <c r="D26" s="223" t="s">
        <v>394</v>
      </c>
      <c r="E26" s="247"/>
      <c r="F26" s="770"/>
      <c r="G26" s="700"/>
      <c r="H26" s="785"/>
      <c r="I26" s="785"/>
      <c r="J26" s="785"/>
      <c r="K26" s="785"/>
      <c r="L26" s="785"/>
      <c r="M26" s="785"/>
      <c r="N26" s="785"/>
      <c r="O26" s="786"/>
      <c r="P26" s="700"/>
      <c r="Q26" s="785"/>
      <c r="R26" s="785"/>
      <c r="S26" s="785"/>
      <c r="T26" s="785"/>
      <c r="U26" s="785"/>
      <c r="V26" s="785"/>
      <c r="W26" s="785"/>
      <c r="X26" s="785"/>
      <c r="Y26" s="786"/>
      <c r="Z26" s="698"/>
    </row>
    <row r="27" spans="1:26" ht="12.75" customHeight="1" x14ac:dyDescent="0.2">
      <c r="A27" s="698"/>
      <c r="B27" s="246" t="s">
        <v>395</v>
      </c>
      <c r="C27" s="226"/>
      <c r="D27" s="223" t="s">
        <v>396</v>
      </c>
      <c r="E27" s="247"/>
      <c r="F27" s="770"/>
      <c r="G27" s="700"/>
      <c r="H27" s="785"/>
      <c r="I27" s="785"/>
      <c r="J27" s="785"/>
      <c r="K27" s="785"/>
      <c r="L27" s="785"/>
      <c r="M27" s="785"/>
      <c r="N27" s="785"/>
      <c r="O27" s="786"/>
      <c r="P27" s="700"/>
      <c r="Q27" s="785"/>
      <c r="R27" s="785"/>
      <c r="S27" s="785"/>
      <c r="T27" s="785"/>
      <c r="U27" s="785"/>
      <c r="V27" s="785"/>
      <c r="W27" s="785"/>
      <c r="X27" s="785"/>
      <c r="Y27" s="786"/>
      <c r="Z27" s="698"/>
    </row>
    <row r="28" spans="1:26" ht="12.75" customHeight="1" x14ac:dyDescent="0.2">
      <c r="A28" s="698"/>
      <c r="B28" s="246" t="s">
        <v>397</v>
      </c>
      <c r="C28" s="226"/>
      <c r="D28" s="223" t="s">
        <v>398</v>
      </c>
      <c r="E28" s="247"/>
      <c r="F28" s="770"/>
      <c r="G28" s="700"/>
      <c r="H28" s="785"/>
      <c r="I28" s="785"/>
      <c r="J28" s="785"/>
      <c r="K28" s="785"/>
      <c r="L28" s="785"/>
      <c r="M28" s="785"/>
      <c r="N28" s="785"/>
      <c r="O28" s="786"/>
      <c r="P28" s="700"/>
      <c r="Q28" s="785"/>
      <c r="R28" s="785"/>
      <c r="S28" s="785"/>
      <c r="T28" s="785"/>
      <c r="U28" s="785"/>
      <c r="V28" s="785"/>
      <c r="W28" s="785"/>
      <c r="X28" s="785"/>
      <c r="Y28" s="786"/>
      <c r="Z28" s="698"/>
    </row>
    <row r="29" spans="1:26" ht="12.75" customHeight="1" x14ac:dyDescent="0.2">
      <c r="A29" s="698"/>
      <c r="B29" s="246" t="s">
        <v>399</v>
      </c>
      <c r="C29" s="226"/>
      <c r="D29" s="223" t="s">
        <v>400</v>
      </c>
      <c r="E29" s="247"/>
      <c r="F29" s="770"/>
      <c r="G29" s="700"/>
      <c r="H29" s="785"/>
      <c r="I29" s="785"/>
      <c r="J29" s="785"/>
      <c r="K29" s="785"/>
      <c r="L29" s="785"/>
      <c r="M29" s="785"/>
      <c r="N29" s="785"/>
      <c r="O29" s="786"/>
      <c r="P29" s="700"/>
      <c r="Q29" s="785"/>
      <c r="R29" s="785"/>
      <c r="S29" s="785"/>
      <c r="T29" s="785"/>
      <c r="U29" s="785"/>
      <c r="V29" s="785"/>
      <c r="W29" s="785"/>
      <c r="X29" s="785"/>
      <c r="Y29" s="786"/>
      <c r="Z29" s="698"/>
    </row>
    <row r="30" spans="1:26" ht="13.5" customHeight="1" thickBot="1" x14ac:dyDescent="0.25">
      <c r="A30" s="698"/>
      <c r="B30" s="254" t="s">
        <v>401</v>
      </c>
      <c r="C30" s="255"/>
      <c r="D30" s="256" t="s">
        <v>402</v>
      </c>
      <c r="E30" s="257"/>
      <c r="F30" s="770"/>
      <c r="G30" s="701"/>
      <c r="H30" s="787"/>
      <c r="I30" s="787"/>
      <c r="J30" s="787"/>
      <c r="K30" s="787"/>
      <c r="L30" s="787"/>
      <c r="M30" s="787"/>
      <c r="N30" s="787"/>
      <c r="O30" s="788"/>
      <c r="P30" s="701"/>
      <c r="Q30" s="787"/>
      <c r="R30" s="787"/>
      <c r="S30" s="787"/>
      <c r="T30" s="787"/>
      <c r="U30" s="787"/>
      <c r="V30" s="787"/>
      <c r="W30" s="787"/>
      <c r="X30" s="787"/>
      <c r="Y30" s="788"/>
      <c r="Z30" s="698"/>
    </row>
    <row r="31" spans="1:26" ht="12.75" customHeight="1" thickBot="1" x14ac:dyDescent="0.25">
      <c r="A31" s="698"/>
      <c r="B31" s="698"/>
      <c r="C31" s="698"/>
      <c r="D31" s="698"/>
      <c r="E31" s="698"/>
      <c r="F31" s="698"/>
      <c r="G31" s="698"/>
      <c r="H31" s="698"/>
      <c r="I31" s="698"/>
      <c r="J31" s="698"/>
      <c r="K31" s="698"/>
      <c r="L31" s="698"/>
      <c r="M31" s="698"/>
      <c r="N31" s="698"/>
      <c r="O31" s="698"/>
      <c r="P31" s="698"/>
      <c r="Q31" s="698"/>
      <c r="R31" s="698"/>
      <c r="S31" s="698"/>
      <c r="T31" s="698"/>
      <c r="U31" s="698"/>
      <c r="V31" s="698"/>
      <c r="W31" s="698"/>
      <c r="X31" s="698"/>
      <c r="Y31" s="698"/>
      <c r="Z31" s="698"/>
    </row>
    <row r="32" spans="1:26" ht="21" customHeight="1" x14ac:dyDescent="0.2">
      <c r="A32" s="698"/>
      <c r="B32" s="731" t="s">
        <v>464</v>
      </c>
      <c r="C32" s="732"/>
      <c r="D32" s="732"/>
      <c r="E32" s="733"/>
      <c r="F32" s="770"/>
      <c r="G32" s="731" t="s">
        <v>466</v>
      </c>
      <c r="H32" s="732"/>
      <c r="I32" s="732"/>
      <c r="J32" s="732"/>
      <c r="K32" s="732"/>
      <c r="L32" s="732"/>
      <c r="M32" s="732"/>
      <c r="N32" s="732"/>
      <c r="O32" s="732"/>
      <c r="P32" s="732"/>
      <c r="Q32" s="732"/>
      <c r="R32" s="732"/>
      <c r="S32" s="732"/>
      <c r="T32" s="732"/>
      <c r="U32" s="732"/>
      <c r="V32" s="732"/>
      <c r="W32" s="732"/>
      <c r="X32" s="732"/>
      <c r="Y32" s="733"/>
      <c r="Z32" s="698"/>
    </row>
    <row r="33" spans="1:26" ht="14.25" customHeight="1" thickBot="1" x14ac:dyDescent="0.25">
      <c r="A33" s="698"/>
      <c r="B33" s="734"/>
      <c r="C33" s="735"/>
      <c r="D33" s="735"/>
      <c r="E33" s="736"/>
      <c r="F33" s="770"/>
      <c r="G33" s="780"/>
      <c r="H33" s="781"/>
      <c r="I33" s="781"/>
      <c r="J33" s="781"/>
      <c r="K33" s="781"/>
      <c r="L33" s="781"/>
      <c r="M33" s="781"/>
      <c r="N33" s="781"/>
      <c r="O33" s="781"/>
      <c r="P33" s="781"/>
      <c r="Q33" s="781"/>
      <c r="R33" s="781"/>
      <c r="S33" s="781"/>
      <c r="T33" s="781"/>
      <c r="U33" s="781"/>
      <c r="V33" s="781"/>
      <c r="W33" s="781"/>
      <c r="X33" s="781"/>
      <c r="Y33" s="782"/>
      <c r="Z33" s="698"/>
    </row>
    <row r="34" spans="1:26" ht="21" customHeight="1" thickBot="1" x14ac:dyDescent="0.25">
      <c r="A34" s="698"/>
      <c r="B34" s="699"/>
      <c r="C34" s="737"/>
      <c r="D34" s="737"/>
      <c r="E34" s="738"/>
      <c r="F34" s="770"/>
      <c r="G34" s="750" t="s">
        <v>468</v>
      </c>
      <c r="H34" s="751"/>
      <c r="I34" s="751"/>
      <c r="J34" s="751"/>
      <c r="K34" s="751"/>
      <c r="L34" s="751"/>
      <c r="M34" s="751"/>
      <c r="N34" s="751"/>
      <c r="O34" s="751"/>
      <c r="P34" s="751"/>
      <c r="Q34" s="751"/>
      <c r="R34" s="751"/>
      <c r="S34" s="751"/>
      <c r="T34" s="751"/>
      <c r="U34" s="751"/>
      <c r="V34" s="751"/>
      <c r="W34" s="751"/>
      <c r="X34" s="751"/>
      <c r="Y34" s="751"/>
      <c r="Z34" s="698"/>
    </row>
    <row r="35" spans="1:26" ht="14.25" customHeight="1" x14ac:dyDescent="0.2">
      <c r="A35" s="698"/>
      <c r="B35" s="700"/>
      <c r="C35" s="739"/>
      <c r="D35" s="739"/>
      <c r="E35" s="740"/>
      <c r="F35" s="770"/>
      <c r="G35" s="771" t="s">
        <v>487</v>
      </c>
      <c r="H35" s="772"/>
      <c r="I35" s="772"/>
      <c r="J35" s="772"/>
      <c r="K35" s="772"/>
      <c r="L35" s="772"/>
      <c r="M35" s="772"/>
      <c r="N35" s="772"/>
      <c r="O35" s="772"/>
      <c r="P35" s="772"/>
      <c r="Q35" s="772"/>
      <c r="R35" s="772"/>
      <c r="S35" s="772"/>
      <c r="T35" s="772"/>
      <c r="U35" s="772"/>
      <c r="V35" s="772"/>
      <c r="W35" s="772"/>
      <c r="X35" s="772"/>
      <c r="Y35" s="773"/>
      <c r="Z35" s="698"/>
    </row>
    <row r="36" spans="1:26" ht="14.25" customHeight="1" x14ac:dyDescent="0.2">
      <c r="A36" s="698"/>
      <c r="B36" s="700"/>
      <c r="C36" s="739"/>
      <c r="D36" s="739"/>
      <c r="E36" s="740"/>
      <c r="F36" s="770"/>
      <c r="G36" s="774"/>
      <c r="H36" s="775"/>
      <c r="I36" s="775"/>
      <c r="J36" s="775"/>
      <c r="K36" s="775"/>
      <c r="L36" s="775"/>
      <c r="M36" s="775"/>
      <c r="N36" s="775"/>
      <c r="O36" s="775"/>
      <c r="P36" s="775"/>
      <c r="Q36" s="775"/>
      <c r="R36" s="775"/>
      <c r="S36" s="775"/>
      <c r="T36" s="775"/>
      <c r="U36" s="775"/>
      <c r="V36" s="775"/>
      <c r="W36" s="775"/>
      <c r="X36" s="775"/>
      <c r="Y36" s="776"/>
      <c r="Z36" s="698"/>
    </row>
    <row r="37" spans="1:26" ht="14.25" customHeight="1" x14ac:dyDescent="0.2">
      <c r="A37" s="698"/>
      <c r="B37" s="700"/>
      <c r="C37" s="739"/>
      <c r="D37" s="739"/>
      <c r="E37" s="740"/>
      <c r="F37" s="770"/>
      <c r="G37" s="774"/>
      <c r="H37" s="775"/>
      <c r="I37" s="775"/>
      <c r="J37" s="775"/>
      <c r="K37" s="775"/>
      <c r="L37" s="775"/>
      <c r="M37" s="775"/>
      <c r="N37" s="775"/>
      <c r="O37" s="775"/>
      <c r="P37" s="775"/>
      <c r="Q37" s="775"/>
      <c r="R37" s="775"/>
      <c r="S37" s="775"/>
      <c r="T37" s="775"/>
      <c r="U37" s="775"/>
      <c r="V37" s="775"/>
      <c r="W37" s="775"/>
      <c r="X37" s="775"/>
      <c r="Y37" s="776"/>
      <c r="Z37" s="698"/>
    </row>
    <row r="38" spans="1:26" ht="14.25" customHeight="1" x14ac:dyDescent="0.2">
      <c r="A38" s="698"/>
      <c r="B38" s="700"/>
      <c r="C38" s="739"/>
      <c r="D38" s="739"/>
      <c r="E38" s="740"/>
      <c r="F38" s="770"/>
      <c r="G38" s="774"/>
      <c r="H38" s="775"/>
      <c r="I38" s="775"/>
      <c r="J38" s="775"/>
      <c r="K38" s="775"/>
      <c r="L38" s="775"/>
      <c r="M38" s="775"/>
      <c r="N38" s="775"/>
      <c r="O38" s="775"/>
      <c r="P38" s="775"/>
      <c r="Q38" s="775"/>
      <c r="R38" s="775"/>
      <c r="S38" s="775"/>
      <c r="T38" s="775"/>
      <c r="U38" s="775"/>
      <c r="V38" s="775"/>
      <c r="W38" s="775"/>
      <c r="X38" s="775"/>
      <c r="Y38" s="776"/>
      <c r="Z38" s="698"/>
    </row>
    <row r="39" spans="1:26" ht="14.25" customHeight="1" thickBot="1" x14ac:dyDescent="0.25">
      <c r="A39" s="698"/>
      <c r="B39" s="700"/>
      <c r="C39" s="739"/>
      <c r="D39" s="739"/>
      <c r="E39" s="740"/>
      <c r="F39" s="770"/>
      <c r="G39" s="777"/>
      <c r="H39" s="778"/>
      <c r="I39" s="778"/>
      <c r="J39" s="778"/>
      <c r="K39" s="778"/>
      <c r="L39" s="778"/>
      <c r="M39" s="778"/>
      <c r="N39" s="778"/>
      <c r="O39" s="778"/>
      <c r="P39" s="778"/>
      <c r="Q39" s="778"/>
      <c r="R39" s="778"/>
      <c r="S39" s="778"/>
      <c r="T39" s="778"/>
      <c r="U39" s="778"/>
      <c r="V39" s="778"/>
      <c r="W39" s="778"/>
      <c r="X39" s="778"/>
      <c r="Y39" s="779"/>
      <c r="Z39" s="698"/>
    </row>
    <row r="40" spans="1:26" ht="14.25" customHeight="1" x14ac:dyDescent="0.2">
      <c r="A40" s="698"/>
      <c r="B40" s="700"/>
      <c r="C40" s="739"/>
      <c r="D40" s="739"/>
      <c r="E40" s="740"/>
      <c r="F40" s="770"/>
      <c r="G40" s="761" t="s">
        <v>471</v>
      </c>
      <c r="H40" s="762"/>
      <c r="I40" s="762"/>
      <c r="J40" s="762"/>
      <c r="K40" s="762"/>
      <c r="L40" s="763"/>
      <c r="M40" s="702" t="s">
        <v>482</v>
      </c>
      <c r="N40" s="703"/>
      <c r="O40" s="704"/>
      <c r="P40" s="711" t="s">
        <v>476</v>
      </c>
      <c r="Q40" s="711"/>
      <c r="R40" s="711"/>
      <c r="S40" s="711"/>
      <c r="T40" s="711"/>
      <c r="U40" s="711"/>
      <c r="V40" s="711"/>
      <c r="W40" s="711"/>
      <c r="X40" s="711"/>
      <c r="Y40" s="712"/>
      <c r="Z40" s="698"/>
    </row>
    <row r="41" spans="1:26" ht="14.25" customHeight="1" x14ac:dyDescent="0.2">
      <c r="A41" s="698"/>
      <c r="B41" s="700"/>
      <c r="C41" s="739"/>
      <c r="D41" s="739"/>
      <c r="E41" s="740"/>
      <c r="F41" s="770"/>
      <c r="G41" s="764"/>
      <c r="H41" s="765"/>
      <c r="I41" s="765"/>
      <c r="J41" s="765"/>
      <c r="K41" s="765"/>
      <c r="L41" s="766"/>
      <c r="M41" s="705"/>
      <c r="N41" s="706"/>
      <c r="O41" s="707"/>
      <c r="P41" s="713"/>
      <c r="Q41" s="713"/>
      <c r="R41" s="713"/>
      <c r="S41" s="713"/>
      <c r="T41" s="713"/>
      <c r="U41" s="713"/>
      <c r="V41" s="713"/>
      <c r="W41" s="713"/>
      <c r="X41" s="713"/>
      <c r="Y41" s="714"/>
      <c r="Z41" s="698"/>
    </row>
    <row r="42" spans="1:26" ht="14.25" customHeight="1" x14ac:dyDescent="0.2">
      <c r="A42" s="698"/>
      <c r="B42" s="700"/>
      <c r="C42" s="739"/>
      <c r="D42" s="739"/>
      <c r="E42" s="740"/>
      <c r="F42" s="770"/>
      <c r="G42" s="764"/>
      <c r="H42" s="765"/>
      <c r="I42" s="765"/>
      <c r="J42" s="765"/>
      <c r="K42" s="765"/>
      <c r="L42" s="766"/>
      <c r="M42" s="705"/>
      <c r="N42" s="706"/>
      <c r="O42" s="707"/>
      <c r="P42" s="713"/>
      <c r="Q42" s="713"/>
      <c r="R42" s="713"/>
      <c r="S42" s="713"/>
      <c r="T42" s="713"/>
      <c r="U42" s="713"/>
      <c r="V42" s="713"/>
      <c r="W42" s="713"/>
      <c r="X42" s="713"/>
      <c r="Y42" s="714"/>
      <c r="Z42" s="698"/>
    </row>
    <row r="43" spans="1:26" ht="14.25" customHeight="1" x14ac:dyDescent="0.2">
      <c r="A43" s="698"/>
      <c r="B43" s="700"/>
      <c r="C43" s="739"/>
      <c r="D43" s="739"/>
      <c r="E43" s="740"/>
      <c r="F43" s="770"/>
      <c r="G43" s="764"/>
      <c r="H43" s="765"/>
      <c r="I43" s="765"/>
      <c r="J43" s="765"/>
      <c r="K43" s="765"/>
      <c r="L43" s="766"/>
      <c r="M43" s="705"/>
      <c r="N43" s="706"/>
      <c r="O43" s="707"/>
      <c r="P43" s="713"/>
      <c r="Q43" s="713"/>
      <c r="R43" s="713"/>
      <c r="S43" s="713"/>
      <c r="T43" s="713"/>
      <c r="U43" s="713"/>
      <c r="V43" s="713"/>
      <c r="W43" s="713"/>
      <c r="X43" s="713"/>
      <c r="Y43" s="714"/>
      <c r="Z43" s="698"/>
    </row>
    <row r="44" spans="1:26" ht="14.25" customHeight="1" thickBot="1" x14ac:dyDescent="0.25">
      <c r="A44" s="698"/>
      <c r="B44" s="700"/>
      <c r="C44" s="739"/>
      <c r="D44" s="739"/>
      <c r="E44" s="740"/>
      <c r="F44" s="770"/>
      <c r="G44" s="767"/>
      <c r="H44" s="768"/>
      <c r="I44" s="768"/>
      <c r="J44" s="768"/>
      <c r="K44" s="768"/>
      <c r="L44" s="769"/>
      <c r="M44" s="708"/>
      <c r="N44" s="709"/>
      <c r="O44" s="710"/>
      <c r="P44" s="715"/>
      <c r="Q44" s="715"/>
      <c r="R44" s="715"/>
      <c r="S44" s="715"/>
      <c r="T44" s="715"/>
      <c r="U44" s="715"/>
      <c r="V44" s="715"/>
      <c r="W44" s="715"/>
      <c r="X44" s="715"/>
      <c r="Y44" s="716"/>
      <c r="Z44" s="698"/>
    </row>
    <row r="45" spans="1:26" ht="14.25" customHeight="1" x14ac:dyDescent="0.2">
      <c r="A45" s="698"/>
      <c r="B45" s="700"/>
      <c r="C45" s="739"/>
      <c r="D45" s="739"/>
      <c r="E45" s="740"/>
      <c r="F45" s="770"/>
      <c r="G45" s="761" t="s">
        <v>472</v>
      </c>
      <c r="H45" s="762"/>
      <c r="I45" s="762"/>
      <c r="J45" s="762"/>
      <c r="K45" s="762"/>
      <c r="L45" s="763"/>
      <c r="M45" s="702" t="s">
        <v>483</v>
      </c>
      <c r="N45" s="703"/>
      <c r="O45" s="704"/>
      <c r="P45" s="711" t="s">
        <v>478</v>
      </c>
      <c r="Q45" s="711"/>
      <c r="R45" s="711"/>
      <c r="S45" s="711"/>
      <c r="T45" s="711"/>
      <c r="U45" s="711"/>
      <c r="V45" s="711"/>
      <c r="W45" s="711"/>
      <c r="X45" s="711"/>
      <c r="Y45" s="712"/>
      <c r="Z45" s="698"/>
    </row>
    <row r="46" spans="1:26" ht="14.25" customHeight="1" x14ac:dyDescent="0.2">
      <c r="A46" s="698"/>
      <c r="B46" s="700"/>
      <c r="C46" s="739"/>
      <c r="D46" s="739"/>
      <c r="E46" s="740"/>
      <c r="F46" s="770"/>
      <c r="G46" s="764"/>
      <c r="H46" s="765"/>
      <c r="I46" s="765"/>
      <c r="J46" s="765"/>
      <c r="K46" s="765"/>
      <c r="L46" s="766"/>
      <c r="M46" s="705"/>
      <c r="N46" s="706"/>
      <c r="O46" s="707"/>
      <c r="P46" s="713"/>
      <c r="Q46" s="713"/>
      <c r="R46" s="713"/>
      <c r="S46" s="713"/>
      <c r="T46" s="713"/>
      <c r="U46" s="713"/>
      <c r="V46" s="713"/>
      <c r="W46" s="713"/>
      <c r="X46" s="713"/>
      <c r="Y46" s="714"/>
      <c r="Z46" s="698"/>
    </row>
    <row r="47" spans="1:26" ht="14.25" customHeight="1" x14ac:dyDescent="0.2">
      <c r="A47" s="698"/>
      <c r="B47" s="700"/>
      <c r="C47" s="739"/>
      <c r="D47" s="739"/>
      <c r="E47" s="740"/>
      <c r="F47" s="770"/>
      <c r="G47" s="764"/>
      <c r="H47" s="765"/>
      <c r="I47" s="765"/>
      <c r="J47" s="765"/>
      <c r="K47" s="765"/>
      <c r="L47" s="766"/>
      <c r="M47" s="705"/>
      <c r="N47" s="706"/>
      <c r="O47" s="707"/>
      <c r="P47" s="713"/>
      <c r="Q47" s="713"/>
      <c r="R47" s="713"/>
      <c r="S47" s="713"/>
      <c r="T47" s="713"/>
      <c r="U47" s="713"/>
      <c r="V47" s="713"/>
      <c r="W47" s="713"/>
      <c r="X47" s="713"/>
      <c r="Y47" s="714"/>
      <c r="Z47" s="698"/>
    </row>
    <row r="48" spans="1:26" ht="14.25" customHeight="1" x14ac:dyDescent="0.2">
      <c r="A48" s="698"/>
      <c r="B48" s="700"/>
      <c r="C48" s="739"/>
      <c r="D48" s="739"/>
      <c r="E48" s="740"/>
      <c r="F48" s="770"/>
      <c r="G48" s="764"/>
      <c r="H48" s="765"/>
      <c r="I48" s="765"/>
      <c r="J48" s="765"/>
      <c r="K48" s="765"/>
      <c r="L48" s="766"/>
      <c r="M48" s="705"/>
      <c r="N48" s="706"/>
      <c r="O48" s="707"/>
      <c r="P48" s="713"/>
      <c r="Q48" s="713"/>
      <c r="R48" s="713"/>
      <c r="S48" s="713"/>
      <c r="T48" s="713"/>
      <c r="U48" s="713"/>
      <c r="V48" s="713"/>
      <c r="W48" s="713"/>
      <c r="X48" s="713"/>
      <c r="Y48" s="714"/>
      <c r="Z48" s="698"/>
    </row>
    <row r="49" spans="1:26" ht="14.25" customHeight="1" thickBot="1" x14ac:dyDescent="0.25">
      <c r="A49" s="698"/>
      <c r="B49" s="700"/>
      <c r="C49" s="739"/>
      <c r="D49" s="739"/>
      <c r="E49" s="740"/>
      <c r="F49" s="770"/>
      <c r="G49" s="767"/>
      <c r="H49" s="768"/>
      <c r="I49" s="768"/>
      <c r="J49" s="768"/>
      <c r="K49" s="768"/>
      <c r="L49" s="769"/>
      <c r="M49" s="708"/>
      <c r="N49" s="709"/>
      <c r="O49" s="710"/>
      <c r="P49" s="715"/>
      <c r="Q49" s="715"/>
      <c r="R49" s="715"/>
      <c r="S49" s="715"/>
      <c r="T49" s="715"/>
      <c r="U49" s="715"/>
      <c r="V49" s="715"/>
      <c r="W49" s="715"/>
      <c r="X49" s="715"/>
      <c r="Y49" s="716"/>
      <c r="Z49" s="698"/>
    </row>
    <row r="50" spans="1:26" ht="14.25" customHeight="1" x14ac:dyDescent="0.2">
      <c r="A50" s="698"/>
      <c r="B50" s="700"/>
      <c r="C50" s="739"/>
      <c r="D50" s="739"/>
      <c r="E50" s="740"/>
      <c r="F50" s="770"/>
      <c r="G50" s="761" t="s">
        <v>473</v>
      </c>
      <c r="H50" s="762"/>
      <c r="I50" s="762"/>
      <c r="J50" s="762"/>
      <c r="K50" s="762"/>
      <c r="L50" s="763"/>
      <c r="M50" s="702" t="s">
        <v>484</v>
      </c>
      <c r="N50" s="703"/>
      <c r="O50" s="704"/>
      <c r="P50" s="711" t="s">
        <v>479</v>
      </c>
      <c r="Q50" s="711"/>
      <c r="R50" s="711"/>
      <c r="S50" s="711"/>
      <c r="T50" s="711"/>
      <c r="U50" s="711"/>
      <c r="V50" s="711"/>
      <c r="W50" s="711"/>
      <c r="X50" s="711"/>
      <c r="Y50" s="712"/>
      <c r="Z50" s="698"/>
    </row>
    <row r="51" spans="1:26" ht="14.25" customHeight="1" x14ac:dyDescent="0.2">
      <c r="A51" s="698"/>
      <c r="B51" s="700"/>
      <c r="C51" s="739"/>
      <c r="D51" s="739"/>
      <c r="E51" s="740"/>
      <c r="F51" s="770"/>
      <c r="G51" s="764"/>
      <c r="H51" s="765"/>
      <c r="I51" s="765"/>
      <c r="J51" s="765"/>
      <c r="K51" s="765"/>
      <c r="L51" s="766"/>
      <c r="M51" s="705"/>
      <c r="N51" s="706"/>
      <c r="O51" s="707"/>
      <c r="P51" s="713"/>
      <c r="Q51" s="713"/>
      <c r="R51" s="713"/>
      <c r="S51" s="713"/>
      <c r="T51" s="713"/>
      <c r="U51" s="713"/>
      <c r="V51" s="713"/>
      <c r="W51" s="713"/>
      <c r="X51" s="713"/>
      <c r="Y51" s="714"/>
      <c r="Z51" s="698"/>
    </row>
    <row r="52" spans="1:26" ht="14.25" customHeight="1" x14ac:dyDescent="0.2">
      <c r="A52" s="698"/>
      <c r="B52" s="700"/>
      <c r="C52" s="739"/>
      <c r="D52" s="739"/>
      <c r="E52" s="740"/>
      <c r="F52" s="770"/>
      <c r="G52" s="764"/>
      <c r="H52" s="765"/>
      <c r="I52" s="765"/>
      <c r="J52" s="765"/>
      <c r="K52" s="765"/>
      <c r="L52" s="766"/>
      <c r="M52" s="705"/>
      <c r="N52" s="706"/>
      <c r="O52" s="707"/>
      <c r="P52" s="713"/>
      <c r="Q52" s="713"/>
      <c r="R52" s="713"/>
      <c r="S52" s="713"/>
      <c r="T52" s="713"/>
      <c r="U52" s="713"/>
      <c r="V52" s="713"/>
      <c r="W52" s="713"/>
      <c r="X52" s="713"/>
      <c r="Y52" s="714"/>
      <c r="Z52" s="698"/>
    </row>
    <row r="53" spans="1:26" ht="14.25" customHeight="1" x14ac:dyDescent="0.2">
      <c r="A53" s="698"/>
      <c r="B53" s="700"/>
      <c r="C53" s="739"/>
      <c r="D53" s="739"/>
      <c r="E53" s="740"/>
      <c r="F53" s="770"/>
      <c r="G53" s="764"/>
      <c r="H53" s="765"/>
      <c r="I53" s="765"/>
      <c r="J53" s="765"/>
      <c r="K53" s="765"/>
      <c r="L53" s="766"/>
      <c r="M53" s="705"/>
      <c r="N53" s="706"/>
      <c r="O53" s="707"/>
      <c r="P53" s="713"/>
      <c r="Q53" s="713"/>
      <c r="R53" s="713"/>
      <c r="S53" s="713"/>
      <c r="T53" s="713"/>
      <c r="U53" s="713"/>
      <c r="V53" s="713"/>
      <c r="W53" s="713"/>
      <c r="X53" s="713"/>
      <c r="Y53" s="714"/>
      <c r="Z53" s="698"/>
    </row>
    <row r="54" spans="1:26" ht="14.25" customHeight="1" thickBot="1" x14ac:dyDescent="0.25">
      <c r="A54" s="698"/>
      <c r="B54" s="700"/>
      <c r="C54" s="739"/>
      <c r="D54" s="739"/>
      <c r="E54" s="740"/>
      <c r="F54" s="770"/>
      <c r="G54" s="767"/>
      <c r="H54" s="768"/>
      <c r="I54" s="768"/>
      <c r="J54" s="768"/>
      <c r="K54" s="768"/>
      <c r="L54" s="769"/>
      <c r="M54" s="708"/>
      <c r="N54" s="709"/>
      <c r="O54" s="710"/>
      <c r="P54" s="715"/>
      <c r="Q54" s="715"/>
      <c r="R54" s="715"/>
      <c r="S54" s="715"/>
      <c r="T54" s="715"/>
      <c r="U54" s="715"/>
      <c r="V54" s="715"/>
      <c r="W54" s="715"/>
      <c r="X54" s="715"/>
      <c r="Y54" s="716"/>
      <c r="Z54" s="698"/>
    </row>
    <row r="55" spans="1:26" ht="14.25" customHeight="1" x14ac:dyDescent="0.2">
      <c r="A55" s="698"/>
      <c r="B55" s="700"/>
      <c r="C55" s="739"/>
      <c r="D55" s="739"/>
      <c r="E55" s="740"/>
      <c r="F55" s="770"/>
      <c r="G55" s="761" t="s">
        <v>474</v>
      </c>
      <c r="H55" s="762"/>
      <c r="I55" s="762"/>
      <c r="J55" s="762"/>
      <c r="K55" s="762"/>
      <c r="L55" s="763"/>
      <c r="M55" s="702" t="s">
        <v>485</v>
      </c>
      <c r="N55" s="703"/>
      <c r="O55" s="704"/>
      <c r="P55" s="711" t="s">
        <v>480</v>
      </c>
      <c r="Q55" s="711"/>
      <c r="R55" s="711"/>
      <c r="S55" s="711"/>
      <c r="T55" s="711"/>
      <c r="U55" s="711"/>
      <c r="V55" s="711"/>
      <c r="W55" s="711"/>
      <c r="X55" s="711"/>
      <c r="Y55" s="712"/>
      <c r="Z55" s="698"/>
    </row>
    <row r="56" spans="1:26" ht="14.25" customHeight="1" x14ac:dyDescent="0.2">
      <c r="A56" s="698"/>
      <c r="B56" s="700"/>
      <c r="C56" s="739"/>
      <c r="D56" s="739"/>
      <c r="E56" s="740"/>
      <c r="F56" s="770"/>
      <c r="G56" s="764"/>
      <c r="H56" s="765"/>
      <c r="I56" s="765"/>
      <c r="J56" s="765"/>
      <c r="K56" s="765"/>
      <c r="L56" s="766"/>
      <c r="M56" s="705"/>
      <c r="N56" s="706"/>
      <c r="O56" s="707"/>
      <c r="P56" s="713"/>
      <c r="Q56" s="713"/>
      <c r="R56" s="713"/>
      <c r="S56" s="713"/>
      <c r="T56" s="713"/>
      <c r="U56" s="713"/>
      <c r="V56" s="713"/>
      <c r="W56" s="713"/>
      <c r="X56" s="713"/>
      <c r="Y56" s="714"/>
      <c r="Z56" s="698"/>
    </row>
    <row r="57" spans="1:26" ht="14.25" customHeight="1" x14ac:dyDescent="0.2">
      <c r="A57" s="698"/>
      <c r="B57" s="700"/>
      <c r="C57" s="739"/>
      <c r="D57" s="739"/>
      <c r="E57" s="740"/>
      <c r="F57" s="770"/>
      <c r="G57" s="764"/>
      <c r="H57" s="765"/>
      <c r="I57" s="765"/>
      <c r="J57" s="765"/>
      <c r="K57" s="765"/>
      <c r="L57" s="766"/>
      <c r="M57" s="705"/>
      <c r="N57" s="706"/>
      <c r="O57" s="707"/>
      <c r="P57" s="713"/>
      <c r="Q57" s="713"/>
      <c r="R57" s="713"/>
      <c r="S57" s="713"/>
      <c r="T57" s="713"/>
      <c r="U57" s="713"/>
      <c r="V57" s="713"/>
      <c r="W57" s="713"/>
      <c r="X57" s="713"/>
      <c r="Y57" s="714"/>
      <c r="Z57" s="698"/>
    </row>
    <row r="58" spans="1:26" ht="14.25" customHeight="1" x14ac:dyDescent="0.2">
      <c r="A58" s="698"/>
      <c r="B58" s="700"/>
      <c r="C58" s="739"/>
      <c r="D58" s="739"/>
      <c r="E58" s="740"/>
      <c r="F58" s="770"/>
      <c r="G58" s="764"/>
      <c r="H58" s="765"/>
      <c r="I58" s="765"/>
      <c r="J58" s="765"/>
      <c r="K58" s="765"/>
      <c r="L58" s="766"/>
      <c r="M58" s="705"/>
      <c r="N58" s="706"/>
      <c r="O58" s="707"/>
      <c r="P58" s="713"/>
      <c r="Q58" s="713"/>
      <c r="R58" s="713"/>
      <c r="S58" s="713"/>
      <c r="T58" s="713"/>
      <c r="U58" s="713"/>
      <c r="V58" s="713"/>
      <c r="W58" s="713"/>
      <c r="X58" s="713"/>
      <c r="Y58" s="714"/>
      <c r="Z58" s="698"/>
    </row>
    <row r="59" spans="1:26" ht="14.25" customHeight="1" thickBot="1" x14ac:dyDescent="0.25">
      <c r="A59" s="698"/>
      <c r="B59" s="700"/>
      <c r="C59" s="739"/>
      <c r="D59" s="739"/>
      <c r="E59" s="740"/>
      <c r="F59" s="770"/>
      <c r="G59" s="767"/>
      <c r="H59" s="768"/>
      <c r="I59" s="768"/>
      <c r="J59" s="768"/>
      <c r="K59" s="768"/>
      <c r="L59" s="769"/>
      <c r="M59" s="708"/>
      <c r="N59" s="709"/>
      <c r="O59" s="710"/>
      <c r="P59" s="715"/>
      <c r="Q59" s="715"/>
      <c r="R59" s="715"/>
      <c r="S59" s="715"/>
      <c r="T59" s="715"/>
      <c r="U59" s="715"/>
      <c r="V59" s="715"/>
      <c r="W59" s="715"/>
      <c r="X59" s="715"/>
      <c r="Y59" s="716"/>
      <c r="Z59" s="698"/>
    </row>
    <row r="60" spans="1:26" ht="14.25" customHeight="1" x14ac:dyDescent="0.2">
      <c r="A60" s="698"/>
      <c r="B60" s="700"/>
      <c r="C60" s="739"/>
      <c r="D60" s="739"/>
      <c r="E60" s="740"/>
      <c r="F60" s="770"/>
      <c r="G60" s="761" t="s">
        <v>475</v>
      </c>
      <c r="H60" s="762"/>
      <c r="I60" s="762"/>
      <c r="J60" s="762"/>
      <c r="K60" s="762"/>
      <c r="L60" s="763"/>
      <c r="M60" s="702" t="s">
        <v>486</v>
      </c>
      <c r="N60" s="703"/>
      <c r="O60" s="704"/>
      <c r="P60" s="711" t="s">
        <v>481</v>
      </c>
      <c r="Q60" s="711"/>
      <c r="R60" s="711"/>
      <c r="S60" s="711"/>
      <c r="T60" s="711"/>
      <c r="U60" s="711"/>
      <c r="V60" s="711"/>
      <c r="W60" s="711"/>
      <c r="X60" s="711"/>
      <c r="Y60" s="712"/>
      <c r="Z60" s="698"/>
    </row>
    <row r="61" spans="1:26" ht="14.25" customHeight="1" x14ac:dyDescent="0.2">
      <c r="A61" s="698"/>
      <c r="B61" s="700"/>
      <c r="C61" s="739"/>
      <c r="D61" s="739"/>
      <c r="E61" s="740"/>
      <c r="F61" s="770"/>
      <c r="G61" s="764"/>
      <c r="H61" s="765"/>
      <c r="I61" s="765"/>
      <c r="J61" s="765"/>
      <c r="K61" s="765"/>
      <c r="L61" s="766"/>
      <c r="M61" s="705"/>
      <c r="N61" s="706"/>
      <c r="O61" s="707"/>
      <c r="P61" s="713"/>
      <c r="Q61" s="713"/>
      <c r="R61" s="713"/>
      <c r="S61" s="713"/>
      <c r="T61" s="713"/>
      <c r="U61" s="713"/>
      <c r="V61" s="713"/>
      <c r="W61" s="713"/>
      <c r="X61" s="713"/>
      <c r="Y61" s="714"/>
      <c r="Z61" s="698"/>
    </row>
    <row r="62" spans="1:26" ht="14.25" customHeight="1" x14ac:dyDescent="0.2">
      <c r="A62" s="698"/>
      <c r="B62" s="700"/>
      <c r="C62" s="739"/>
      <c r="D62" s="739"/>
      <c r="E62" s="740"/>
      <c r="F62" s="770"/>
      <c r="G62" s="764"/>
      <c r="H62" s="765"/>
      <c r="I62" s="765"/>
      <c r="J62" s="765"/>
      <c r="K62" s="765"/>
      <c r="L62" s="766"/>
      <c r="M62" s="705"/>
      <c r="N62" s="706"/>
      <c r="O62" s="707"/>
      <c r="P62" s="713"/>
      <c r="Q62" s="713"/>
      <c r="R62" s="713"/>
      <c r="S62" s="713"/>
      <c r="T62" s="713"/>
      <c r="U62" s="713"/>
      <c r="V62" s="713"/>
      <c r="W62" s="713"/>
      <c r="X62" s="713"/>
      <c r="Y62" s="714"/>
      <c r="Z62" s="698"/>
    </row>
    <row r="63" spans="1:26" ht="14.25" customHeight="1" x14ac:dyDescent="0.2">
      <c r="A63" s="698"/>
      <c r="B63" s="741" t="s">
        <v>567</v>
      </c>
      <c r="C63" s="742"/>
      <c r="D63" s="742"/>
      <c r="E63" s="743"/>
      <c r="F63" s="770"/>
      <c r="G63" s="764"/>
      <c r="H63" s="765"/>
      <c r="I63" s="765"/>
      <c r="J63" s="765"/>
      <c r="K63" s="765"/>
      <c r="L63" s="766"/>
      <c r="M63" s="705"/>
      <c r="N63" s="706"/>
      <c r="O63" s="707"/>
      <c r="P63" s="713"/>
      <c r="Q63" s="713"/>
      <c r="R63" s="713"/>
      <c r="S63" s="713"/>
      <c r="T63" s="713"/>
      <c r="U63" s="713"/>
      <c r="V63" s="713"/>
      <c r="W63" s="713"/>
      <c r="X63" s="713"/>
      <c r="Y63" s="714"/>
      <c r="Z63" s="698"/>
    </row>
    <row r="64" spans="1:26" ht="14.25" customHeight="1" thickBot="1" x14ac:dyDescent="0.25">
      <c r="A64" s="698"/>
      <c r="B64" s="744"/>
      <c r="C64" s="745"/>
      <c r="D64" s="745"/>
      <c r="E64" s="746"/>
      <c r="F64" s="770"/>
      <c r="G64" s="767"/>
      <c r="H64" s="768"/>
      <c r="I64" s="768"/>
      <c r="J64" s="768"/>
      <c r="K64" s="768"/>
      <c r="L64" s="769"/>
      <c r="M64" s="708"/>
      <c r="N64" s="709"/>
      <c r="O64" s="710"/>
      <c r="P64" s="715"/>
      <c r="Q64" s="715"/>
      <c r="R64" s="715"/>
      <c r="S64" s="715"/>
      <c r="T64" s="715"/>
      <c r="U64" s="715"/>
      <c r="V64" s="715"/>
      <c r="W64" s="715"/>
      <c r="X64" s="715"/>
      <c r="Y64" s="716"/>
      <c r="Z64" s="698"/>
    </row>
    <row r="65" spans="1:26" ht="12.75" customHeight="1" x14ac:dyDescent="0.2">
      <c r="A65" s="698"/>
      <c r="B65" s="698"/>
      <c r="C65" s="698"/>
      <c r="D65" s="698"/>
      <c r="E65" s="698"/>
      <c r="F65" s="698"/>
      <c r="G65" s="698"/>
      <c r="H65" s="698"/>
      <c r="I65" s="698"/>
      <c r="J65" s="698"/>
      <c r="K65" s="698"/>
      <c r="L65" s="698"/>
      <c r="M65" s="698"/>
      <c r="N65" s="698"/>
      <c r="O65" s="698"/>
      <c r="P65" s="698"/>
      <c r="Q65" s="698"/>
      <c r="R65" s="698"/>
      <c r="S65" s="698"/>
      <c r="T65" s="698"/>
      <c r="U65" s="698"/>
      <c r="V65" s="698"/>
      <c r="W65" s="698"/>
      <c r="X65" s="698"/>
      <c r="Y65" s="698"/>
      <c r="Z65" s="698"/>
    </row>
  </sheetData>
  <sheetProtection algorithmName="SHA-512" hashValue="2Xs5gBQPgdkaNcJvI/ialTaRGd3WeLMhcV8nhZQ/2Gv9ZPQI10KEjkNBP1039zQaPrGpXSqU5Y27T0/7L9Z//g==" saltValue="9ULXSXSXKuQjP4Q58E3GnA==" spinCount="100000" sheet="1" objects="1" scenarios="1" selectLockedCells="1" selectUnlockedCells="1"/>
  <mergeCells count="46">
    <mergeCell ref="Z2:Z65"/>
    <mergeCell ref="B65:Y65"/>
    <mergeCell ref="B5:Y5"/>
    <mergeCell ref="F6:F30"/>
    <mergeCell ref="B31:Y31"/>
    <mergeCell ref="F32:F64"/>
    <mergeCell ref="G35:Y39"/>
    <mergeCell ref="G34:Y34"/>
    <mergeCell ref="G32:Y33"/>
    <mergeCell ref="Q8:Y18"/>
    <mergeCell ref="Q19:Y30"/>
    <mergeCell ref="G40:L44"/>
    <mergeCell ref="G45:L49"/>
    <mergeCell ref="G50:L54"/>
    <mergeCell ref="H8:O18"/>
    <mergeCell ref="H19:O30"/>
    <mergeCell ref="A1:A65"/>
    <mergeCell ref="B1:Y1"/>
    <mergeCell ref="B2:C4"/>
    <mergeCell ref="D2:P4"/>
    <mergeCell ref="Q2:Y4"/>
    <mergeCell ref="B32:E33"/>
    <mergeCell ref="B34:E62"/>
    <mergeCell ref="B63:E64"/>
    <mergeCell ref="G6:Y6"/>
    <mergeCell ref="G7:O7"/>
    <mergeCell ref="P7:Y7"/>
    <mergeCell ref="B6:E6"/>
    <mergeCell ref="B7:E7"/>
    <mergeCell ref="B19:E19"/>
    <mergeCell ref="G55:L59"/>
    <mergeCell ref="G60:L64"/>
    <mergeCell ref="G19:G30"/>
    <mergeCell ref="M40:O44"/>
    <mergeCell ref="M45:O49"/>
    <mergeCell ref="M50:O54"/>
    <mergeCell ref="G8:G18"/>
    <mergeCell ref="P8:P18"/>
    <mergeCell ref="P19:P30"/>
    <mergeCell ref="M55:O59"/>
    <mergeCell ref="M60:O64"/>
    <mergeCell ref="P40:Y44"/>
    <mergeCell ref="P45:Y49"/>
    <mergeCell ref="P50:Y54"/>
    <mergeCell ref="P55:Y59"/>
    <mergeCell ref="P60:Y64"/>
  </mergeCells>
  <pageMargins left="0.7" right="0.7" top="0.75" bottom="0.75" header="0.3" footer="0.3"/>
  <pageSetup scale="50" fitToHeight="0" orientation="landscape"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DU665"/>
  <sheetViews>
    <sheetView showGridLines="0" tabSelected="1" zoomScale="55" zoomScaleNormal="55" workbookViewId="0">
      <selection activeCell="I13" sqref="I13:I18"/>
    </sheetView>
  </sheetViews>
  <sheetFormatPr baseColWidth="10" defaultRowHeight="66.75" customHeight="1" x14ac:dyDescent="0.25"/>
  <cols>
    <col min="1" max="1" width="2.140625" style="395" customWidth="1"/>
    <col min="2" max="2" width="8.5703125" style="395" customWidth="1"/>
    <col min="3" max="3" width="33.28515625" style="395" customWidth="1"/>
    <col min="4" max="4" width="55.140625" style="395" customWidth="1"/>
    <col min="5" max="5" width="34.28515625" style="395" customWidth="1"/>
    <col min="6" max="6" width="21.5703125" style="395" customWidth="1"/>
    <col min="7" max="7" width="26.28515625" style="395" customWidth="1"/>
    <col min="8" max="8" width="41.85546875" style="395" customWidth="1"/>
    <col min="9" max="9" width="57.42578125" style="395" customWidth="1"/>
    <col min="10" max="10" width="31.140625" style="395" customWidth="1"/>
    <col min="11" max="11" width="28.28515625" style="395" customWidth="1"/>
    <col min="12" max="12" width="1.28515625" style="395" customWidth="1"/>
    <col min="13" max="13" width="22.7109375" style="395" customWidth="1"/>
    <col min="14" max="14" width="12" style="395" customWidth="1"/>
    <col min="15" max="15" width="20.85546875" style="395" customWidth="1"/>
    <col min="16" max="16" width="25.28515625" style="395" customWidth="1"/>
    <col min="17" max="17" width="23.5703125" style="395" customWidth="1"/>
    <col min="18" max="18" width="22.85546875" style="395" customWidth="1"/>
    <col min="19" max="19" width="1.5703125" style="395" customWidth="1"/>
    <col min="20" max="20" width="53.7109375" style="395" customWidth="1"/>
    <col min="21" max="21" width="24.85546875" style="395" customWidth="1"/>
    <col min="22" max="22" width="23.5703125" style="395" customWidth="1"/>
    <col min="23" max="32" width="12.5703125" style="395" customWidth="1"/>
    <col min="33" max="33" width="16.140625" style="395" customWidth="1"/>
    <col min="34" max="35" width="19.28515625" style="395" customWidth="1"/>
    <col min="36" max="37" width="21.85546875" style="395" customWidth="1"/>
    <col min="38" max="41" width="18.7109375" style="395" customWidth="1"/>
    <col min="42" max="42" width="48" style="395" customWidth="1"/>
    <col min="43" max="46" width="27.7109375" style="395" customWidth="1"/>
    <col min="47" max="47" width="2.140625" style="395" customWidth="1"/>
    <col min="48" max="48" width="20" style="395" customWidth="1"/>
    <col min="49" max="49" width="20.5703125" style="395" customWidth="1"/>
    <col min="50" max="51" width="17.7109375" style="395" customWidth="1"/>
    <col min="52" max="52" width="24" style="395" customWidth="1"/>
    <col min="53" max="53" width="23.85546875" style="395" customWidth="1"/>
    <col min="54" max="54" width="1.7109375" style="395" customWidth="1"/>
    <col min="55" max="55" width="1.140625" style="395" customWidth="1"/>
    <col min="56" max="56" width="8" style="402" customWidth="1"/>
    <col min="57" max="61" width="16" style="395" customWidth="1"/>
    <col min="62" max="62" width="1.7109375" style="395" customWidth="1"/>
    <col min="63" max="63" width="42.140625" style="395" customWidth="1"/>
    <col min="64" max="64" width="20.5703125" style="395" customWidth="1"/>
    <col min="65" max="65" width="25.7109375" style="395" customWidth="1"/>
    <col min="66" max="67" width="20.5703125" style="395" customWidth="1"/>
    <col min="68" max="68" width="20.85546875" style="395" customWidth="1"/>
    <col min="69" max="69" width="1.7109375" style="395" customWidth="1"/>
    <col min="70" max="70" width="46.5703125" style="395" customWidth="1"/>
    <col min="71" max="71" width="38.5703125" style="395" customWidth="1"/>
    <col min="72" max="72" width="28.42578125" style="395" customWidth="1"/>
    <col min="73" max="73" width="1.7109375" style="395" customWidth="1"/>
    <col min="74" max="74" width="20" style="395" customWidth="1"/>
    <col min="75" max="93" width="8.5703125" style="395" customWidth="1"/>
    <col min="94" max="94" width="19.85546875" style="395" customWidth="1"/>
    <col min="95" max="95" width="1.7109375" style="395" customWidth="1"/>
    <col min="96" max="96" width="19.42578125" style="395" customWidth="1"/>
    <col min="97" max="119" width="8.42578125" style="395" customWidth="1"/>
    <col min="120" max="120" width="19.7109375" style="395" customWidth="1"/>
    <col min="121" max="121" width="1.5703125" style="395" customWidth="1"/>
    <col min="122" max="122" width="25.28515625" style="395" customWidth="1"/>
    <col min="123" max="123" width="31.5703125" style="395" customWidth="1"/>
    <col min="124" max="124" width="25.28515625" style="395" customWidth="1"/>
    <col min="125" max="125" width="28.42578125" style="395" customWidth="1"/>
    <col min="126" max="16384" width="11.42578125" style="395"/>
  </cols>
  <sheetData>
    <row r="1" spans="1:125" s="303" customFormat="1" ht="12" customHeight="1" thickBot="1" x14ac:dyDescent="0.3">
      <c r="B1" s="382"/>
      <c r="BD1" s="399"/>
    </row>
    <row r="2" spans="1:125" s="303" customFormat="1" ht="37.5" customHeight="1" thickBot="1" x14ac:dyDescent="0.3">
      <c r="A2" s="383"/>
      <c r="B2" s="671"/>
      <c r="C2" s="672"/>
      <c r="D2" s="672"/>
      <c r="E2" s="917" t="s">
        <v>912</v>
      </c>
      <c r="F2" s="917"/>
      <c r="G2" s="917"/>
      <c r="H2" s="917"/>
      <c r="I2" s="917"/>
      <c r="J2" s="917"/>
      <c r="K2" s="917"/>
      <c r="L2" s="917"/>
      <c r="M2" s="918"/>
      <c r="N2" s="932" t="s">
        <v>446</v>
      </c>
      <c r="O2" s="932"/>
      <c r="P2" s="306">
        <v>3</v>
      </c>
      <c r="Q2" s="932"/>
      <c r="R2" s="932"/>
      <c r="S2" s="384"/>
      <c r="BD2" s="399"/>
    </row>
    <row r="3" spans="1:125" s="303" customFormat="1" ht="37.5" customHeight="1" thickBot="1" x14ac:dyDescent="0.3">
      <c r="A3" s="383"/>
      <c r="B3" s="674"/>
      <c r="C3" s="675"/>
      <c r="D3" s="675"/>
      <c r="E3" s="919"/>
      <c r="F3" s="919"/>
      <c r="G3" s="919"/>
      <c r="H3" s="919"/>
      <c r="I3" s="919"/>
      <c r="J3" s="919"/>
      <c r="K3" s="919"/>
      <c r="L3" s="919"/>
      <c r="M3" s="920"/>
      <c r="N3" s="1016" t="s">
        <v>447</v>
      </c>
      <c r="O3" s="1017"/>
      <c r="P3" s="304">
        <v>44635</v>
      </c>
      <c r="Q3" s="932"/>
      <c r="R3" s="932"/>
      <c r="S3" s="384"/>
      <c r="T3" s="383"/>
      <c r="U3" s="383"/>
      <c r="V3" s="383"/>
      <c r="BD3" s="399"/>
    </row>
    <row r="4" spans="1:125" s="303" customFormat="1" ht="37.5" customHeight="1" thickBot="1" x14ac:dyDescent="0.3">
      <c r="B4" s="677"/>
      <c r="C4" s="678"/>
      <c r="D4" s="678"/>
      <c r="E4" s="921"/>
      <c r="F4" s="921"/>
      <c r="G4" s="921"/>
      <c r="H4" s="921"/>
      <c r="I4" s="921"/>
      <c r="J4" s="921"/>
      <c r="K4" s="921"/>
      <c r="L4" s="921"/>
      <c r="M4" s="922"/>
      <c r="N4" s="932" t="s">
        <v>448</v>
      </c>
      <c r="O4" s="932"/>
      <c r="P4" s="306" t="s">
        <v>449</v>
      </c>
      <c r="Q4" s="932"/>
      <c r="R4" s="932"/>
      <c r="S4" s="384"/>
      <c r="BD4" s="399"/>
    </row>
    <row r="5" spans="1:125" s="303" customFormat="1" ht="12" customHeight="1" thickBot="1" x14ac:dyDescent="0.3">
      <c r="B5" s="384"/>
      <c r="C5" s="385"/>
      <c r="D5" s="385"/>
      <c r="E5" s="385"/>
      <c r="F5" s="385"/>
      <c r="G5" s="385"/>
      <c r="H5" s="385"/>
      <c r="I5" s="385"/>
      <c r="J5" s="385"/>
      <c r="K5" s="385"/>
      <c r="L5" s="385"/>
      <c r="M5" s="385"/>
      <c r="N5" s="385"/>
      <c r="O5" s="386"/>
      <c r="P5" s="387"/>
      <c r="Q5" s="387"/>
      <c r="R5" s="387"/>
      <c r="S5" s="386"/>
      <c r="T5" s="385"/>
      <c r="U5" s="385"/>
      <c r="V5" s="385"/>
      <c r="BD5" s="399"/>
    </row>
    <row r="6" spans="1:125" s="303" customFormat="1" ht="33.75" customHeight="1" x14ac:dyDescent="0.25">
      <c r="B6" s="1000" t="s">
        <v>862</v>
      </c>
      <c r="C6" s="1001"/>
      <c r="D6" s="1001"/>
      <c r="E6" s="1001"/>
      <c r="F6" s="1001"/>
      <c r="G6" s="1001"/>
      <c r="H6" s="1002"/>
      <c r="I6" s="974" t="s">
        <v>2477</v>
      </c>
      <c r="J6" s="975"/>
      <c r="K6" s="975"/>
      <c r="L6" s="975"/>
      <c r="M6" s="975"/>
      <c r="N6" s="975"/>
      <c r="O6" s="975"/>
      <c r="P6" s="975"/>
      <c r="Q6" s="975"/>
      <c r="R6" s="976"/>
      <c r="BD6" s="399"/>
    </row>
    <row r="7" spans="1:125" s="303" customFormat="1" ht="33.75" customHeight="1" x14ac:dyDescent="0.25">
      <c r="B7" s="1003" t="s">
        <v>863</v>
      </c>
      <c r="C7" s="1004"/>
      <c r="D7" s="1004"/>
      <c r="E7" s="1004"/>
      <c r="F7" s="1004"/>
      <c r="G7" s="1004"/>
      <c r="H7" s="1005"/>
      <c r="I7" s="977" t="s">
        <v>2476</v>
      </c>
      <c r="J7" s="978"/>
      <c r="K7" s="978"/>
      <c r="L7" s="978"/>
      <c r="M7" s="978"/>
      <c r="N7" s="978"/>
      <c r="O7" s="978"/>
      <c r="P7" s="978"/>
      <c r="Q7" s="978"/>
      <c r="R7" s="979"/>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400"/>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388"/>
      <c r="DG7" s="388"/>
      <c r="DH7" s="388"/>
      <c r="DI7" s="388"/>
      <c r="DJ7" s="388"/>
      <c r="DK7" s="388"/>
      <c r="DL7" s="388"/>
      <c r="DM7" s="388"/>
      <c r="DN7" s="388"/>
      <c r="DO7" s="388"/>
      <c r="DP7" s="388"/>
      <c r="DQ7" s="388"/>
    </row>
    <row r="8" spans="1:125" s="303" customFormat="1" ht="33.75" customHeight="1" x14ac:dyDescent="0.25">
      <c r="B8" s="1006" t="s">
        <v>864</v>
      </c>
      <c r="C8" s="1007"/>
      <c r="D8" s="1007"/>
      <c r="E8" s="1007"/>
      <c r="F8" s="1007"/>
      <c r="G8" s="1007"/>
      <c r="H8" s="1008"/>
      <c r="I8" s="980" t="s">
        <v>2478</v>
      </c>
      <c r="J8" s="981"/>
      <c r="K8" s="981"/>
      <c r="L8" s="981"/>
      <c r="M8" s="981"/>
      <c r="N8" s="981"/>
      <c r="O8" s="981"/>
      <c r="P8" s="981"/>
      <c r="Q8" s="981"/>
      <c r="R8" s="982"/>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400"/>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388"/>
      <c r="DG8" s="388"/>
      <c r="DH8" s="388"/>
      <c r="DI8" s="388"/>
      <c r="DJ8" s="388"/>
      <c r="DK8" s="388"/>
      <c r="DL8" s="388"/>
      <c r="DM8" s="388"/>
      <c r="DN8" s="388"/>
      <c r="DO8" s="388"/>
      <c r="DP8" s="388"/>
      <c r="DQ8" s="388"/>
    </row>
    <row r="9" spans="1:125" s="303" customFormat="1" ht="33.75" customHeight="1" thickBot="1" x14ac:dyDescent="0.3">
      <c r="B9" s="1009" t="s">
        <v>856</v>
      </c>
      <c r="C9" s="1010"/>
      <c r="D9" s="1010"/>
      <c r="E9" s="1010"/>
      <c r="F9" s="1010"/>
      <c r="G9" s="1010"/>
      <c r="H9" s="1011"/>
      <c r="I9" s="929" t="s">
        <v>43</v>
      </c>
      <c r="J9" s="930"/>
      <c r="K9" s="930"/>
      <c r="L9" s="930"/>
      <c r="M9" s="930"/>
      <c r="N9" s="930"/>
      <c r="O9" s="930"/>
      <c r="P9" s="930"/>
      <c r="Q9" s="930"/>
      <c r="R9" s="931"/>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400"/>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388"/>
      <c r="DG9" s="388"/>
      <c r="DH9" s="388"/>
      <c r="DI9" s="388"/>
      <c r="DJ9" s="388"/>
      <c r="DK9" s="388"/>
      <c r="DL9" s="388"/>
      <c r="DM9" s="388"/>
      <c r="DN9" s="388"/>
      <c r="DO9" s="388"/>
      <c r="DP9" s="388"/>
      <c r="DQ9" s="388"/>
    </row>
    <row r="10" spans="1:125" s="389" customFormat="1" ht="12" customHeight="1" thickBot="1" x14ac:dyDescent="0.3">
      <c r="B10" s="1067"/>
      <c r="C10" s="1068"/>
      <c r="D10" s="1068"/>
      <c r="E10" s="1068"/>
      <c r="F10" s="1068"/>
      <c r="G10" s="1068"/>
      <c r="H10" s="1068"/>
      <c r="I10" s="1068"/>
      <c r="J10" s="1068"/>
      <c r="K10" s="1068"/>
      <c r="L10" s="1068"/>
      <c r="M10" s="1068"/>
      <c r="N10" s="1068"/>
      <c r="O10" s="1068"/>
      <c r="P10" s="1068"/>
      <c r="Q10" s="1068"/>
      <c r="R10" s="1068"/>
      <c r="S10" s="1068"/>
      <c r="T10" s="1068"/>
      <c r="U10" s="1068"/>
      <c r="V10" s="1068"/>
      <c r="W10" s="1068"/>
      <c r="X10" s="1068"/>
      <c r="Y10" s="1068"/>
      <c r="Z10" s="1068"/>
      <c r="AA10" s="1068"/>
      <c r="AB10" s="390"/>
      <c r="AC10" s="390"/>
      <c r="AD10" s="390"/>
      <c r="AE10" s="390"/>
      <c r="AF10" s="390"/>
      <c r="AG10" s="390"/>
      <c r="AH10" s="390"/>
      <c r="AI10" s="390"/>
      <c r="AJ10" s="390"/>
      <c r="AK10" s="390"/>
      <c r="AL10" s="390"/>
      <c r="AM10" s="390"/>
      <c r="AN10" s="390"/>
      <c r="AO10" s="390"/>
      <c r="AP10" s="390"/>
      <c r="AQ10" s="390"/>
      <c r="AR10" s="390"/>
      <c r="AS10" s="390"/>
      <c r="AT10" s="390"/>
      <c r="AU10" s="390"/>
      <c r="AV10" s="390"/>
      <c r="AW10" s="390"/>
      <c r="AX10" s="390"/>
      <c r="AY10" s="390"/>
      <c r="AZ10" s="390"/>
      <c r="BA10" s="390"/>
      <c r="BB10" s="390"/>
      <c r="BC10" s="390"/>
      <c r="BD10" s="401"/>
      <c r="BE10" s="390"/>
      <c r="BF10" s="390"/>
      <c r="BG10" s="390"/>
      <c r="BH10" s="390"/>
      <c r="BI10" s="390"/>
      <c r="BJ10" s="390"/>
      <c r="BK10" s="390"/>
      <c r="BL10" s="390"/>
      <c r="BM10" s="390"/>
      <c r="BN10" s="390"/>
      <c r="BO10" s="390"/>
      <c r="BP10" s="390"/>
      <c r="BQ10" s="390"/>
      <c r="BR10" s="390"/>
      <c r="BS10" s="396"/>
      <c r="BT10" s="390"/>
      <c r="BU10" s="390"/>
      <c r="BV10" s="390"/>
      <c r="BW10" s="390"/>
      <c r="BX10" s="390"/>
      <c r="BY10" s="390"/>
      <c r="BZ10" s="390"/>
      <c r="CA10" s="390"/>
      <c r="CB10" s="390"/>
      <c r="CC10" s="390"/>
      <c r="CD10" s="396"/>
      <c r="CE10" s="396"/>
      <c r="CF10" s="396"/>
      <c r="CG10" s="396"/>
      <c r="CH10" s="390"/>
      <c r="CI10" s="390"/>
      <c r="CJ10" s="390"/>
      <c r="CK10" s="390"/>
      <c r="CL10" s="390"/>
      <c r="CM10" s="390"/>
      <c r="CN10" s="390"/>
      <c r="CO10" s="390"/>
      <c r="CP10" s="390"/>
      <c r="CQ10" s="390"/>
      <c r="CR10" s="390"/>
      <c r="CS10" s="390"/>
      <c r="CT10" s="390"/>
      <c r="CU10" s="390"/>
      <c r="CV10" s="396"/>
      <c r="CW10" s="396"/>
      <c r="CX10" s="396"/>
      <c r="CY10" s="396"/>
      <c r="CZ10" s="390"/>
      <c r="DA10" s="390"/>
      <c r="DB10" s="390"/>
      <c r="DC10" s="390"/>
      <c r="DD10" s="396"/>
      <c r="DE10" s="396"/>
      <c r="DF10" s="396"/>
      <c r="DG10" s="396"/>
      <c r="DH10" s="390"/>
      <c r="DI10" s="390"/>
      <c r="DJ10" s="390"/>
      <c r="DK10" s="390"/>
      <c r="DL10" s="390"/>
      <c r="DM10" s="390"/>
      <c r="DN10" s="390"/>
      <c r="DO10" s="390"/>
      <c r="DP10" s="390"/>
      <c r="DQ10" s="390"/>
    </row>
    <row r="11" spans="1:125" s="391" customFormat="1" ht="41.25" customHeight="1" thickBot="1" x14ac:dyDescent="0.25">
      <c r="B11" s="1018" t="s">
        <v>756</v>
      </c>
      <c r="C11" s="1019"/>
      <c r="D11" s="1019"/>
      <c r="E11" s="1019"/>
      <c r="F11" s="1019"/>
      <c r="G11" s="1019"/>
      <c r="H11" s="1019"/>
      <c r="I11" s="1019"/>
      <c r="J11" s="1069"/>
      <c r="K11" s="1020"/>
      <c r="L11" s="276"/>
      <c r="M11" s="1018" t="s">
        <v>755</v>
      </c>
      <c r="N11" s="1019"/>
      <c r="O11" s="1019"/>
      <c r="P11" s="1019"/>
      <c r="Q11" s="1019"/>
      <c r="R11" s="1020"/>
      <c r="S11" s="276"/>
      <c r="T11" s="939" t="s">
        <v>757</v>
      </c>
      <c r="U11" s="940"/>
      <c r="V11" s="940"/>
      <c r="W11" s="940"/>
      <c r="X11" s="940"/>
      <c r="Y11" s="940"/>
      <c r="Z11" s="940"/>
      <c r="AA11" s="940"/>
      <c r="AB11" s="940"/>
      <c r="AC11" s="940"/>
      <c r="AD11" s="940"/>
      <c r="AE11" s="940"/>
      <c r="AF11" s="940"/>
      <c r="AG11" s="940"/>
      <c r="AH11" s="940"/>
      <c r="AI11" s="940"/>
      <c r="AJ11" s="940"/>
      <c r="AK11" s="940"/>
      <c r="AL11" s="940"/>
      <c r="AM11" s="940"/>
      <c r="AN11" s="940"/>
      <c r="AO11" s="940"/>
      <c r="AP11" s="940"/>
      <c r="AQ11" s="940"/>
      <c r="AR11" s="940"/>
      <c r="AS11" s="940"/>
      <c r="AT11" s="941"/>
      <c r="AU11" s="276"/>
      <c r="AV11" s="939" t="s">
        <v>758</v>
      </c>
      <c r="AW11" s="940"/>
      <c r="AX11" s="940"/>
      <c r="AY11" s="940"/>
      <c r="AZ11" s="940"/>
      <c r="BA11" s="940"/>
      <c r="BB11" s="940"/>
      <c r="BC11" s="940"/>
      <c r="BD11" s="940"/>
      <c r="BE11" s="940"/>
      <c r="BF11" s="940"/>
      <c r="BG11" s="940"/>
      <c r="BH11" s="940"/>
      <c r="BI11" s="941"/>
      <c r="BJ11" s="414"/>
      <c r="BK11" s="1072" t="s">
        <v>759</v>
      </c>
      <c r="BL11" s="1073"/>
      <c r="BM11" s="1073"/>
      <c r="BN11" s="1073"/>
      <c r="BO11" s="1073"/>
      <c r="BP11" s="1073"/>
      <c r="BQ11" s="1073"/>
      <c r="BR11" s="1073"/>
      <c r="BS11" s="1073"/>
      <c r="BT11" s="1074"/>
      <c r="BU11" s="414"/>
      <c r="BV11" s="1116" t="s">
        <v>668</v>
      </c>
      <c r="BW11" s="1117"/>
      <c r="BX11" s="1117"/>
      <c r="BY11" s="1117"/>
      <c r="BZ11" s="1117"/>
      <c r="CA11" s="1117"/>
      <c r="CB11" s="1117"/>
      <c r="CC11" s="1117"/>
      <c r="CD11" s="1117"/>
      <c r="CE11" s="1117"/>
      <c r="CF11" s="1117"/>
      <c r="CG11" s="1117"/>
      <c r="CH11" s="1117"/>
      <c r="CI11" s="1117"/>
      <c r="CJ11" s="1117"/>
      <c r="CK11" s="1117"/>
      <c r="CL11" s="1117"/>
      <c r="CM11" s="1117"/>
      <c r="CN11" s="1117"/>
      <c r="CO11" s="1117"/>
      <c r="CP11" s="1117"/>
      <c r="CQ11" s="1117"/>
      <c r="CR11" s="1117"/>
      <c r="CS11" s="1117"/>
      <c r="CT11" s="1117"/>
      <c r="CU11" s="1117"/>
      <c r="CV11" s="1117"/>
      <c r="CW11" s="1117"/>
      <c r="CX11" s="1117"/>
      <c r="CY11" s="1117"/>
      <c r="CZ11" s="1117"/>
      <c r="DA11" s="1117"/>
      <c r="DB11" s="1117"/>
      <c r="DC11" s="1117"/>
      <c r="DD11" s="1117"/>
      <c r="DE11" s="1117"/>
      <c r="DF11" s="1117"/>
      <c r="DG11" s="1117"/>
      <c r="DH11" s="1117"/>
      <c r="DI11" s="1117"/>
      <c r="DJ11" s="1117"/>
      <c r="DK11" s="1117"/>
      <c r="DL11" s="1117"/>
      <c r="DM11" s="1117"/>
      <c r="DN11" s="1117"/>
      <c r="DO11" s="1117"/>
      <c r="DP11" s="1118"/>
      <c r="DQ11" s="414"/>
      <c r="DR11" s="1089" t="s">
        <v>746</v>
      </c>
      <c r="DS11" s="1090"/>
      <c r="DT11" s="1090"/>
      <c r="DU11" s="1091"/>
    </row>
    <row r="12" spans="1:125" s="303" customFormat="1" ht="45.75" customHeight="1" thickBot="1" x14ac:dyDescent="0.3">
      <c r="B12" s="1129" t="s">
        <v>0</v>
      </c>
      <c r="C12" s="1130"/>
      <c r="D12" s="1130"/>
      <c r="E12" s="1130"/>
      <c r="F12" s="1130"/>
      <c r="G12" s="1130"/>
      <c r="H12" s="1130"/>
      <c r="I12" s="1130"/>
      <c r="J12" s="1131"/>
      <c r="K12" s="1132"/>
      <c r="L12" s="276"/>
      <c r="M12" s="933" t="s">
        <v>356</v>
      </c>
      <c r="N12" s="934"/>
      <c r="O12" s="934"/>
      <c r="P12" s="934"/>
      <c r="Q12" s="934"/>
      <c r="R12" s="935"/>
      <c r="S12" s="276"/>
      <c r="T12" s="1058" t="s">
        <v>569</v>
      </c>
      <c r="U12" s="1059"/>
      <c r="V12" s="1059"/>
      <c r="W12" s="1059"/>
      <c r="X12" s="1059"/>
      <c r="Y12" s="1059"/>
      <c r="Z12" s="1059"/>
      <c r="AA12" s="1059"/>
      <c r="AB12" s="1059"/>
      <c r="AC12" s="1059"/>
      <c r="AD12" s="1059"/>
      <c r="AE12" s="1059"/>
      <c r="AF12" s="1059"/>
      <c r="AG12" s="1059"/>
      <c r="AH12" s="1059"/>
      <c r="AI12" s="1059"/>
      <c r="AJ12" s="1059"/>
      <c r="AK12" s="1059"/>
      <c r="AL12" s="1059"/>
      <c r="AM12" s="1059"/>
      <c r="AN12" s="1059"/>
      <c r="AO12" s="1059"/>
      <c r="AP12" s="1059"/>
      <c r="AQ12" s="1059"/>
      <c r="AR12" s="1059"/>
      <c r="AS12" s="1059"/>
      <c r="AT12" s="1060"/>
      <c r="AU12" s="276"/>
      <c r="AV12" s="942" t="s">
        <v>604</v>
      </c>
      <c r="AW12" s="943"/>
      <c r="AX12" s="943"/>
      <c r="AY12" s="943"/>
      <c r="AZ12" s="943"/>
      <c r="BA12" s="943"/>
      <c r="BB12" s="943"/>
      <c r="BC12" s="943"/>
      <c r="BD12" s="943"/>
      <c r="BE12" s="943"/>
      <c r="BF12" s="943"/>
      <c r="BG12" s="943"/>
      <c r="BH12" s="943"/>
      <c r="BI12" s="944"/>
      <c r="BJ12" s="415"/>
      <c r="BK12" s="1075"/>
      <c r="BL12" s="1076"/>
      <c r="BM12" s="1076"/>
      <c r="BN12" s="1076"/>
      <c r="BO12" s="1076"/>
      <c r="BP12" s="1076"/>
      <c r="BQ12" s="1076"/>
      <c r="BR12" s="1076"/>
      <c r="BS12" s="1076"/>
      <c r="BT12" s="1077"/>
      <c r="BU12" s="415"/>
      <c r="BV12" s="1119" t="s">
        <v>822</v>
      </c>
      <c r="BW12" s="1120"/>
      <c r="BX12" s="1120"/>
      <c r="BY12" s="1120"/>
      <c r="BZ12" s="1120"/>
      <c r="CA12" s="1120"/>
      <c r="CB12" s="1120"/>
      <c r="CC12" s="1120"/>
      <c r="CD12" s="1120"/>
      <c r="CE12" s="1120"/>
      <c r="CF12" s="1120"/>
      <c r="CG12" s="1120"/>
      <c r="CH12" s="1120"/>
      <c r="CI12" s="1120"/>
      <c r="CJ12" s="1120"/>
      <c r="CK12" s="1120"/>
      <c r="CL12" s="1120"/>
      <c r="CM12" s="1120"/>
      <c r="CN12" s="1120"/>
      <c r="CO12" s="1120"/>
      <c r="CP12" s="1120"/>
      <c r="CQ12" s="1120"/>
      <c r="CR12" s="1120"/>
      <c r="CS12" s="1120"/>
      <c r="CT12" s="1120"/>
      <c r="CU12" s="1120"/>
      <c r="CV12" s="1120"/>
      <c r="CW12" s="1120"/>
      <c r="CX12" s="1120"/>
      <c r="CY12" s="1120"/>
      <c r="CZ12" s="1120"/>
      <c r="DA12" s="1120"/>
      <c r="DB12" s="1120"/>
      <c r="DC12" s="1120"/>
      <c r="DD12" s="1120"/>
      <c r="DE12" s="1120"/>
      <c r="DF12" s="1120"/>
      <c r="DG12" s="1120"/>
      <c r="DH12" s="1120"/>
      <c r="DI12" s="1120"/>
      <c r="DJ12" s="1120"/>
      <c r="DK12" s="1120"/>
      <c r="DL12" s="1120"/>
      <c r="DM12" s="1120"/>
      <c r="DN12" s="1120"/>
      <c r="DO12" s="1120"/>
      <c r="DP12" s="1121"/>
      <c r="DQ12" s="414"/>
      <c r="DR12" s="1092"/>
      <c r="DS12" s="1093"/>
      <c r="DT12" s="1093"/>
      <c r="DU12" s="1094"/>
    </row>
    <row r="13" spans="1:125" s="303" customFormat="1" ht="31.5" customHeight="1" thickBot="1" x14ac:dyDescent="0.3">
      <c r="B13" s="1049" t="s">
        <v>1</v>
      </c>
      <c r="C13" s="897" t="s">
        <v>272</v>
      </c>
      <c r="D13" s="897" t="s">
        <v>355</v>
      </c>
      <c r="E13" s="897" t="s">
        <v>695</v>
      </c>
      <c r="F13" s="967" t="s">
        <v>489</v>
      </c>
      <c r="G13" s="1013" t="s">
        <v>879</v>
      </c>
      <c r="H13" s="911" t="s">
        <v>897</v>
      </c>
      <c r="I13" s="846" t="s">
        <v>490</v>
      </c>
      <c r="J13" s="936" t="s">
        <v>905</v>
      </c>
      <c r="K13" s="902" t="s">
        <v>903</v>
      </c>
      <c r="L13" s="276"/>
      <c r="M13" s="905" t="s">
        <v>663</v>
      </c>
      <c r="N13" s="906"/>
      <c r="O13" s="906"/>
      <c r="P13" s="906"/>
      <c r="Q13" s="906"/>
      <c r="R13" s="907"/>
      <c r="S13" s="276"/>
      <c r="T13" s="1041" t="s">
        <v>662</v>
      </c>
      <c r="U13" s="1042"/>
      <c r="V13" s="1042"/>
      <c r="W13" s="1042"/>
      <c r="X13" s="1042"/>
      <c r="Y13" s="1042"/>
      <c r="Z13" s="1042"/>
      <c r="AA13" s="1042"/>
      <c r="AB13" s="1042"/>
      <c r="AC13" s="1042"/>
      <c r="AD13" s="1042"/>
      <c r="AE13" s="1042"/>
      <c r="AF13" s="1042"/>
      <c r="AG13" s="1042"/>
      <c r="AH13" s="1042"/>
      <c r="AI13" s="1042"/>
      <c r="AJ13" s="1042"/>
      <c r="AK13" s="1042"/>
      <c r="AL13" s="1042"/>
      <c r="AM13" s="1042"/>
      <c r="AN13" s="1042"/>
      <c r="AO13" s="1042"/>
      <c r="AP13" s="1042"/>
      <c r="AQ13" s="1042"/>
      <c r="AR13" s="1042"/>
      <c r="AS13" s="1043"/>
      <c r="AT13" s="1044"/>
      <c r="AU13" s="276"/>
      <c r="AV13" s="945" t="s">
        <v>613</v>
      </c>
      <c r="AW13" s="946"/>
      <c r="AX13" s="946"/>
      <c r="AY13" s="946"/>
      <c r="AZ13" s="946"/>
      <c r="BA13" s="946"/>
      <c r="BB13" s="946"/>
      <c r="BC13" s="946"/>
      <c r="BD13" s="946"/>
      <c r="BE13" s="946"/>
      <c r="BF13" s="946"/>
      <c r="BG13" s="946"/>
      <c r="BH13" s="946"/>
      <c r="BI13" s="947"/>
      <c r="BJ13" s="416"/>
      <c r="BK13" s="1078"/>
      <c r="BL13" s="1079"/>
      <c r="BM13" s="1079"/>
      <c r="BN13" s="1079"/>
      <c r="BO13" s="1079"/>
      <c r="BP13" s="1079"/>
      <c r="BQ13" s="1079"/>
      <c r="BR13" s="1079"/>
      <c r="BS13" s="1079"/>
      <c r="BT13" s="1080"/>
      <c r="BU13" s="416"/>
      <c r="BV13" s="1026" t="s">
        <v>671</v>
      </c>
      <c r="BW13" s="1027"/>
      <c r="BX13" s="1027"/>
      <c r="BY13" s="1027"/>
      <c r="BZ13" s="1027"/>
      <c r="CA13" s="1027"/>
      <c r="CB13" s="1027"/>
      <c r="CC13" s="1027"/>
      <c r="CD13" s="1027"/>
      <c r="CE13" s="1027"/>
      <c r="CF13" s="1027"/>
      <c r="CG13" s="1027"/>
      <c r="CH13" s="1027"/>
      <c r="CI13" s="1027"/>
      <c r="CJ13" s="1027"/>
      <c r="CK13" s="1027"/>
      <c r="CL13" s="1027"/>
      <c r="CM13" s="1027"/>
      <c r="CN13" s="1027"/>
      <c r="CO13" s="1027"/>
      <c r="CP13" s="1028"/>
      <c r="CQ13" s="417"/>
      <c r="CR13" s="1104" t="s">
        <v>681</v>
      </c>
      <c r="CS13" s="1105"/>
      <c r="CT13" s="1105"/>
      <c r="CU13" s="1105"/>
      <c r="CV13" s="1105"/>
      <c r="CW13" s="1105"/>
      <c r="CX13" s="1105"/>
      <c r="CY13" s="1105"/>
      <c r="CZ13" s="1105"/>
      <c r="DA13" s="1105"/>
      <c r="DB13" s="1105"/>
      <c r="DC13" s="1105"/>
      <c r="DD13" s="1105"/>
      <c r="DE13" s="1105"/>
      <c r="DF13" s="1105"/>
      <c r="DG13" s="1105"/>
      <c r="DH13" s="1105"/>
      <c r="DI13" s="1105"/>
      <c r="DJ13" s="1105"/>
      <c r="DK13" s="1105"/>
      <c r="DL13" s="1105"/>
      <c r="DM13" s="1105"/>
      <c r="DN13" s="1105"/>
      <c r="DO13" s="1105"/>
      <c r="DP13" s="1106"/>
      <c r="DQ13" s="414"/>
      <c r="DR13" s="1092"/>
      <c r="DS13" s="1093"/>
      <c r="DT13" s="1093"/>
      <c r="DU13" s="1094"/>
    </row>
    <row r="14" spans="1:125" s="303" customFormat="1" ht="31.5" customHeight="1" thickBot="1" x14ac:dyDescent="0.3">
      <c r="B14" s="956"/>
      <c r="C14" s="898"/>
      <c r="D14" s="898"/>
      <c r="E14" s="898"/>
      <c r="F14" s="969"/>
      <c r="G14" s="1014"/>
      <c r="H14" s="912"/>
      <c r="I14" s="847"/>
      <c r="J14" s="937"/>
      <c r="K14" s="903"/>
      <c r="L14" s="276"/>
      <c r="M14" s="908"/>
      <c r="N14" s="909"/>
      <c r="O14" s="909"/>
      <c r="P14" s="909"/>
      <c r="Q14" s="909"/>
      <c r="R14" s="910"/>
      <c r="S14" s="276"/>
      <c r="T14" s="1045" t="s">
        <v>571</v>
      </c>
      <c r="U14" s="1046"/>
      <c r="V14" s="1046"/>
      <c r="W14" s="1046"/>
      <c r="X14" s="1046"/>
      <c r="Y14" s="1046"/>
      <c r="Z14" s="1046"/>
      <c r="AA14" s="1046"/>
      <c r="AB14" s="1046"/>
      <c r="AC14" s="1046"/>
      <c r="AD14" s="1046"/>
      <c r="AE14" s="1046"/>
      <c r="AF14" s="1046"/>
      <c r="AG14" s="1046"/>
      <c r="AH14" s="1046"/>
      <c r="AI14" s="1046"/>
      <c r="AJ14" s="1046"/>
      <c r="AK14" s="1046"/>
      <c r="AL14" s="1046"/>
      <c r="AM14" s="1046"/>
      <c r="AN14" s="1046"/>
      <c r="AO14" s="1046"/>
      <c r="AP14" s="1046"/>
      <c r="AQ14" s="1046"/>
      <c r="AR14" s="1046"/>
      <c r="AS14" s="1047"/>
      <c r="AT14" s="1048"/>
      <c r="AU14" s="276"/>
      <c r="AV14" s="985" t="s">
        <v>526</v>
      </c>
      <c r="AW14" s="986"/>
      <c r="AX14" s="989" t="s">
        <v>456</v>
      </c>
      <c r="AY14" s="986"/>
      <c r="AZ14" s="991" t="s">
        <v>609</v>
      </c>
      <c r="BA14" s="1036" t="s">
        <v>612</v>
      </c>
      <c r="BB14" s="276"/>
      <c r="BC14" s="276"/>
      <c r="BD14" s="418"/>
      <c r="BE14" s="1168" t="s">
        <v>666</v>
      </c>
      <c r="BF14" s="1168"/>
      <c r="BG14" s="1168"/>
      <c r="BH14" s="1168"/>
      <c r="BI14" s="1169"/>
      <c r="BJ14" s="414"/>
      <c r="BK14" s="1081" t="s">
        <v>689</v>
      </c>
      <c r="BL14" s="1082"/>
      <c r="BM14" s="1082"/>
      <c r="BN14" s="1082"/>
      <c r="BO14" s="1082"/>
      <c r="BP14" s="1082"/>
      <c r="BQ14" s="1082"/>
      <c r="BR14" s="1082"/>
      <c r="BS14" s="1083"/>
      <c r="BT14" s="1084"/>
      <c r="BU14" s="414"/>
      <c r="BV14" s="1029"/>
      <c r="BW14" s="1030"/>
      <c r="BX14" s="1030"/>
      <c r="BY14" s="1030"/>
      <c r="BZ14" s="1030"/>
      <c r="CA14" s="1030"/>
      <c r="CB14" s="1030"/>
      <c r="CC14" s="1030"/>
      <c r="CD14" s="1030"/>
      <c r="CE14" s="1030"/>
      <c r="CF14" s="1030"/>
      <c r="CG14" s="1030"/>
      <c r="CH14" s="1030"/>
      <c r="CI14" s="1030"/>
      <c r="CJ14" s="1030"/>
      <c r="CK14" s="1030"/>
      <c r="CL14" s="1030"/>
      <c r="CM14" s="1030"/>
      <c r="CN14" s="1030"/>
      <c r="CO14" s="1030"/>
      <c r="CP14" s="1031"/>
      <c r="CQ14" s="417"/>
      <c r="CR14" s="1107"/>
      <c r="CS14" s="1108"/>
      <c r="CT14" s="1108"/>
      <c r="CU14" s="1108"/>
      <c r="CV14" s="1108"/>
      <c r="CW14" s="1108"/>
      <c r="CX14" s="1108"/>
      <c r="CY14" s="1108"/>
      <c r="CZ14" s="1108"/>
      <c r="DA14" s="1108"/>
      <c r="DB14" s="1108"/>
      <c r="DC14" s="1108"/>
      <c r="DD14" s="1108"/>
      <c r="DE14" s="1108"/>
      <c r="DF14" s="1108"/>
      <c r="DG14" s="1108"/>
      <c r="DH14" s="1108"/>
      <c r="DI14" s="1108"/>
      <c r="DJ14" s="1108"/>
      <c r="DK14" s="1108"/>
      <c r="DL14" s="1108"/>
      <c r="DM14" s="1108"/>
      <c r="DN14" s="1108"/>
      <c r="DO14" s="1108"/>
      <c r="DP14" s="1109"/>
      <c r="DQ14" s="414"/>
      <c r="DR14" s="1095"/>
      <c r="DS14" s="1096"/>
      <c r="DT14" s="1096"/>
      <c r="DU14" s="1097"/>
    </row>
    <row r="15" spans="1:125" s="303" customFormat="1" ht="31.5" customHeight="1" thickBot="1" x14ac:dyDescent="0.3">
      <c r="B15" s="956"/>
      <c r="C15" s="898"/>
      <c r="D15" s="898"/>
      <c r="E15" s="898"/>
      <c r="F15" s="969"/>
      <c r="G15" s="1014"/>
      <c r="H15" s="912"/>
      <c r="I15" s="847"/>
      <c r="J15" s="937"/>
      <c r="K15" s="903"/>
      <c r="L15" s="276"/>
      <c r="M15" s="1062" t="s">
        <v>306</v>
      </c>
      <c r="N15" s="898" t="s">
        <v>2</v>
      </c>
      <c r="O15" s="898"/>
      <c r="P15" s="898" t="s">
        <v>3</v>
      </c>
      <c r="Q15" s="898"/>
      <c r="R15" s="900" t="s">
        <v>4</v>
      </c>
      <c r="S15" s="276"/>
      <c r="T15" s="1061" t="s">
        <v>570</v>
      </c>
      <c r="U15" s="1064" t="s">
        <v>590</v>
      </c>
      <c r="V15" s="1064"/>
      <c r="W15" s="1034" t="s">
        <v>775</v>
      </c>
      <c r="X15" s="1034"/>
      <c r="Y15" s="1034"/>
      <c r="Z15" s="1034"/>
      <c r="AA15" s="1034"/>
      <c r="AB15" s="1034"/>
      <c r="AC15" s="1034"/>
      <c r="AD15" s="1034"/>
      <c r="AE15" s="1034"/>
      <c r="AF15" s="1034"/>
      <c r="AG15" s="1034"/>
      <c r="AH15" s="994" t="s">
        <v>773</v>
      </c>
      <c r="AI15" s="994" t="s">
        <v>774</v>
      </c>
      <c r="AJ15" s="1066" t="s">
        <v>581</v>
      </c>
      <c r="AK15" s="1066"/>
      <c r="AL15" s="1066"/>
      <c r="AM15" s="1066"/>
      <c r="AN15" s="1066"/>
      <c r="AO15" s="1066"/>
      <c r="AP15" s="967" t="s">
        <v>664</v>
      </c>
      <c r="AQ15" s="967"/>
      <c r="AR15" s="967"/>
      <c r="AS15" s="967"/>
      <c r="AT15" s="968"/>
      <c r="AU15" s="276"/>
      <c r="AV15" s="987"/>
      <c r="AW15" s="988"/>
      <c r="AX15" s="990"/>
      <c r="AY15" s="988"/>
      <c r="AZ15" s="992"/>
      <c r="BA15" s="1037"/>
      <c r="BB15" s="276"/>
      <c r="BC15" s="276"/>
      <c r="BD15" s="418"/>
      <c r="BE15" s="1170"/>
      <c r="BF15" s="1170"/>
      <c r="BG15" s="1170"/>
      <c r="BH15" s="1170"/>
      <c r="BI15" s="1171"/>
      <c r="BJ15" s="414"/>
      <c r="BK15" s="1085"/>
      <c r="BL15" s="1086"/>
      <c r="BM15" s="1086"/>
      <c r="BN15" s="1086"/>
      <c r="BO15" s="1086"/>
      <c r="BP15" s="1086"/>
      <c r="BQ15" s="1086"/>
      <c r="BR15" s="1086"/>
      <c r="BS15" s="1087"/>
      <c r="BT15" s="1088"/>
      <c r="BU15" s="414"/>
      <c r="BV15" s="1050" t="s">
        <v>673</v>
      </c>
      <c r="BW15" s="1051"/>
      <c r="BX15" s="1051"/>
      <c r="BY15" s="1051"/>
      <c r="BZ15" s="1051"/>
      <c r="CA15" s="1051"/>
      <c r="CB15" s="1051"/>
      <c r="CC15" s="1052"/>
      <c r="CD15" s="446"/>
      <c r="CE15" s="446"/>
      <c r="CF15" s="446"/>
      <c r="CG15" s="446"/>
      <c r="CH15" s="1053" t="s">
        <v>747</v>
      </c>
      <c r="CI15" s="1051"/>
      <c r="CJ15" s="1051"/>
      <c r="CK15" s="1051"/>
      <c r="CL15" s="1051"/>
      <c r="CM15" s="1051"/>
      <c r="CN15" s="1051"/>
      <c r="CO15" s="1051"/>
      <c r="CP15" s="1054"/>
      <c r="CQ15" s="419"/>
      <c r="CR15" s="1022" t="s">
        <v>674</v>
      </c>
      <c r="CS15" s="1023"/>
      <c r="CT15" s="1023"/>
      <c r="CU15" s="1023"/>
      <c r="CV15" s="1023"/>
      <c r="CW15" s="1023"/>
      <c r="CX15" s="1023"/>
      <c r="CY15" s="1023"/>
      <c r="CZ15" s="1023"/>
      <c r="DA15" s="1023"/>
      <c r="DB15" s="1023"/>
      <c r="DC15" s="1023"/>
      <c r="DD15" s="1023"/>
      <c r="DE15" s="1023"/>
      <c r="DF15" s="1023"/>
      <c r="DG15" s="1023"/>
      <c r="DH15" s="1023"/>
      <c r="DI15" s="1023"/>
      <c r="DJ15" s="1023"/>
      <c r="DK15" s="1023"/>
      <c r="DL15" s="1023"/>
      <c r="DM15" s="1023"/>
      <c r="DN15" s="1023"/>
      <c r="DO15" s="1023"/>
      <c r="DP15" s="1024"/>
      <c r="DQ15" s="414"/>
      <c r="DR15" s="1098" t="s">
        <v>440</v>
      </c>
      <c r="DS15" s="1099"/>
      <c r="DT15" s="1099"/>
      <c r="DU15" s="1100"/>
    </row>
    <row r="16" spans="1:125" s="303" customFormat="1" ht="31.5" customHeight="1" thickBot="1" x14ac:dyDescent="0.3">
      <c r="B16" s="956"/>
      <c r="C16" s="898"/>
      <c r="D16" s="898"/>
      <c r="E16" s="898"/>
      <c r="F16" s="969"/>
      <c r="G16" s="1014"/>
      <c r="H16" s="912"/>
      <c r="I16" s="847"/>
      <c r="J16" s="937"/>
      <c r="K16" s="903"/>
      <c r="L16" s="276"/>
      <c r="M16" s="1062"/>
      <c r="N16" s="898"/>
      <c r="O16" s="898"/>
      <c r="P16" s="898"/>
      <c r="Q16" s="898"/>
      <c r="R16" s="900"/>
      <c r="S16" s="276"/>
      <c r="T16" s="1062"/>
      <c r="U16" s="1065"/>
      <c r="V16" s="1065"/>
      <c r="W16" s="999" t="s">
        <v>572</v>
      </c>
      <c r="X16" s="999"/>
      <c r="Y16" s="999"/>
      <c r="Z16" s="999"/>
      <c r="AA16" s="999"/>
      <c r="AB16" s="999"/>
      <c r="AC16" s="868" t="s">
        <v>574</v>
      </c>
      <c r="AD16" s="868"/>
      <c r="AE16" s="868"/>
      <c r="AF16" s="868"/>
      <c r="AG16" s="847" t="s">
        <v>591</v>
      </c>
      <c r="AH16" s="995"/>
      <c r="AI16" s="995"/>
      <c r="AJ16" s="868" t="s">
        <v>577</v>
      </c>
      <c r="AK16" s="868"/>
      <c r="AL16" s="868" t="s">
        <v>306</v>
      </c>
      <c r="AM16" s="868"/>
      <c r="AN16" s="868" t="s">
        <v>578</v>
      </c>
      <c r="AO16" s="868"/>
      <c r="AP16" s="969"/>
      <c r="AQ16" s="969"/>
      <c r="AR16" s="969"/>
      <c r="AS16" s="969"/>
      <c r="AT16" s="970"/>
      <c r="AU16" s="276"/>
      <c r="AV16" s="1070" t="s">
        <v>605</v>
      </c>
      <c r="AW16" s="965" t="s">
        <v>606</v>
      </c>
      <c r="AX16" s="965" t="s">
        <v>607</v>
      </c>
      <c r="AY16" s="965" t="s">
        <v>608</v>
      </c>
      <c r="AZ16" s="992"/>
      <c r="BA16" s="1037"/>
      <c r="BB16" s="276"/>
      <c r="BC16" s="276"/>
      <c r="BD16" s="418"/>
      <c r="BE16" s="1170"/>
      <c r="BF16" s="1170"/>
      <c r="BG16" s="1170"/>
      <c r="BH16" s="1170"/>
      <c r="BI16" s="1171"/>
      <c r="BJ16" s="414"/>
      <c r="BK16" s="1147" t="s">
        <v>688</v>
      </c>
      <c r="BL16" s="1148"/>
      <c r="BM16" s="1148"/>
      <c r="BN16" s="1148"/>
      <c r="BO16" s="1148"/>
      <c r="BP16" s="1149"/>
      <c r="BQ16" s="420"/>
      <c r="BR16" s="1141" t="s">
        <v>691</v>
      </c>
      <c r="BS16" s="1142"/>
      <c r="BT16" s="1143"/>
      <c r="BU16" s="414"/>
      <c r="BV16" s="1127" t="s">
        <v>669</v>
      </c>
      <c r="BW16" s="1128"/>
      <c r="BX16" s="1128"/>
      <c r="BY16" s="1128"/>
      <c r="BZ16" s="1021" t="s">
        <v>823</v>
      </c>
      <c r="CA16" s="1021"/>
      <c r="CB16" s="1021"/>
      <c r="CC16" s="1021"/>
      <c r="CD16" s="1032" t="s">
        <v>824</v>
      </c>
      <c r="CE16" s="1122"/>
      <c r="CF16" s="1122"/>
      <c r="CG16" s="1123"/>
      <c r="CH16" s="1128" t="s">
        <v>670</v>
      </c>
      <c r="CI16" s="1128"/>
      <c r="CJ16" s="1128"/>
      <c r="CK16" s="1128"/>
      <c r="CL16" s="1021" t="s">
        <v>680</v>
      </c>
      <c r="CM16" s="1021"/>
      <c r="CN16" s="1021"/>
      <c r="CO16" s="1032"/>
      <c r="CP16" s="1110" t="s">
        <v>672</v>
      </c>
      <c r="CQ16" s="421"/>
      <c r="CR16" s="1055" t="s">
        <v>669</v>
      </c>
      <c r="CS16" s="1056"/>
      <c r="CT16" s="1056"/>
      <c r="CU16" s="1056"/>
      <c r="CV16" s="1179" t="s">
        <v>841</v>
      </c>
      <c r="CW16" s="1179"/>
      <c r="CX16" s="1179"/>
      <c r="CY16" s="1179"/>
      <c r="CZ16" s="1057" t="s">
        <v>823</v>
      </c>
      <c r="DA16" s="1057"/>
      <c r="DB16" s="1057"/>
      <c r="DC16" s="1057"/>
      <c r="DD16" s="1057" t="s">
        <v>824</v>
      </c>
      <c r="DE16" s="1057"/>
      <c r="DF16" s="1057"/>
      <c r="DG16" s="1057"/>
      <c r="DH16" s="1056" t="s">
        <v>670</v>
      </c>
      <c r="DI16" s="1056"/>
      <c r="DJ16" s="1056"/>
      <c r="DK16" s="1056"/>
      <c r="DL16" s="1057" t="s">
        <v>680</v>
      </c>
      <c r="DM16" s="1057"/>
      <c r="DN16" s="1057"/>
      <c r="DO16" s="1057"/>
      <c r="DP16" s="1113" t="s">
        <v>672</v>
      </c>
      <c r="DQ16" s="414"/>
      <c r="DR16" s="1101"/>
      <c r="DS16" s="1102"/>
      <c r="DT16" s="1102"/>
      <c r="DU16" s="1103"/>
    </row>
    <row r="17" spans="1:125" s="303" customFormat="1" ht="43.5" customHeight="1" thickBot="1" x14ac:dyDescent="0.3">
      <c r="B17" s="956"/>
      <c r="C17" s="898"/>
      <c r="D17" s="898"/>
      <c r="E17" s="898"/>
      <c r="F17" s="969"/>
      <c r="G17" s="1014"/>
      <c r="H17" s="912"/>
      <c r="I17" s="847"/>
      <c r="J17" s="937"/>
      <c r="K17" s="903"/>
      <c r="L17" s="276"/>
      <c r="M17" s="1062"/>
      <c r="N17" s="898"/>
      <c r="O17" s="898"/>
      <c r="P17" s="898"/>
      <c r="Q17" s="898"/>
      <c r="R17" s="900"/>
      <c r="S17" s="276"/>
      <c r="T17" s="1062"/>
      <c r="U17" s="983" t="s">
        <v>526</v>
      </c>
      <c r="V17" s="983" t="s">
        <v>456</v>
      </c>
      <c r="W17" s="983" t="s">
        <v>573</v>
      </c>
      <c r="X17" s="983"/>
      <c r="Y17" s="997" t="s">
        <v>159</v>
      </c>
      <c r="Z17" s="997"/>
      <c r="AA17" s="997" t="s">
        <v>158</v>
      </c>
      <c r="AB17" s="997"/>
      <c r="AC17" s="998" t="s">
        <v>575</v>
      </c>
      <c r="AD17" s="998"/>
      <c r="AE17" s="998" t="s">
        <v>576</v>
      </c>
      <c r="AF17" s="998"/>
      <c r="AG17" s="847"/>
      <c r="AH17" s="995"/>
      <c r="AI17" s="995"/>
      <c r="AJ17" s="475" t="s">
        <v>579</v>
      </c>
      <c r="AK17" s="475" t="s">
        <v>580</v>
      </c>
      <c r="AL17" s="475" t="s">
        <v>582</v>
      </c>
      <c r="AM17" s="475" t="s">
        <v>583</v>
      </c>
      <c r="AN17" s="475" t="s">
        <v>584</v>
      </c>
      <c r="AO17" s="475" t="s">
        <v>585</v>
      </c>
      <c r="AP17" s="898" t="s">
        <v>665</v>
      </c>
      <c r="AQ17" s="868" t="s">
        <v>615</v>
      </c>
      <c r="AR17" s="912" t="s">
        <v>614</v>
      </c>
      <c r="AS17" s="997" t="s">
        <v>796</v>
      </c>
      <c r="AT17" s="1039" t="s">
        <v>661</v>
      </c>
      <c r="AU17" s="276"/>
      <c r="AV17" s="1070"/>
      <c r="AW17" s="965"/>
      <c r="AX17" s="965"/>
      <c r="AY17" s="965"/>
      <c r="AZ17" s="992"/>
      <c r="BA17" s="1037"/>
      <c r="BB17" s="276"/>
      <c r="BC17" s="276"/>
      <c r="BD17" s="418"/>
      <c r="BE17" s="1166" t="s">
        <v>667</v>
      </c>
      <c r="BF17" s="1166"/>
      <c r="BG17" s="1166"/>
      <c r="BH17" s="1166"/>
      <c r="BI17" s="1167"/>
      <c r="BJ17" s="280"/>
      <c r="BK17" s="1150"/>
      <c r="BL17" s="1151"/>
      <c r="BM17" s="1151"/>
      <c r="BN17" s="1151"/>
      <c r="BO17" s="1151"/>
      <c r="BP17" s="1152"/>
      <c r="BQ17" s="420"/>
      <c r="BR17" s="1144"/>
      <c r="BS17" s="1145"/>
      <c r="BT17" s="1146"/>
      <c r="BU17" s="280"/>
      <c r="BV17" s="1126" t="s">
        <v>679</v>
      </c>
      <c r="BW17" s="1025"/>
      <c r="BX17" s="1025"/>
      <c r="BY17" s="1025"/>
      <c r="BZ17" s="1025" t="s">
        <v>679</v>
      </c>
      <c r="CA17" s="1025"/>
      <c r="CB17" s="1025"/>
      <c r="CC17" s="1025"/>
      <c r="CD17" s="1033" t="s">
        <v>825</v>
      </c>
      <c r="CE17" s="1124"/>
      <c r="CF17" s="1124"/>
      <c r="CG17" s="1125"/>
      <c r="CH17" s="1025" t="s">
        <v>679</v>
      </c>
      <c r="CI17" s="1025"/>
      <c r="CJ17" s="1025"/>
      <c r="CK17" s="1025"/>
      <c r="CL17" s="1025" t="s">
        <v>679</v>
      </c>
      <c r="CM17" s="1025"/>
      <c r="CN17" s="1025"/>
      <c r="CO17" s="1033"/>
      <c r="CP17" s="1111"/>
      <c r="CQ17" s="422"/>
      <c r="CR17" s="1163" t="s">
        <v>679</v>
      </c>
      <c r="CS17" s="1164"/>
      <c r="CT17" s="1164"/>
      <c r="CU17" s="1164"/>
      <c r="CV17" s="1164" t="s">
        <v>618</v>
      </c>
      <c r="CW17" s="1164"/>
      <c r="CX17" s="1164"/>
      <c r="CY17" s="1164"/>
      <c r="CZ17" s="1164" t="s">
        <v>679</v>
      </c>
      <c r="DA17" s="1164"/>
      <c r="DB17" s="1164"/>
      <c r="DC17" s="1164"/>
      <c r="DD17" s="1164" t="s">
        <v>825</v>
      </c>
      <c r="DE17" s="1164"/>
      <c r="DF17" s="1164"/>
      <c r="DG17" s="1164"/>
      <c r="DH17" s="1164" t="s">
        <v>679</v>
      </c>
      <c r="DI17" s="1164"/>
      <c r="DJ17" s="1164"/>
      <c r="DK17" s="1164"/>
      <c r="DL17" s="1164" t="s">
        <v>679</v>
      </c>
      <c r="DM17" s="1164"/>
      <c r="DN17" s="1164"/>
      <c r="DO17" s="1164"/>
      <c r="DP17" s="1114"/>
      <c r="DQ17" s="414"/>
      <c r="DR17" s="423"/>
      <c r="DS17" s="424"/>
      <c r="DT17" s="424"/>
      <c r="DU17" s="425"/>
    </row>
    <row r="18" spans="1:125" s="393" customFormat="1" ht="57.75" customHeight="1" thickBot="1" x14ac:dyDescent="0.3">
      <c r="B18" s="957"/>
      <c r="C18" s="899"/>
      <c r="D18" s="899"/>
      <c r="E18" s="899"/>
      <c r="F18" s="1012"/>
      <c r="G18" s="1015"/>
      <c r="H18" s="913"/>
      <c r="I18" s="848"/>
      <c r="J18" s="938"/>
      <c r="K18" s="904"/>
      <c r="L18" s="276"/>
      <c r="M18" s="1063"/>
      <c r="N18" s="899"/>
      <c r="O18" s="899"/>
      <c r="P18" s="899"/>
      <c r="Q18" s="899"/>
      <c r="R18" s="901"/>
      <c r="S18" s="276"/>
      <c r="T18" s="1063"/>
      <c r="U18" s="984"/>
      <c r="V18" s="984"/>
      <c r="W18" s="426">
        <v>0</v>
      </c>
      <c r="X18" s="426">
        <v>0.25</v>
      </c>
      <c r="Y18" s="426">
        <v>0</v>
      </c>
      <c r="Z18" s="426">
        <v>0.15</v>
      </c>
      <c r="AA18" s="426">
        <v>0</v>
      </c>
      <c r="AB18" s="426">
        <v>0.1</v>
      </c>
      <c r="AC18" s="426">
        <v>0</v>
      </c>
      <c r="AD18" s="426">
        <v>0.25</v>
      </c>
      <c r="AE18" s="426">
        <v>0</v>
      </c>
      <c r="AF18" s="426">
        <v>0.15</v>
      </c>
      <c r="AG18" s="848"/>
      <c r="AH18" s="996"/>
      <c r="AI18" s="996"/>
      <c r="AJ18" s="463" t="s">
        <v>189</v>
      </c>
      <c r="AK18" s="464" t="s">
        <v>39</v>
      </c>
      <c r="AL18" s="465" t="s">
        <v>586</v>
      </c>
      <c r="AM18" s="466" t="s">
        <v>587</v>
      </c>
      <c r="AN18" s="463" t="s">
        <v>189</v>
      </c>
      <c r="AO18" s="464" t="s">
        <v>39</v>
      </c>
      <c r="AP18" s="899"/>
      <c r="AQ18" s="869"/>
      <c r="AR18" s="913"/>
      <c r="AS18" s="1035"/>
      <c r="AT18" s="1040"/>
      <c r="AU18" s="276"/>
      <c r="AV18" s="1071"/>
      <c r="AW18" s="966"/>
      <c r="AX18" s="966"/>
      <c r="AY18" s="966"/>
      <c r="AZ18" s="993"/>
      <c r="BA18" s="1038"/>
      <c r="BB18" s="427"/>
      <c r="BC18" s="427"/>
      <c r="BD18" s="428"/>
      <c r="BE18" s="948" t="s">
        <v>898</v>
      </c>
      <c r="BF18" s="948"/>
      <c r="BG18" s="948"/>
      <c r="BH18" s="948"/>
      <c r="BI18" s="949"/>
      <c r="BJ18" s="429"/>
      <c r="BK18" s="467" t="s">
        <v>682</v>
      </c>
      <c r="BL18" s="468" t="s">
        <v>683</v>
      </c>
      <c r="BM18" s="468" t="s">
        <v>684</v>
      </c>
      <c r="BN18" s="468" t="s">
        <v>685</v>
      </c>
      <c r="BO18" s="468" t="s">
        <v>686</v>
      </c>
      <c r="BP18" s="469" t="s">
        <v>687</v>
      </c>
      <c r="BQ18" s="420"/>
      <c r="BR18" s="470" t="s">
        <v>690</v>
      </c>
      <c r="BS18" s="471" t="s">
        <v>817</v>
      </c>
      <c r="BT18" s="472" t="s">
        <v>818</v>
      </c>
      <c r="BU18" s="429"/>
      <c r="BV18" s="430" t="s">
        <v>675</v>
      </c>
      <c r="BW18" s="431" t="s">
        <v>676</v>
      </c>
      <c r="BX18" s="431" t="s">
        <v>677</v>
      </c>
      <c r="BY18" s="431" t="s">
        <v>678</v>
      </c>
      <c r="BZ18" s="431" t="s">
        <v>675</v>
      </c>
      <c r="CA18" s="431" t="s">
        <v>676</v>
      </c>
      <c r="CB18" s="431" t="s">
        <v>677</v>
      </c>
      <c r="CC18" s="431" t="s">
        <v>678</v>
      </c>
      <c r="CD18" s="431" t="s">
        <v>675</v>
      </c>
      <c r="CE18" s="431" t="s">
        <v>676</v>
      </c>
      <c r="CF18" s="431" t="s">
        <v>677</v>
      </c>
      <c r="CG18" s="431" t="s">
        <v>678</v>
      </c>
      <c r="CH18" s="431" t="s">
        <v>675</v>
      </c>
      <c r="CI18" s="431" t="s">
        <v>676</v>
      </c>
      <c r="CJ18" s="431" t="s">
        <v>677</v>
      </c>
      <c r="CK18" s="431" t="s">
        <v>678</v>
      </c>
      <c r="CL18" s="431" t="s">
        <v>675</v>
      </c>
      <c r="CM18" s="431" t="s">
        <v>676</v>
      </c>
      <c r="CN18" s="431" t="s">
        <v>677</v>
      </c>
      <c r="CO18" s="447" t="s">
        <v>678</v>
      </c>
      <c r="CP18" s="1112"/>
      <c r="CQ18" s="432"/>
      <c r="CR18" s="448" t="s">
        <v>675</v>
      </c>
      <c r="CS18" s="449" t="s">
        <v>676</v>
      </c>
      <c r="CT18" s="449" t="s">
        <v>677</v>
      </c>
      <c r="CU18" s="449" t="s">
        <v>678</v>
      </c>
      <c r="CV18" s="1180" t="s">
        <v>675</v>
      </c>
      <c r="CW18" s="1180"/>
      <c r="CX18" s="1180" t="s">
        <v>676</v>
      </c>
      <c r="CY18" s="1180"/>
      <c r="CZ18" s="449" t="s">
        <v>675</v>
      </c>
      <c r="DA18" s="449" t="s">
        <v>676</v>
      </c>
      <c r="DB18" s="449" t="s">
        <v>677</v>
      </c>
      <c r="DC18" s="449" t="s">
        <v>678</v>
      </c>
      <c r="DD18" s="449" t="s">
        <v>675</v>
      </c>
      <c r="DE18" s="449" t="s">
        <v>676</v>
      </c>
      <c r="DF18" s="449" t="s">
        <v>677</v>
      </c>
      <c r="DG18" s="449" t="s">
        <v>678</v>
      </c>
      <c r="DH18" s="449" t="s">
        <v>675</v>
      </c>
      <c r="DI18" s="449" t="s">
        <v>676</v>
      </c>
      <c r="DJ18" s="449" t="s">
        <v>677</v>
      </c>
      <c r="DK18" s="449" t="s">
        <v>678</v>
      </c>
      <c r="DL18" s="449" t="s">
        <v>675</v>
      </c>
      <c r="DM18" s="449" t="s">
        <v>676</v>
      </c>
      <c r="DN18" s="449" t="s">
        <v>677</v>
      </c>
      <c r="DO18" s="449" t="s">
        <v>678</v>
      </c>
      <c r="DP18" s="1115"/>
      <c r="DQ18" s="419"/>
      <c r="DR18" s="433" t="s">
        <v>5</v>
      </c>
      <c r="DS18" s="434" t="s">
        <v>442</v>
      </c>
      <c r="DT18" s="434" t="s">
        <v>436</v>
      </c>
      <c r="DU18" s="434" t="s">
        <v>437</v>
      </c>
    </row>
    <row r="19" spans="1:125" s="303" customFormat="1" ht="81" customHeight="1" x14ac:dyDescent="0.25">
      <c r="B19" s="923">
        <v>1</v>
      </c>
      <c r="C19" s="837" t="s">
        <v>638</v>
      </c>
      <c r="D19" s="837" t="s">
        <v>620</v>
      </c>
      <c r="E19" s="837" t="s">
        <v>601</v>
      </c>
      <c r="F19" s="914" t="s">
        <v>600</v>
      </c>
      <c r="G19" s="1133" t="s">
        <v>2463</v>
      </c>
      <c r="H19" s="485" t="s">
        <v>2468</v>
      </c>
      <c r="I19" s="846" t="str">
        <f>IF(F19="","",(CONCATENATE("Posibilidad de afectación ",F19," ",G19," ",H19," ",H20," ",H21," ",H22," ",H23)))</f>
        <v xml:space="preserve">Posibilidad de afectación Económica y Reputacional  por deficiencia en el seguimiento a las obligaciones del contrato y/o convenio, debido a falta de personal, desconocimiento de las  condiciones de la ejecución y falencias en las responsabilidades, funciones y obligaciones en la supervisión.   </v>
      </c>
      <c r="J19" s="849" t="s">
        <v>906</v>
      </c>
      <c r="K19" s="852" t="s">
        <v>868</v>
      </c>
      <c r="L19" s="274"/>
      <c r="M19" s="972" t="s">
        <v>656</v>
      </c>
      <c r="N19" s="1136">
        <f>IF(ISERROR(VLOOKUP($M19,Listas!$E$20:$F$24,2,FALSE)),"",(VLOOKUP($M19,Listas!$E$20:$F$24,2,FALSE)))</f>
        <v>0.8</v>
      </c>
      <c r="O19" s="1137" t="str">
        <f>IF(ISERROR(VLOOKUP($N19,Listas!$E$3:$F$7,2,FALSE)),"",(VLOOKUP($N19,Listas!$E$3:$F$7,2,FALSE)))</f>
        <v>ALTA</v>
      </c>
      <c r="P19" s="1138" t="s">
        <v>593</v>
      </c>
      <c r="Q19" s="1139">
        <f>IF(ISERROR(VLOOKUP($P19,Listas!$E$28:$F$35,2,FALSE)),"",(VLOOKUP($P19,Listas!$E$28:$F$35,2,FALSE)))</f>
        <v>1</v>
      </c>
      <c r="R19" s="1140" t="str">
        <f>IF(N19="","",(CONCATENATE("R.INHERENTE
",(IF(AND($N19=0.2,$Q19=0.2),1,(IF(AND($N19=0.2,$Q19=0.4),6,(IF(AND($N19=0.2,$Q19=0.6),11,(IF(AND($N19=0.2,$Q19=0.8),16,(IF(AND($N19=0.2,$Q19=1),21,(IF(AND($N19=0.4,$Q19=0.2),2,(IF(AND($N19=0.4,$Q19=0.4),7,(IF(AND($N19=0.4,$Q19=0.6),12,(IF(AND($N19=0.4,$Q19=0.8),17,(IF(AND($N19=0.4,$Q19=1),22,(IF(AND($N19=0.6,$Q19=0.2),3,(IF(AND($N19=0.6,$Q19=0.4),8,(IF(AND($N19=0.6,$Q19=0.6),13,(IF(AND($N19=0.6,$Q19=0.8),18,(IF(AND($N19=0.6,$Q19=1),23,(IF(AND($N19=0.8,$Q19=0.2),4,(IF(AND($N19=0.8,$Q19=0.4),9,(IF(AND($N19=0.8,$Q19=0.6),14,(IF(AND($N19=0.8,$Q19=0.8),19,(IF(AND($N19=0.8,$Q19=1),24,(IF(AND($N19=1,$Q19=0.2),5,(IF(AND($N19=1,$Q19=0.4),10,(IF(AND($N19=1,$Q19=0.6),15,(IF(AND($N19=1,$Q19=0.8),20,(IF(AND($N19=1,$Q19=1),25,"")))))))))))))))))))))))))))))))))))))))))))))))))))))</f>
        <v>R.INHERENTE
24</v>
      </c>
      <c r="S19" s="274">
        <f>+VLOOKUP($R19,Listas!$D$112:$E$136,2,FALSE)</f>
        <v>24</v>
      </c>
      <c r="T19" s="515" t="s">
        <v>2465</v>
      </c>
      <c r="U19" s="309" t="s">
        <v>748</v>
      </c>
      <c r="V19" s="309"/>
      <c r="W19" s="873">
        <v>25</v>
      </c>
      <c r="X19" s="874"/>
      <c r="Y19" s="873"/>
      <c r="Z19" s="874"/>
      <c r="AA19" s="873"/>
      <c r="AB19" s="874"/>
      <c r="AC19" s="875"/>
      <c r="AD19" s="875"/>
      <c r="AE19" s="875">
        <v>15</v>
      </c>
      <c r="AF19" s="875"/>
      <c r="AG19" s="462">
        <f>W19+Y19+AA19+AC19+AE19</f>
        <v>40</v>
      </c>
      <c r="AH19" s="403">
        <v>0.48</v>
      </c>
      <c r="AI19" s="404"/>
      <c r="AJ19" s="876" t="s">
        <v>189</v>
      </c>
      <c r="AK19" s="876"/>
      <c r="AL19" s="877" t="s">
        <v>588</v>
      </c>
      <c r="AM19" s="877"/>
      <c r="AN19" s="876" t="s">
        <v>189</v>
      </c>
      <c r="AO19" s="876"/>
      <c r="AP19" s="489" t="s">
        <v>915</v>
      </c>
      <c r="AQ19" s="478" t="s">
        <v>617</v>
      </c>
      <c r="AR19" s="310" t="s">
        <v>916</v>
      </c>
      <c r="AS19" s="311" t="s">
        <v>917</v>
      </c>
      <c r="AT19" s="312" t="s">
        <v>918</v>
      </c>
      <c r="AU19" s="305">
        <f>+(IF(AND($AV19&gt;0,$AV19&lt;=0.2),0.2,(IF(AND($AV19&gt;0.2,$AV19&lt;=0.4),0.4,(IF(AND($AV19&gt;0.4,$AV19&lt;=0.6),0.6,(IF(AND($AV19&gt;0.6,$AV19&lt;=0.8),0.8,(IF($AV19&gt;0.8,1,""))))))))))</f>
        <v>0.6</v>
      </c>
      <c r="AV19" s="955">
        <f>+MIN(AH19:AH23)</f>
        <v>0.48</v>
      </c>
      <c r="AW19" s="958" t="str">
        <f>+(IF($AU19=0.2,"MUY BAJA",(IF($AU19=0.4,"BAJA",(IF($AU19=0.6,"MEDIA",(IF($AU19=0.8,"ALTA",(IF($AU19=1,"MUY ALTA",""))))))))))</f>
        <v>MEDIA</v>
      </c>
      <c r="AX19" s="961">
        <f>+MIN(AI19:AI23)</f>
        <v>0.7</v>
      </c>
      <c r="AY19" s="958" t="str">
        <f>+(IF($BB19=0.2,"MUY BAJA",(IF($BB19=0.4,"BAJA",(IF($BB19=0.6,"MEDIA",(IF($BB19=0.8,"ALTA",(IF($BB19=1,"MUY ALTA",""))))))))))</f>
        <v>ALTA</v>
      </c>
      <c r="AZ19" s="962" t="str">
        <f>IF($AU19="","",(CONCATENATE("R.RESIDUAL
",(IF(AND($AU19=0.2,$BB19=0.2),1,(IF(AND($AU19=0.2,$BB19=0.4),6,(IF(AND($AU19=0.2,$BB19=0.6),11,(IF(AND($AU19=0.2,$BB19=0.8),16,(IF(AND($AU19=0.2,$BB19=1),21,(IF(AND($AU19=0.4,$BB19=0.2),2,(IF(AND($AU19=0.4,$BB19=0.4),7,(IF(AND($AU19=0.4,$BB19=0.6),12,(IF(AND($AU19=0.4,$BB19=0.8),17,(IF(AND($AU19=0.4,$BB19=1),22,(IF(AND($AU19=0.6,$BB19=0.2),3,(IF(AND($AU19=0.6,$BB19=0.4),8,(IF(AND($AU19=0.6,$BB19=0.6),13,(IF(AND($AU19=0.6,$BB19=0.8),18,(IF(AND($AU19=0.6,$BB19=1),23,(IF(AND($AU19=0.8,$BB19=0.2),4,(IF(AND($AU19=0.8,$BB19=0.4),9,(IF(AND($AU19=0.8,$BB19=0.6),14,(IF(AND($AU19=0.8,$BB19=0.8),19,(IF(AND($AU19=0.8,$BB19=1),24,(IF(AND($AU19=1,$BB19=0.2),5,(IF(AND($AU19=1,$BB19=0.4),10,(IF(AND($AU19=1,$BB19=0.6),15,(IF(AND($AU19=1,$BB19=0.8),20,(IF(AND($AU19=1,$BB19=1),25,"")))))))))))))))))))))))))))))))))))))))))))))))))))))</f>
        <v>R.RESIDUAL
18</v>
      </c>
      <c r="BA19" s="952" t="s">
        <v>610</v>
      </c>
      <c r="BB19" s="305">
        <f>+(IF(AND($AX19&gt;0,$AX19&lt;=0.2),0.2,(IF(AND($AX19&gt;0.2,$AX19&lt;=0.4),0.4,(IF(AND($AX19&gt;0.4,$AX19&lt;=0.6),0.6,(IF(AND($AX19&gt;0.6,$AX19&lt;=0.8),0.8,(IF($AX19&gt;0.8,1,""))))))))))</f>
        <v>0.8</v>
      </c>
      <c r="BC19" s="276">
        <f>+VLOOKUP($AZ19,Listas!$F$112:$G$136,2,FALSE)</f>
        <v>18</v>
      </c>
      <c r="BD19" s="397">
        <v>1</v>
      </c>
      <c r="BE19" s="277" t="str">
        <f>IF(ISERROR(IF(R19="R.INHERENTE
5","R. INHERENTE",(IF(AZ19="R.RESIDUAL
5","R. RESIDUAL"," ")))),"",(IF(R19="R.INHERENTE
5","R. INHERENTE",(IF(AZ19="R.RESIDUAL
5","R. RESIDUAL"," ")))))</f>
        <v xml:space="preserve"> </v>
      </c>
      <c r="BF19" s="278" t="str">
        <f>IF(ISERROR(IF(R19="R.INHERENTE
10","R. INHERENTE",(IF(AZ19="R.RESIDUAL
10","R. RESIDUAL"," ")))),"",(IF(R19="R.INHERENTE
10","R. INHERENTE",(IF(AZ19="R.RESIDUAL
10","R. RESIDUAL"," ")))))</f>
        <v xml:space="preserve"> </v>
      </c>
      <c r="BG19" s="278" t="str">
        <f>IF(ISERROR(IF(R19="R.INHERENTE
15","R. INHERENTE",(IF(AZ19="R.RESIDUAL
15","R. RESIDUAL"," ")))),"",(IF(R19="R.INHERENTE
15","R. INHERENTE",(IF(AZ19="R.RESIDUAL
15","R. RESIDUAL"," ")))))</f>
        <v xml:space="preserve"> </v>
      </c>
      <c r="BH19" s="278" t="str">
        <f>IF(ISERROR(IF(R19="R.INHERENTE
20","R. INHERENTE",(IF(AZ19="R.RESIDUAL
20","R. RESIDUAL"," ")))),"",(IF(R19="R.INHERENTE
20","R. INHERENTE",(IF(AZ19="R.RESIDUAL
20","R. RESIDUAL"," ")))))</f>
        <v xml:space="preserve"> </v>
      </c>
      <c r="BI19" s="279" t="str">
        <f>IF(ISERROR(IF(R19="R.INHERENTE
25","R. INHERENTE",(IF(AZ19="R.RESIDUAL
25","R. RESIDUAL"," ")))),"",(IF(R19="R.INHERENTE
25","R. INHERENTE",(IF(AZ19="R.RESIDUAL
25","R. RESIDUAL"," ")))))</f>
        <v xml:space="preserve"> </v>
      </c>
      <c r="BJ19" s="280"/>
      <c r="BK19" s="1154" t="s">
        <v>43</v>
      </c>
      <c r="BL19" s="1165" t="s">
        <v>43</v>
      </c>
      <c r="BM19" s="1165" t="s">
        <v>43</v>
      </c>
      <c r="BN19" s="1165" t="s">
        <v>43</v>
      </c>
      <c r="BO19" s="1165" t="s">
        <v>43</v>
      </c>
      <c r="BP19" s="814"/>
      <c r="BQ19" s="392"/>
      <c r="BR19" s="817" t="s">
        <v>922</v>
      </c>
      <c r="BS19" s="950" t="s">
        <v>917</v>
      </c>
      <c r="BT19" s="1153" t="s">
        <v>923</v>
      </c>
      <c r="BU19" s="275"/>
      <c r="BV19" s="825">
        <v>44656</v>
      </c>
      <c r="BW19" s="828"/>
      <c r="BX19" s="828"/>
      <c r="BY19" s="828"/>
      <c r="BZ19" s="792" t="s">
        <v>924</v>
      </c>
      <c r="CA19" s="828"/>
      <c r="CB19" s="828"/>
      <c r="CC19" s="828"/>
      <c r="CD19" s="792" t="s">
        <v>924</v>
      </c>
      <c r="CE19" s="828"/>
      <c r="CF19" s="828"/>
      <c r="CG19" s="828"/>
      <c r="CH19" s="792" t="s">
        <v>925</v>
      </c>
      <c r="CI19" s="828"/>
      <c r="CJ19" s="828"/>
      <c r="CK19" s="828"/>
      <c r="CL19" s="792" t="s">
        <v>924</v>
      </c>
      <c r="CM19" s="828"/>
      <c r="CN19" s="828"/>
      <c r="CO19" s="828"/>
      <c r="CP19" s="795" t="s">
        <v>926</v>
      </c>
      <c r="CQ19" s="308"/>
      <c r="CR19" s="831">
        <v>44661</v>
      </c>
      <c r="CS19" s="789"/>
      <c r="CT19" s="789"/>
      <c r="CU19" s="789"/>
      <c r="CV19" s="789"/>
      <c r="CW19" s="789"/>
      <c r="CX19" s="789"/>
      <c r="CY19" s="789"/>
      <c r="CZ19" s="792" t="s">
        <v>924</v>
      </c>
      <c r="DA19" s="789"/>
      <c r="DB19" s="789"/>
      <c r="DC19" s="789"/>
      <c r="DD19" s="792" t="s">
        <v>924</v>
      </c>
      <c r="DE19" s="789"/>
      <c r="DF19" s="789"/>
      <c r="DG19" s="789"/>
      <c r="DH19" s="792" t="s">
        <v>925</v>
      </c>
      <c r="DI19" s="789"/>
      <c r="DJ19" s="789"/>
      <c r="DK19" s="789"/>
      <c r="DL19" s="792" t="s">
        <v>924</v>
      </c>
      <c r="DM19" s="789"/>
      <c r="DN19" s="789"/>
      <c r="DO19" s="789"/>
      <c r="DP19" s="795" t="s">
        <v>926</v>
      </c>
      <c r="DQ19" s="293"/>
      <c r="DR19" s="294"/>
      <c r="DS19" s="295"/>
      <c r="DT19" s="295"/>
      <c r="DU19" s="296"/>
    </row>
    <row r="20" spans="1:125" s="303" customFormat="1" ht="81" customHeight="1" x14ac:dyDescent="0.25">
      <c r="B20" s="924"/>
      <c r="C20" s="838"/>
      <c r="D20" s="838"/>
      <c r="E20" s="838"/>
      <c r="F20" s="915"/>
      <c r="G20" s="1134"/>
      <c r="H20" s="486" t="s">
        <v>2464</v>
      </c>
      <c r="I20" s="847"/>
      <c r="J20" s="850"/>
      <c r="K20" s="853"/>
      <c r="L20" s="274"/>
      <c r="M20" s="856"/>
      <c r="N20" s="859"/>
      <c r="O20" s="862"/>
      <c r="P20" s="865"/>
      <c r="Q20" s="868"/>
      <c r="R20" s="871"/>
      <c r="S20" s="274"/>
      <c r="T20" s="516" t="s">
        <v>2466</v>
      </c>
      <c r="U20" s="258"/>
      <c r="V20" s="258" t="s">
        <v>260</v>
      </c>
      <c r="W20" s="798"/>
      <c r="X20" s="798"/>
      <c r="Y20" s="798">
        <v>15</v>
      </c>
      <c r="Z20" s="798"/>
      <c r="AA20" s="798"/>
      <c r="AB20" s="798"/>
      <c r="AC20" s="798"/>
      <c r="AD20" s="798"/>
      <c r="AE20" s="798">
        <v>15</v>
      </c>
      <c r="AF20" s="798"/>
      <c r="AG20" s="412">
        <f>W20+Y20+AA20+AC20+AE20</f>
        <v>30</v>
      </c>
      <c r="AH20" s="403"/>
      <c r="AI20" s="404">
        <v>0.7</v>
      </c>
      <c r="AJ20" s="799" t="s">
        <v>189</v>
      </c>
      <c r="AK20" s="799"/>
      <c r="AL20" s="800" t="s">
        <v>588</v>
      </c>
      <c r="AM20" s="800"/>
      <c r="AN20" s="799" t="s">
        <v>189</v>
      </c>
      <c r="AO20" s="799"/>
      <c r="AP20" s="488" t="s">
        <v>919</v>
      </c>
      <c r="AQ20" s="482" t="s">
        <v>617</v>
      </c>
      <c r="AR20" s="269" t="s">
        <v>920</v>
      </c>
      <c r="AS20" s="266" t="s">
        <v>917</v>
      </c>
      <c r="AT20" s="261" t="s">
        <v>921</v>
      </c>
      <c r="AU20" s="276"/>
      <c r="AV20" s="956"/>
      <c r="AW20" s="959"/>
      <c r="AX20" s="898"/>
      <c r="AY20" s="959"/>
      <c r="AZ20" s="963"/>
      <c r="BA20" s="953"/>
      <c r="BB20" s="394"/>
      <c r="BC20" s="282"/>
      <c r="BD20" s="397">
        <v>0.8</v>
      </c>
      <c r="BE20" s="283" t="str">
        <f>IF(ISERROR(IF(R19="R.INHERENTE
4","R. INHERENTE",(IF(AZ19="R.RESIDUAL
4","R. RESIDUAL"," ")))),"",(IF(R19="R.INHERENTE
4","R. INHERENTE",(IF(AZ19="R.RESIDUAL
4","R. RESIDUAL"," ")))))</f>
        <v xml:space="preserve"> </v>
      </c>
      <c r="BF20" s="284" t="str">
        <f>IF(ISERROR(IF(R19="R.INHERENTE
9","R. INHERENTE",(IF(AZ19="R.RESIDUAL
9","R. RESIDUAL"," ")))),"",(IF(R19="R.INHERENTE
9","R. INHERENTE",(IF(AZ19="R.RESIDUAL
9","R. RESIDUAL"," ")))))</f>
        <v xml:space="preserve"> </v>
      </c>
      <c r="BG20" s="285" t="str">
        <f>IF(ISERROR(IF(R19="R.INHERENTE
14","R. INHERENTE",(IF(AZ19="R.RESIDUAL
14","R. RESIDUAL"," ")))),"",(IF(R19="R.INHERENTE
14","R. INHERENTE",(IF(AZ19="R.RESIDUAL
14","R. RESIDUAL"," ")))))</f>
        <v xml:space="preserve"> </v>
      </c>
      <c r="BH20" s="285" t="str">
        <f>IF(ISERROR(IF(R19="R.INHERENTE
19","R. INHERENTE",(IF(AZ19="R.RESIDUAL
19","R. RESIDUAL"," ")))),"",(IF(R19="R.INHERENTE
19","R. INHERENTE",(IF(AZ19="R.RESIDUAL
19","R. RESIDUAL"," ")))))</f>
        <v xml:space="preserve"> </v>
      </c>
      <c r="BI20" s="286" t="str">
        <f>IF(ISERROR(IF(R19="R.INHERENTE
24","R. INHERENTE",(IF(AZ19="R.RESIDUAL
24","R. RESIDUAL"," ")))),"",(IF(R19="R.INHERENTE
24","R. INHERENTE",(IF(AZ19="R.RESIDUAL
24","R. RESIDUAL"," ")))))</f>
        <v>R. INHERENTE</v>
      </c>
      <c r="BJ20" s="280"/>
      <c r="BK20" s="894"/>
      <c r="BL20" s="811"/>
      <c r="BM20" s="811"/>
      <c r="BN20" s="811"/>
      <c r="BO20" s="811"/>
      <c r="BP20" s="814"/>
      <c r="BQ20" s="392"/>
      <c r="BR20" s="817"/>
      <c r="BS20" s="950"/>
      <c r="BT20" s="823"/>
      <c r="BU20" s="275"/>
      <c r="BV20" s="826"/>
      <c r="BW20" s="829"/>
      <c r="BX20" s="829"/>
      <c r="BY20" s="829"/>
      <c r="BZ20" s="793"/>
      <c r="CA20" s="829"/>
      <c r="CB20" s="829"/>
      <c r="CC20" s="829"/>
      <c r="CD20" s="793"/>
      <c r="CE20" s="829"/>
      <c r="CF20" s="829"/>
      <c r="CG20" s="829"/>
      <c r="CH20" s="793"/>
      <c r="CI20" s="829"/>
      <c r="CJ20" s="829"/>
      <c r="CK20" s="829"/>
      <c r="CL20" s="793"/>
      <c r="CM20" s="829"/>
      <c r="CN20" s="829"/>
      <c r="CO20" s="829"/>
      <c r="CP20" s="796"/>
      <c r="CQ20" s="308"/>
      <c r="CR20" s="832"/>
      <c r="CS20" s="790"/>
      <c r="CT20" s="790"/>
      <c r="CU20" s="790"/>
      <c r="CV20" s="790"/>
      <c r="CW20" s="790"/>
      <c r="CX20" s="790"/>
      <c r="CY20" s="790"/>
      <c r="CZ20" s="793"/>
      <c r="DA20" s="790"/>
      <c r="DB20" s="790"/>
      <c r="DC20" s="790"/>
      <c r="DD20" s="793"/>
      <c r="DE20" s="790"/>
      <c r="DF20" s="790"/>
      <c r="DG20" s="790"/>
      <c r="DH20" s="793"/>
      <c r="DI20" s="790"/>
      <c r="DJ20" s="790"/>
      <c r="DK20" s="790"/>
      <c r="DL20" s="793"/>
      <c r="DM20" s="790"/>
      <c r="DN20" s="790"/>
      <c r="DO20" s="790"/>
      <c r="DP20" s="796"/>
      <c r="DQ20" s="293"/>
      <c r="DR20" s="297"/>
      <c r="DS20" s="298"/>
      <c r="DT20" s="298"/>
      <c r="DU20" s="299"/>
    </row>
    <row r="21" spans="1:125" s="303" customFormat="1" ht="81" customHeight="1" x14ac:dyDescent="0.25">
      <c r="B21" s="924"/>
      <c r="C21" s="838"/>
      <c r="D21" s="838"/>
      <c r="E21" s="838"/>
      <c r="F21" s="915"/>
      <c r="G21" s="1134"/>
      <c r="H21" s="486"/>
      <c r="I21" s="847"/>
      <c r="J21" s="850"/>
      <c r="K21" s="853"/>
      <c r="L21" s="274"/>
      <c r="M21" s="856"/>
      <c r="N21" s="859"/>
      <c r="O21" s="862"/>
      <c r="P21" s="865"/>
      <c r="Q21" s="868"/>
      <c r="R21" s="871"/>
      <c r="S21" s="274"/>
      <c r="T21" s="516"/>
      <c r="U21" s="258"/>
      <c r="V21" s="258"/>
      <c r="W21" s="798"/>
      <c r="X21" s="798"/>
      <c r="Y21" s="798"/>
      <c r="Z21" s="798"/>
      <c r="AA21" s="798"/>
      <c r="AB21" s="798"/>
      <c r="AC21" s="798"/>
      <c r="AD21" s="798"/>
      <c r="AE21" s="798"/>
      <c r="AF21" s="798"/>
      <c r="AG21" s="412">
        <f>W21+Y21+AA21+AC21+AE21</f>
        <v>0</v>
      </c>
      <c r="AH21" s="403"/>
      <c r="AI21" s="404"/>
      <c r="AJ21" s="799"/>
      <c r="AK21" s="799"/>
      <c r="AL21" s="800"/>
      <c r="AM21" s="800"/>
      <c r="AN21" s="799"/>
      <c r="AO21" s="799"/>
      <c r="AP21" s="474"/>
      <c r="AQ21" s="476"/>
      <c r="AR21" s="269"/>
      <c r="AS21" s="266"/>
      <c r="AT21" s="261"/>
      <c r="AU21" s="276"/>
      <c r="AV21" s="956"/>
      <c r="AW21" s="959"/>
      <c r="AX21" s="898"/>
      <c r="AY21" s="959"/>
      <c r="AZ21" s="963"/>
      <c r="BA21" s="953"/>
      <c r="BB21" s="394"/>
      <c r="BC21" s="282"/>
      <c r="BD21" s="397">
        <v>0.60000000000000009</v>
      </c>
      <c r="BE21" s="283" t="str">
        <f>IF(ISERROR(IF(R19="R.INHERENTE
3","R. INHERENTE",(IF(AZ19="R.RESIDUAL
3","R. RESIDUAL"," ")))),"",(IF(R19="R.INHERENTE
3","R. INHERENTE",(IF(AZ19="R.RESIDUAL
3","R. RESIDUAL"," ")))))</f>
        <v xml:space="preserve"> </v>
      </c>
      <c r="BF21" s="284" t="str">
        <f>IF(ISERROR(IF(R19="R.INHERENTE
8","R. INHERENTE",(IF(AZ19="R.RESIDUAL
8","R. RESIDUAL"," ")))),"",(IF(R19="R.INHERENTE
8","R. INHERENTE",(IF(AZ19="R.RESIDUAL
8","R. RESIDUAL"," ")))))</f>
        <v xml:space="preserve"> </v>
      </c>
      <c r="BG21" s="284" t="str">
        <f>IF(ISERROR(IF(R19="R.INHERENTE
13","R. INHERENTE",(IF(AZ19="R.RESIDUAL
13","R. RESIDUAL"," ")))),"",(IF(R19="R.INHERENTE
13","R. INHERENTE",(IF(AZ19="R.RESIDUAL
13","R. RESIDUAL"," ")))))</f>
        <v xml:space="preserve"> </v>
      </c>
      <c r="BH21" s="285" t="str">
        <f>IF(ISERROR(IF(R19="R.INHERENTE
18","R. INHERENTE",(IF(AZ19="R.RESIDUAL
18","R. RESIDUAL"," ")))),"",(IF(R19="R.INHERENTE
18","R. INHERENTE",(IF(AZ19="R.RESIDUAL
18","R. RESIDUAL"," ")))))</f>
        <v>R. RESIDUAL</v>
      </c>
      <c r="BI21" s="286" t="str">
        <f>IF(ISERROR(IF(R19="R.INHERENTE
23","R. INHERENTE",(IF(AZ19="R.RESIDUAL
23","R. RESIDUAL"," ")))),"",(IF(R19="R.INHERENTE
23","R. INHERENTE",(IF(AZ19="R.RESIDUAL
23","R. RESIDUAL"," ")))))</f>
        <v xml:space="preserve"> </v>
      </c>
      <c r="BJ21" s="280"/>
      <c r="BK21" s="894"/>
      <c r="BL21" s="811"/>
      <c r="BM21" s="811"/>
      <c r="BN21" s="811"/>
      <c r="BO21" s="811"/>
      <c r="BP21" s="814"/>
      <c r="BQ21" s="392"/>
      <c r="BR21" s="817"/>
      <c r="BS21" s="950"/>
      <c r="BT21" s="823"/>
      <c r="BU21" s="275"/>
      <c r="BV21" s="826"/>
      <c r="BW21" s="829"/>
      <c r="BX21" s="829"/>
      <c r="BY21" s="829"/>
      <c r="BZ21" s="793"/>
      <c r="CA21" s="829"/>
      <c r="CB21" s="829"/>
      <c r="CC21" s="829"/>
      <c r="CD21" s="793"/>
      <c r="CE21" s="829"/>
      <c r="CF21" s="829"/>
      <c r="CG21" s="829"/>
      <c r="CH21" s="793"/>
      <c r="CI21" s="829"/>
      <c r="CJ21" s="829"/>
      <c r="CK21" s="829"/>
      <c r="CL21" s="793"/>
      <c r="CM21" s="829"/>
      <c r="CN21" s="829"/>
      <c r="CO21" s="829"/>
      <c r="CP21" s="796"/>
      <c r="CQ21" s="308"/>
      <c r="CR21" s="832"/>
      <c r="CS21" s="790"/>
      <c r="CT21" s="790"/>
      <c r="CU21" s="790"/>
      <c r="CV21" s="790"/>
      <c r="CW21" s="790"/>
      <c r="CX21" s="790"/>
      <c r="CY21" s="790"/>
      <c r="CZ21" s="793"/>
      <c r="DA21" s="790"/>
      <c r="DB21" s="790"/>
      <c r="DC21" s="790"/>
      <c r="DD21" s="793"/>
      <c r="DE21" s="790"/>
      <c r="DF21" s="790"/>
      <c r="DG21" s="790"/>
      <c r="DH21" s="793"/>
      <c r="DI21" s="790"/>
      <c r="DJ21" s="790"/>
      <c r="DK21" s="790"/>
      <c r="DL21" s="793"/>
      <c r="DM21" s="790"/>
      <c r="DN21" s="790"/>
      <c r="DO21" s="790"/>
      <c r="DP21" s="796"/>
      <c r="DQ21" s="293"/>
      <c r="DR21" s="297"/>
      <c r="DS21" s="298"/>
      <c r="DT21" s="298"/>
      <c r="DU21" s="299"/>
    </row>
    <row r="22" spans="1:125" s="303" customFormat="1" ht="81" customHeight="1" x14ac:dyDescent="0.25">
      <c r="B22" s="924"/>
      <c r="C22" s="838"/>
      <c r="D22" s="838"/>
      <c r="E22" s="838"/>
      <c r="F22" s="915"/>
      <c r="G22" s="1134"/>
      <c r="H22" s="486"/>
      <c r="I22" s="847"/>
      <c r="J22" s="850"/>
      <c r="K22" s="853"/>
      <c r="L22" s="274"/>
      <c r="M22" s="856"/>
      <c r="N22" s="859"/>
      <c r="O22" s="862"/>
      <c r="P22" s="865"/>
      <c r="Q22" s="868"/>
      <c r="R22" s="871"/>
      <c r="S22" s="274"/>
      <c r="T22" s="516"/>
      <c r="U22" s="258"/>
      <c r="V22" s="258"/>
      <c r="W22" s="798"/>
      <c r="X22" s="798"/>
      <c r="Y22" s="798"/>
      <c r="Z22" s="798"/>
      <c r="AA22" s="798"/>
      <c r="AB22" s="798"/>
      <c r="AC22" s="798"/>
      <c r="AD22" s="798"/>
      <c r="AE22" s="798"/>
      <c r="AF22" s="798"/>
      <c r="AG22" s="412">
        <f>W22+Y22+AA22+AC22+AE22</f>
        <v>0</v>
      </c>
      <c r="AH22" s="403"/>
      <c r="AI22" s="404"/>
      <c r="AJ22" s="799"/>
      <c r="AK22" s="799"/>
      <c r="AL22" s="800"/>
      <c r="AM22" s="800"/>
      <c r="AN22" s="799"/>
      <c r="AO22" s="799"/>
      <c r="AP22" s="474"/>
      <c r="AQ22" s="476"/>
      <c r="AR22" s="269"/>
      <c r="AS22" s="266"/>
      <c r="AT22" s="261"/>
      <c r="AU22" s="276"/>
      <c r="AV22" s="956"/>
      <c r="AW22" s="959"/>
      <c r="AX22" s="898"/>
      <c r="AY22" s="959"/>
      <c r="AZ22" s="963"/>
      <c r="BA22" s="953"/>
      <c r="BB22" s="394"/>
      <c r="BC22" s="282"/>
      <c r="BD22" s="397">
        <v>0.4</v>
      </c>
      <c r="BE22" s="287" t="str">
        <f>IF(ISERROR(IF(R19="R.INHERENTE
2","R. INHERENTE",(IF(AZ19="R.RESIDUAL
2","R. RESIDUAL"," ")))),"",(IF(R19="R.INHERENTE
2","R. INHERENTE",(IF(AZ19="R.RESIDUAL
2","R. RESIDUAL"," ")))))</f>
        <v xml:space="preserve"> </v>
      </c>
      <c r="BF22" s="284" t="str">
        <f>IF(ISERROR(IF(R19="R.INHERENTE
7","R. INHERENTE",(IF(AZ19="R.RESIDUAL
7","R. RESIDUAL"," ")))),"",(IF(R19="R.INHERENTE
7","R. INHERENTE",(IF(AZ19="R.RESIDUAL
7","R. RESIDUAL"," ")))))</f>
        <v xml:space="preserve"> </v>
      </c>
      <c r="BG22" s="284" t="str">
        <f>IF(ISERROR(IF(R19="R.INHERENTE
12","R. INHERENTE",(IF(AZ19="R.RESIDUAL
12","R. RESIDUAL"," ")))),"",(IF(R19="R.INHERENTE
12","R. INHERENTE",(IF(AZ19="R.RESIDUAL
12","R. RESIDUAL"," ")))))</f>
        <v xml:space="preserve"> </v>
      </c>
      <c r="BH22" s="285" t="str">
        <f>IF(ISERROR(IF(R19="R.INHERENTE
17","R. INHERENTE",(IF(AZ19="R.RESIDUAL
17","R. RESIDUAL"," ")))),"",(IF(R19="R.INHERENTE
17","R. INHERENTE",(IF(AZ19="R.RESIDUAL
17","R. RESIDUAL"," ")))))</f>
        <v xml:space="preserve"> </v>
      </c>
      <c r="BI22" s="286" t="str">
        <f>IF(ISERROR(IF(R19="R.INHERENTE
22","R. INHERENTE",(IF(AZ19="R.RESIDUAL
22","R. RESIDUAL"," ")))),"",(IF(R19="R.INHERENTE
22","R. INHERENTE",(IF(AZ19="R.RESIDUAL
22","R. RESIDUAL"," ")))))</f>
        <v xml:space="preserve"> </v>
      </c>
      <c r="BJ22" s="280"/>
      <c r="BK22" s="894"/>
      <c r="BL22" s="811"/>
      <c r="BM22" s="811"/>
      <c r="BN22" s="811"/>
      <c r="BO22" s="811"/>
      <c r="BP22" s="814"/>
      <c r="BQ22" s="392"/>
      <c r="BR22" s="817"/>
      <c r="BS22" s="950"/>
      <c r="BT22" s="823"/>
      <c r="BU22" s="275"/>
      <c r="BV22" s="826"/>
      <c r="BW22" s="829"/>
      <c r="BX22" s="829"/>
      <c r="BY22" s="829"/>
      <c r="BZ22" s="793"/>
      <c r="CA22" s="829"/>
      <c r="CB22" s="829"/>
      <c r="CC22" s="829"/>
      <c r="CD22" s="793"/>
      <c r="CE22" s="829"/>
      <c r="CF22" s="829"/>
      <c r="CG22" s="829"/>
      <c r="CH22" s="793"/>
      <c r="CI22" s="829"/>
      <c r="CJ22" s="829"/>
      <c r="CK22" s="829"/>
      <c r="CL22" s="793"/>
      <c r="CM22" s="829"/>
      <c r="CN22" s="829"/>
      <c r="CO22" s="829"/>
      <c r="CP22" s="796"/>
      <c r="CQ22" s="308"/>
      <c r="CR22" s="832"/>
      <c r="CS22" s="790"/>
      <c r="CT22" s="790"/>
      <c r="CU22" s="790"/>
      <c r="CV22" s="790"/>
      <c r="CW22" s="790"/>
      <c r="CX22" s="790"/>
      <c r="CY22" s="790"/>
      <c r="CZ22" s="793"/>
      <c r="DA22" s="790"/>
      <c r="DB22" s="790"/>
      <c r="DC22" s="790"/>
      <c r="DD22" s="793"/>
      <c r="DE22" s="790"/>
      <c r="DF22" s="790"/>
      <c r="DG22" s="790"/>
      <c r="DH22" s="793"/>
      <c r="DI22" s="790"/>
      <c r="DJ22" s="790"/>
      <c r="DK22" s="790"/>
      <c r="DL22" s="793"/>
      <c r="DM22" s="790"/>
      <c r="DN22" s="790"/>
      <c r="DO22" s="790"/>
      <c r="DP22" s="796"/>
      <c r="DQ22" s="293"/>
      <c r="DR22" s="297"/>
      <c r="DS22" s="298"/>
      <c r="DT22" s="298"/>
      <c r="DU22" s="299"/>
    </row>
    <row r="23" spans="1:125" s="303" customFormat="1" ht="81" customHeight="1" thickBot="1" x14ac:dyDescent="0.3">
      <c r="B23" s="925"/>
      <c r="C23" s="839"/>
      <c r="D23" s="839"/>
      <c r="E23" s="839"/>
      <c r="F23" s="916"/>
      <c r="G23" s="1135"/>
      <c r="H23" s="487"/>
      <c r="I23" s="848"/>
      <c r="J23" s="851"/>
      <c r="K23" s="854"/>
      <c r="L23" s="274"/>
      <c r="M23" s="857"/>
      <c r="N23" s="860"/>
      <c r="O23" s="863"/>
      <c r="P23" s="866"/>
      <c r="Q23" s="869"/>
      <c r="R23" s="872"/>
      <c r="S23" s="274"/>
      <c r="T23" s="536"/>
      <c r="U23" s="263"/>
      <c r="V23" s="263"/>
      <c r="W23" s="805"/>
      <c r="X23" s="805"/>
      <c r="Y23" s="805"/>
      <c r="Z23" s="805"/>
      <c r="AA23" s="805"/>
      <c r="AB23" s="805"/>
      <c r="AC23" s="805"/>
      <c r="AD23" s="805"/>
      <c r="AE23" s="805"/>
      <c r="AF23" s="805"/>
      <c r="AG23" s="413">
        <f>W23+Y23+AA23+AC23+AE23</f>
        <v>0</v>
      </c>
      <c r="AH23" s="405"/>
      <c r="AI23" s="406"/>
      <c r="AJ23" s="971"/>
      <c r="AK23" s="971"/>
      <c r="AL23" s="896"/>
      <c r="AM23" s="896"/>
      <c r="AN23" s="971"/>
      <c r="AO23" s="971"/>
      <c r="AP23" s="271"/>
      <c r="AQ23" s="477"/>
      <c r="AR23" s="270"/>
      <c r="AS23" s="267"/>
      <c r="AT23" s="264"/>
      <c r="AU23" s="276"/>
      <c r="AV23" s="957"/>
      <c r="AW23" s="960"/>
      <c r="AX23" s="899"/>
      <c r="AY23" s="960"/>
      <c r="AZ23" s="964"/>
      <c r="BA23" s="954"/>
      <c r="BB23" s="394"/>
      <c r="BC23" s="282"/>
      <c r="BD23" s="398">
        <v>0.2</v>
      </c>
      <c r="BE23" s="288" t="str">
        <f>IF(ISERROR(IF(R19="R.INHERENTE
1","R. INHERENTE",(IF(AZ19="R.RESIDUAL
1","R. RESIDUAL"," ")))),"",(IF(R19="R.INHERENTE
1","R. INHERENTE",(IF(AZ19="R.RESIDUAL
1","R. RESIDUAL"," ")))))</f>
        <v xml:space="preserve"> </v>
      </c>
      <c r="BF23" s="289" t="str">
        <f>IF(ISERROR(IF(R19="R.INHERENTE
6","R. INHERENTE",(IF(AZ19="R.RESIDUAL
6","R. RESIDUAL"," ")))),"",(IF(R19="R.INHERENTE
6","R. INHERENTE",(IF(AZ19="R.RESIDUAL
6","R. RESIDUAL"," ")))))</f>
        <v xml:space="preserve"> </v>
      </c>
      <c r="BG23" s="290" t="str">
        <f>IF(ISERROR(IF(R19="R.INHERENTE
11","R. INHERENTE",(IF(AZ19="R.RESIDUAL
11","R. RESIDUAL"," ")))),"",(IF(R19="R.INHERENTE
11","R. INHERENTE",(IF(AZ19="R.RESIDUAL
11","R. RESIDUAL"," ")))))</f>
        <v xml:space="preserve"> </v>
      </c>
      <c r="BH23" s="291" t="str">
        <f>IF(ISERROR(IF(R19="R.INHERENTE
16","R. INHERENTE",(IF(AZ19="R.RESIDUAL
16","R. RESIDUAL"," ")))),"",(IF(R19="R.INHERENTE
16","R. INHERENTE",(IF(AZ19="R.RESIDUAL
16","R. RESIDUAL"," ")))))</f>
        <v xml:space="preserve"> </v>
      </c>
      <c r="BI23" s="292" t="str">
        <f>IF(ISERROR(IF(R19="R.INHERENTE
21","R. INHERENTE",(IF(AZ19="R.RESIDUAL
21","R. RESIDUAL"," ")))),"",(IF(R19="R.INHERENTE
21","R. INHERENTE",(IF(AZ19="R.RESIDUAL
21","R. RESIDUAL"," ")))))</f>
        <v xml:space="preserve"> </v>
      </c>
      <c r="BJ23" s="280"/>
      <c r="BK23" s="895"/>
      <c r="BL23" s="812"/>
      <c r="BM23" s="812"/>
      <c r="BN23" s="812"/>
      <c r="BO23" s="812"/>
      <c r="BP23" s="815"/>
      <c r="BQ23" s="437"/>
      <c r="BR23" s="818"/>
      <c r="BS23" s="951"/>
      <c r="BT23" s="824"/>
      <c r="BU23" s="275"/>
      <c r="BV23" s="827"/>
      <c r="BW23" s="830"/>
      <c r="BX23" s="830"/>
      <c r="BY23" s="830"/>
      <c r="BZ23" s="794"/>
      <c r="CA23" s="830"/>
      <c r="CB23" s="830"/>
      <c r="CC23" s="830"/>
      <c r="CD23" s="794"/>
      <c r="CE23" s="830"/>
      <c r="CF23" s="830"/>
      <c r="CG23" s="830"/>
      <c r="CH23" s="794"/>
      <c r="CI23" s="830"/>
      <c r="CJ23" s="830"/>
      <c r="CK23" s="830"/>
      <c r="CL23" s="794"/>
      <c r="CM23" s="830"/>
      <c r="CN23" s="830"/>
      <c r="CO23" s="830"/>
      <c r="CP23" s="797"/>
      <c r="CQ23" s="308"/>
      <c r="CR23" s="833"/>
      <c r="CS23" s="791"/>
      <c r="CT23" s="791"/>
      <c r="CU23" s="791"/>
      <c r="CV23" s="791"/>
      <c r="CW23" s="791"/>
      <c r="CX23" s="791"/>
      <c r="CY23" s="791"/>
      <c r="CZ23" s="794"/>
      <c r="DA23" s="791"/>
      <c r="DB23" s="791"/>
      <c r="DC23" s="791"/>
      <c r="DD23" s="794"/>
      <c r="DE23" s="791"/>
      <c r="DF23" s="791"/>
      <c r="DG23" s="791"/>
      <c r="DH23" s="794"/>
      <c r="DI23" s="791"/>
      <c r="DJ23" s="791"/>
      <c r="DK23" s="791"/>
      <c r="DL23" s="794"/>
      <c r="DM23" s="791"/>
      <c r="DN23" s="791"/>
      <c r="DO23" s="791"/>
      <c r="DP23" s="797"/>
      <c r="DQ23" s="293"/>
      <c r="DR23" s="300"/>
      <c r="DS23" s="301"/>
      <c r="DT23" s="301"/>
      <c r="DU23" s="302"/>
    </row>
    <row r="24" spans="1:125" ht="19.5" customHeight="1" thickBot="1" x14ac:dyDescent="0.3">
      <c r="AV24" s="394"/>
      <c r="AW24" s="394"/>
      <c r="AX24" s="394"/>
      <c r="AY24" s="394"/>
      <c r="AZ24" s="394"/>
      <c r="BE24" s="410">
        <v>0.2</v>
      </c>
      <c r="BF24" s="411">
        <v>0.4</v>
      </c>
      <c r="BG24" s="411">
        <v>0.60000000000000009</v>
      </c>
      <c r="BH24" s="411">
        <v>0.8</v>
      </c>
      <c r="BI24" s="411">
        <v>1</v>
      </c>
    </row>
    <row r="25" spans="1:125" ht="80.25" customHeight="1" x14ac:dyDescent="0.25">
      <c r="A25" s="303"/>
      <c r="B25" s="923">
        <v>2</v>
      </c>
      <c r="C25" s="837" t="s">
        <v>638</v>
      </c>
      <c r="D25" s="837" t="s">
        <v>620</v>
      </c>
      <c r="E25" s="837" t="s">
        <v>601</v>
      </c>
      <c r="F25" s="914" t="s">
        <v>600</v>
      </c>
      <c r="G25" s="843" t="s">
        <v>927</v>
      </c>
      <c r="H25" s="485" t="s">
        <v>2467</v>
      </c>
      <c r="I25" s="926" t="str">
        <f>IF(F25="","",(CONCATENATE("Posibilidad de afectación ",F25," ",G25," ",H25," ",H26," ",H27," ",H28," ",H29)))</f>
        <v xml:space="preserve">Posibilidad de afectación Económica y Reputacional  por realizar contratación con diferentes EAPB que lleve a una sobre-oferta de servicios, debido a la falta de información, capacidad instalada, producción y ocupación para la toma de decisiones oportuna.     </v>
      </c>
      <c r="J25" s="849" t="s">
        <v>268</v>
      </c>
      <c r="K25" s="852" t="s">
        <v>868</v>
      </c>
      <c r="L25" s="274"/>
      <c r="M25" s="855" t="s">
        <v>658</v>
      </c>
      <c r="N25" s="858">
        <f>IF(ISERROR(VLOOKUP($M25,Listas!$E$20:$F$24,2,FALSE)),"",(VLOOKUP($M25,Listas!$E$20:$F$24,2,FALSE)))</f>
        <v>0.4</v>
      </c>
      <c r="O25" s="861" t="str">
        <f>IF(ISERROR(VLOOKUP($N25,Listas!$E$3:$F$7,2,FALSE)),"",(VLOOKUP($N25,Listas!$E$3:$F$7,2,FALSE)))</f>
        <v>BAJA</v>
      </c>
      <c r="P25" s="864" t="s">
        <v>594</v>
      </c>
      <c r="Q25" s="867">
        <f>IF(ISERROR(VLOOKUP($P25,Listas!$E$28:$F$35,2,FALSE)),"",(VLOOKUP($P25,Listas!$E$28:$F$35,2,FALSE)))</f>
        <v>0.6</v>
      </c>
      <c r="R25" s="870" t="str">
        <f>IF(N25="","",(CONCATENATE("R.INHERENTE
",(IF(AND($N25=0.2,$Q25=0.2),1,(IF(AND($N25=0.2,$Q25=0.4),6,(IF(AND($N25=0.2,$Q25=0.6),11,(IF(AND($N25=0.2,$Q25=0.8),16,(IF(AND($N25=0.2,$Q25=1),21,(IF(AND($N25=0.4,$Q25=0.2),2,(IF(AND($N25=0.4,$Q25=0.4),7,(IF(AND($N25=0.4,$Q25=0.6),12,(IF(AND($N25=0.4,$Q25=0.8),17,(IF(AND($N25=0.4,$Q25=1),22,(IF(AND($N25=0.6,$Q25=0.2),3,(IF(AND($N25=0.6,$Q25=0.4),8,(IF(AND($N25=0.6,$Q25=0.6),13,(IF(AND($N25=0.6,$Q25=0.8),18,(IF(AND($N25=0.6,$Q25=1),23,(IF(AND($N25=0.8,$Q25=0.2),4,(IF(AND($N25=0.8,$Q25=0.4),9,(IF(AND($N25=0.8,$Q25=0.6),14,(IF(AND($N25=0.8,$Q25=0.8),19,(IF(AND($N25=0.8,$Q25=1),24,(IF(AND($N25=1,$Q25=0.2),5,(IF(AND($N25=1,$Q25=0.4),10,(IF(AND($N25=1,$Q25=0.6),15,(IF(AND($N25=1,$Q25=0.8),20,(IF(AND($N25=1,$Q25=1),25,"")))))))))))))))))))))))))))))))))))))))))))))))))))))</f>
        <v>R.INHERENTE
12</v>
      </c>
      <c r="S25" s="274">
        <f>+VLOOKUP($R25,Listas!$D$112:$E$136,2,FALSE)</f>
        <v>12</v>
      </c>
      <c r="T25" s="515" t="s">
        <v>928</v>
      </c>
      <c r="U25" s="309" t="s">
        <v>748</v>
      </c>
      <c r="V25" s="309"/>
      <c r="W25" s="875">
        <v>25</v>
      </c>
      <c r="X25" s="875"/>
      <c r="Y25" s="875"/>
      <c r="Z25" s="875"/>
      <c r="AA25" s="875"/>
      <c r="AB25" s="875"/>
      <c r="AC25" s="875"/>
      <c r="AD25" s="875"/>
      <c r="AE25" s="875">
        <v>15</v>
      </c>
      <c r="AF25" s="875"/>
      <c r="AG25" s="436">
        <f>W25+Y25+AA25+AC25+AE25</f>
        <v>40</v>
      </c>
      <c r="AH25" s="407">
        <v>0.24</v>
      </c>
      <c r="AI25" s="408">
        <v>0.6</v>
      </c>
      <c r="AJ25" s="876" t="s">
        <v>189</v>
      </c>
      <c r="AK25" s="876"/>
      <c r="AL25" s="877" t="s">
        <v>588</v>
      </c>
      <c r="AM25" s="877"/>
      <c r="AN25" s="876" t="s">
        <v>189</v>
      </c>
      <c r="AO25" s="876"/>
      <c r="AP25" s="489" t="s">
        <v>929</v>
      </c>
      <c r="AQ25" s="490" t="s">
        <v>616</v>
      </c>
      <c r="AR25" s="491" t="s">
        <v>930</v>
      </c>
      <c r="AS25" s="492" t="s">
        <v>931</v>
      </c>
      <c r="AT25" s="493" t="s">
        <v>932</v>
      </c>
      <c r="AU25" s="305">
        <f>+(IF(AND($AV25&gt;0,$AV25&lt;=0.2),0.2,(IF(AND($AV25&gt;0.2,$AV25&lt;=0.4),0.4,(IF(AND($AV25&gt;0.4,$AV25&lt;=0.6),0.6,(IF(AND($AV25&gt;0.6,$AV25&lt;=0.8),0.8,(IF($AV25&gt;0.8,1,""))))))))))</f>
        <v>0.4</v>
      </c>
      <c r="AV25" s="1155">
        <f>+MIN(AH25:AH29)</f>
        <v>0.24</v>
      </c>
      <c r="AW25" s="959" t="str">
        <f>+(IF($AU25=0.2,"MUY BAJA",(IF($AU25=0.4,"BAJA",(IF($AU25=0.6,"MEDIA",(IF($AU25=0.8,"ALTA",(IF($AU25=1,"MUY ALTA",""))))))))))</f>
        <v>BAJA</v>
      </c>
      <c r="AX25" s="1156">
        <f>+MIN(AI25:AI29)</f>
        <v>0.6</v>
      </c>
      <c r="AY25" s="959" t="str">
        <f>+(IF($BB25=0.2,"MUY BAJA",(IF($BB25=0.4,"BAJA",(IF($BB25=0.6,"MEDIA",(IF($BB25=0.8,"ALTA",(IF($BB25=1,"MUY ALTA",""))))))))))</f>
        <v>MEDIA</v>
      </c>
      <c r="AZ25" s="963" t="str">
        <f>IF($AU25="","",(CONCATENATE("R.RESIDUAL
",(IF(AND($AU25=0.2,$BB25=0.2),1,(IF(AND($AU25=0.2,$BB25=0.4),6,(IF(AND($AU25=0.2,$BB25=0.6),11,(IF(AND($AU25=0.2,$BB25=0.8),16,(IF(AND($AU25=0.2,$BB25=1),21,(IF(AND($AU25=0.4,$BB25=0.2),2,(IF(AND($AU25=0.4,$BB25=0.4),7,(IF(AND($AU25=0.4,$BB25=0.6),12,(IF(AND($AU25=0.4,$BB25=0.8),17,(IF(AND($AU25=0.4,$BB25=1),22,(IF(AND($AU25=0.6,$BB25=0.2),3,(IF(AND($AU25=0.6,$BB25=0.4),8,(IF(AND($AU25=0.6,$BB25=0.6),13,(IF(AND($AU25=0.6,$BB25=0.8),18,(IF(AND($AU25=0.6,$BB25=1),23,(IF(AND($AU25=0.8,$BB25=0.2),4,(IF(AND($AU25=0.8,$BB25=0.4),9,(IF(AND($AU25=0.8,$BB25=0.6),14,(IF(AND($AU25=0.8,$BB25=0.8),19,(IF(AND($AU25=0.8,$BB25=1),24,(IF(AND($AU25=1,$BB25=0.2),5,(IF(AND($AU25=1,$BB25=0.4),10,(IF(AND($AU25=1,$BB25=0.6),15,(IF(AND($AU25=1,$BB25=0.8),20,(IF(AND($AU25=1,$BB25=1),25,"")))))))))))))))))))))))))))))))))))))))))))))))))))))</f>
        <v>R.RESIDUAL
12</v>
      </c>
      <c r="BA25" s="953" t="s">
        <v>749</v>
      </c>
      <c r="BB25" s="305">
        <f>+(IF(AND($AX25&gt;0,$AX25&lt;=0.2),0.2,(IF(AND($AX25&gt;0.2,$AX25&lt;=0.4),0.4,(IF(AND($AX25&gt;0.4,$AX25&lt;=0.6),0.6,(IF(AND($AX25&gt;0.6,$AX25&lt;=0.8),0.8,(IF($AX25&gt;0.8,1,""))))))))))</f>
        <v>0.6</v>
      </c>
      <c r="BC25" s="276">
        <f>+VLOOKUP($AZ25,Listas!$F$112:$G$136,2,FALSE)</f>
        <v>12</v>
      </c>
      <c r="BD25" s="397">
        <v>1</v>
      </c>
      <c r="BE25" s="277" t="str">
        <f>IF(ISERROR(IF(R25="R.INHERENTE
5","R. INHERENTE",(IF(AZ25="R.RESIDUAL
5","R. RESIDUAL"," ")))),"",(IF(R25="R.INHERENTE
5","R. INHERENTE",(IF(AZ25="R.RESIDUAL
5","R. RESIDUAL"," ")))))</f>
        <v xml:space="preserve"> </v>
      </c>
      <c r="BF25" s="278" t="str">
        <f>IF(ISERROR(IF(R25="R.INHERENTE
10","R. INHERENTE",(IF(AZ25="R.RESIDUAL
10","R. RESIDUAL"," ")))),"",(IF(R25="R.INHERENTE
10","R. INHERENTE",(IF(AZ25="R.RESIDUAL
10","R. RESIDUAL"," ")))))</f>
        <v xml:space="preserve"> </v>
      </c>
      <c r="BG25" s="278" t="str">
        <f>IF(ISERROR(IF(R25="R.INHERENTE
15","R. INHERENTE",(IF(AZ25="R.RESIDUAL
15","R. RESIDUAL"," ")))),"",(IF(R25="R.INHERENTE
15","R. INHERENTE",(IF(AZ25="R.RESIDUAL
15","R. RESIDUAL"," ")))))</f>
        <v xml:space="preserve"> </v>
      </c>
      <c r="BH25" s="278" t="str">
        <f>IF(ISERROR(IF(R25="R.INHERENTE
20","R. INHERENTE",(IF(AZ25="R.RESIDUAL
20","R. RESIDUAL"," ")))),"",(IF(R25="R.INHERENTE
20","R. INHERENTE",(IF(AZ25="R.RESIDUAL
20","R. RESIDUAL"," ")))))</f>
        <v xml:space="preserve"> </v>
      </c>
      <c r="BI25" s="279" t="str">
        <f>IF(ISERROR(IF(R25="R.INHERENTE
25","R. INHERENTE",(IF(AZ25="R.RESIDUAL
25","R. RESIDUAL"," ")))),"",(IF(R25="R.INHERENTE
25","R. INHERENTE",(IF(AZ25="R.RESIDUAL
25","R. RESIDUAL"," ")))))</f>
        <v xml:space="preserve"> </v>
      </c>
      <c r="BJ25" s="280"/>
      <c r="BK25" s="1157" t="s">
        <v>1225</v>
      </c>
      <c r="BL25" s="1160" t="s">
        <v>1226</v>
      </c>
      <c r="BM25" s="810" t="s">
        <v>1227</v>
      </c>
      <c r="BN25" s="1160" t="s">
        <v>1228</v>
      </c>
      <c r="BO25" s="810"/>
      <c r="BP25" s="813" t="s">
        <v>693</v>
      </c>
      <c r="BQ25" s="392"/>
      <c r="BR25" s="816" t="s">
        <v>1229</v>
      </c>
      <c r="BS25" s="819" t="s">
        <v>1230</v>
      </c>
      <c r="BT25" s="822" t="s">
        <v>1231</v>
      </c>
      <c r="BU25" s="275"/>
      <c r="BV25" s="825">
        <v>44656</v>
      </c>
      <c r="BW25" s="828"/>
      <c r="BX25" s="828"/>
      <c r="BY25" s="828"/>
      <c r="BZ25" s="792" t="s">
        <v>924</v>
      </c>
      <c r="CA25" s="828"/>
      <c r="CB25" s="828"/>
      <c r="CC25" s="828"/>
      <c r="CD25" s="792" t="s">
        <v>924</v>
      </c>
      <c r="CE25" s="828"/>
      <c r="CF25" s="828"/>
      <c r="CG25" s="828"/>
      <c r="CH25" s="792" t="s">
        <v>925</v>
      </c>
      <c r="CI25" s="828"/>
      <c r="CJ25" s="828"/>
      <c r="CK25" s="828"/>
      <c r="CL25" s="792" t="s">
        <v>924</v>
      </c>
      <c r="CM25" s="828"/>
      <c r="CN25" s="828"/>
      <c r="CO25" s="828"/>
      <c r="CP25" s="795" t="s">
        <v>926</v>
      </c>
      <c r="CQ25" s="308"/>
      <c r="CR25" s="831">
        <v>44661</v>
      </c>
      <c r="CS25" s="789"/>
      <c r="CT25" s="789"/>
      <c r="CU25" s="789"/>
      <c r="CV25" s="789"/>
      <c r="CW25" s="789"/>
      <c r="CX25" s="789"/>
      <c r="CY25" s="789"/>
      <c r="CZ25" s="792" t="s">
        <v>924</v>
      </c>
      <c r="DA25" s="789"/>
      <c r="DB25" s="789"/>
      <c r="DC25" s="789"/>
      <c r="DD25" s="792" t="s">
        <v>924</v>
      </c>
      <c r="DE25" s="789"/>
      <c r="DF25" s="789"/>
      <c r="DG25" s="789"/>
      <c r="DH25" s="792" t="s">
        <v>925</v>
      </c>
      <c r="DI25" s="789"/>
      <c r="DJ25" s="789"/>
      <c r="DK25" s="789"/>
      <c r="DL25" s="792" t="s">
        <v>924</v>
      </c>
      <c r="DM25" s="789"/>
      <c r="DN25" s="789"/>
      <c r="DO25" s="789"/>
      <c r="DP25" s="795" t="s">
        <v>926</v>
      </c>
      <c r="DQ25" s="293"/>
      <c r="DR25" s="294"/>
      <c r="DS25" s="295"/>
      <c r="DT25" s="295"/>
      <c r="DU25" s="296"/>
    </row>
    <row r="26" spans="1:125" ht="80.25" customHeight="1" x14ac:dyDescent="0.25">
      <c r="A26" s="303"/>
      <c r="B26" s="924"/>
      <c r="C26" s="838"/>
      <c r="D26" s="838"/>
      <c r="E26" s="838"/>
      <c r="F26" s="915"/>
      <c r="G26" s="844"/>
      <c r="H26" s="486"/>
      <c r="I26" s="927"/>
      <c r="J26" s="850"/>
      <c r="K26" s="853"/>
      <c r="L26" s="274"/>
      <c r="M26" s="856"/>
      <c r="N26" s="859"/>
      <c r="O26" s="862"/>
      <c r="P26" s="865"/>
      <c r="Q26" s="868"/>
      <c r="R26" s="871"/>
      <c r="S26" s="274"/>
      <c r="T26" s="516"/>
      <c r="U26" s="258"/>
      <c r="V26" s="258"/>
      <c r="W26" s="798"/>
      <c r="X26" s="798"/>
      <c r="Y26" s="798"/>
      <c r="Z26" s="798"/>
      <c r="AA26" s="798"/>
      <c r="AB26" s="798"/>
      <c r="AC26" s="798"/>
      <c r="AD26" s="798"/>
      <c r="AE26" s="798"/>
      <c r="AF26" s="798"/>
      <c r="AG26" s="412">
        <f>W26+Y26+AA26+AC26+AE26</f>
        <v>0</v>
      </c>
      <c r="AH26" s="403"/>
      <c r="AI26" s="404"/>
      <c r="AJ26" s="799"/>
      <c r="AK26" s="799"/>
      <c r="AL26" s="800"/>
      <c r="AM26" s="800"/>
      <c r="AN26" s="799"/>
      <c r="AO26" s="799"/>
      <c r="AP26" s="488" t="s">
        <v>933</v>
      </c>
      <c r="AQ26" s="481" t="s">
        <v>617</v>
      </c>
      <c r="AR26" s="494" t="s">
        <v>934</v>
      </c>
      <c r="AS26" s="495" t="s">
        <v>931</v>
      </c>
      <c r="AT26" s="496" t="s">
        <v>932</v>
      </c>
      <c r="AU26" s="276"/>
      <c r="AV26" s="956"/>
      <c r="AW26" s="959"/>
      <c r="AX26" s="898"/>
      <c r="AY26" s="959"/>
      <c r="AZ26" s="963"/>
      <c r="BA26" s="953"/>
      <c r="BB26" s="394"/>
      <c r="BC26" s="282"/>
      <c r="BD26" s="397">
        <v>0.8</v>
      </c>
      <c r="BE26" s="283" t="str">
        <f>IF(ISERROR(IF(R25="R.INHERENTE
4","R. INHERENTE",(IF(AZ25="R.RESIDUAL
4","R. RESIDUAL"," ")))),"",(IF(R25="R.INHERENTE
4","R. INHERENTE",(IF(AZ25="R.RESIDUAL
4","R. RESIDUAL"," ")))))</f>
        <v xml:space="preserve"> </v>
      </c>
      <c r="BF26" s="284" t="str">
        <f>IF(ISERROR(IF(R25="R.INHERENTE
9","R. INHERENTE",(IF(AZ25="R.RESIDUAL
9","R. RESIDUAL"," ")))),"",(IF(R25="R.INHERENTE
9","R. INHERENTE",(IF(AZ25="R.RESIDUAL
9","R. RESIDUAL"," ")))))</f>
        <v xml:space="preserve"> </v>
      </c>
      <c r="BG26" s="285" t="str">
        <f>IF(ISERROR(IF(R25="R.INHERENTE
14","R. INHERENTE",(IF(AZ25="R.RESIDUAL
14","R. RESIDUAL"," ")))),"",(IF(R25="R.INHERENTE
14","R. INHERENTE",(IF(AZ25="R.RESIDUAL
14","R. RESIDUAL"," ")))))</f>
        <v xml:space="preserve"> </v>
      </c>
      <c r="BH26" s="285" t="str">
        <f>IF(ISERROR(IF(R25="R.INHERENTE
19","R. INHERENTE",(IF(AZ25="R.RESIDUAL
19","R. RESIDUAL"," ")))),"",(IF(R25="R.INHERENTE
19","R. INHERENTE",(IF(AZ25="R.RESIDUAL
19","R. RESIDUAL"," ")))))</f>
        <v xml:space="preserve"> </v>
      </c>
      <c r="BI26" s="286" t="str">
        <f>IF(ISERROR(IF(R25="R.INHERENTE
24","R. INHERENTE",(IF(AZ25="R.RESIDUAL
24","R. RESIDUAL"," ")))),"",(IF(R25="R.INHERENTE
24","R. INHERENTE",(IF(AZ25="R.RESIDUAL
24","R. RESIDUAL"," ")))))</f>
        <v xml:space="preserve"> </v>
      </c>
      <c r="BJ26" s="280"/>
      <c r="BK26" s="1158"/>
      <c r="BL26" s="1161"/>
      <c r="BM26" s="811"/>
      <c r="BN26" s="1161"/>
      <c r="BO26" s="811"/>
      <c r="BP26" s="814"/>
      <c r="BQ26" s="392"/>
      <c r="BR26" s="817"/>
      <c r="BS26" s="820"/>
      <c r="BT26" s="823"/>
      <c r="BU26" s="275"/>
      <c r="BV26" s="826"/>
      <c r="BW26" s="829"/>
      <c r="BX26" s="829"/>
      <c r="BY26" s="829"/>
      <c r="BZ26" s="793"/>
      <c r="CA26" s="829"/>
      <c r="CB26" s="829"/>
      <c r="CC26" s="829"/>
      <c r="CD26" s="793"/>
      <c r="CE26" s="829"/>
      <c r="CF26" s="829"/>
      <c r="CG26" s="829"/>
      <c r="CH26" s="793"/>
      <c r="CI26" s="829"/>
      <c r="CJ26" s="829"/>
      <c r="CK26" s="829"/>
      <c r="CL26" s="793"/>
      <c r="CM26" s="829"/>
      <c r="CN26" s="829"/>
      <c r="CO26" s="829"/>
      <c r="CP26" s="796"/>
      <c r="CQ26" s="308"/>
      <c r="CR26" s="832"/>
      <c r="CS26" s="790"/>
      <c r="CT26" s="790"/>
      <c r="CU26" s="790"/>
      <c r="CV26" s="790"/>
      <c r="CW26" s="790"/>
      <c r="CX26" s="790"/>
      <c r="CY26" s="790"/>
      <c r="CZ26" s="793"/>
      <c r="DA26" s="790"/>
      <c r="DB26" s="790"/>
      <c r="DC26" s="790"/>
      <c r="DD26" s="793"/>
      <c r="DE26" s="790"/>
      <c r="DF26" s="790"/>
      <c r="DG26" s="790"/>
      <c r="DH26" s="793"/>
      <c r="DI26" s="790"/>
      <c r="DJ26" s="790"/>
      <c r="DK26" s="790"/>
      <c r="DL26" s="793"/>
      <c r="DM26" s="790"/>
      <c r="DN26" s="790"/>
      <c r="DO26" s="790"/>
      <c r="DP26" s="796"/>
      <c r="DQ26" s="293"/>
      <c r="DR26" s="297"/>
      <c r="DS26" s="298"/>
      <c r="DT26" s="298"/>
      <c r="DU26" s="299"/>
    </row>
    <row r="27" spans="1:125" ht="80.25" customHeight="1" x14ac:dyDescent="0.25">
      <c r="A27" s="303"/>
      <c r="B27" s="924"/>
      <c r="C27" s="838"/>
      <c r="D27" s="838"/>
      <c r="E27" s="838"/>
      <c r="F27" s="915"/>
      <c r="G27" s="844"/>
      <c r="H27" s="486"/>
      <c r="I27" s="927"/>
      <c r="J27" s="850"/>
      <c r="K27" s="853"/>
      <c r="L27" s="274"/>
      <c r="M27" s="856"/>
      <c r="N27" s="859"/>
      <c r="O27" s="862"/>
      <c r="P27" s="865"/>
      <c r="Q27" s="868"/>
      <c r="R27" s="871"/>
      <c r="S27" s="274"/>
      <c r="T27" s="516"/>
      <c r="U27" s="258"/>
      <c r="V27" s="258"/>
      <c r="W27" s="798"/>
      <c r="X27" s="798"/>
      <c r="Y27" s="798"/>
      <c r="Z27" s="798"/>
      <c r="AA27" s="798"/>
      <c r="AB27" s="798"/>
      <c r="AC27" s="798"/>
      <c r="AD27" s="798"/>
      <c r="AE27" s="798"/>
      <c r="AF27" s="798"/>
      <c r="AG27" s="412">
        <f>W27+Y27+AA27+AC27+AE27</f>
        <v>0</v>
      </c>
      <c r="AH27" s="403"/>
      <c r="AI27" s="404"/>
      <c r="AJ27" s="799"/>
      <c r="AK27" s="799"/>
      <c r="AL27" s="800"/>
      <c r="AM27" s="800"/>
      <c r="AN27" s="799"/>
      <c r="AO27" s="799"/>
      <c r="AP27" s="488" t="s">
        <v>935</v>
      </c>
      <c r="AQ27" s="481" t="s">
        <v>617</v>
      </c>
      <c r="AR27" s="494" t="s">
        <v>936</v>
      </c>
      <c r="AS27" s="495" t="s">
        <v>931</v>
      </c>
      <c r="AT27" s="496" t="s">
        <v>932</v>
      </c>
      <c r="AU27" s="276"/>
      <c r="AV27" s="956"/>
      <c r="AW27" s="959"/>
      <c r="AX27" s="898"/>
      <c r="AY27" s="959"/>
      <c r="AZ27" s="963"/>
      <c r="BA27" s="953"/>
      <c r="BB27" s="394"/>
      <c r="BC27" s="282"/>
      <c r="BD27" s="397">
        <v>0.60000000000000009</v>
      </c>
      <c r="BE27" s="283" t="str">
        <f>IF(ISERROR(IF(R25="R.INHERENTE
3","R. INHERENTE",(IF(AZ25="R.RESIDUAL
3","R. RESIDUAL"," ")))),"",(IF(R25="R.INHERENTE
3","R. INHERENTE",(IF(AZ25="R.RESIDUAL
3","R. RESIDUAL"," ")))))</f>
        <v xml:space="preserve"> </v>
      </c>
      <c r="BF27" s="284" t="str">
        <f>IF(ISERROR(IF(R25="R.INHERENTE
8","R. INHERENTE",(IF(AZ25="R.RESIDUAL
8","R. RESIDUAL"," ")))),"",(IF(R25="R.INHERENTE
8","R. INHERENTE",(IF(AZ25="R.RESIDUAL
8","R. RESIDUAL"," ")))))</f>
        <v xml:space="preserve"> </v>
      </c>
      <c r="BG27" s="284" t="str">
        <f>IF(ISERROR(IF(R25="R.INHERENTE
13","R. INHERENTE",(IF(AZ25="R.RESIDUAL
13","R. RESIDUAL"," ")))),"",(IF(R25="R.INHERENTE
13","R. INHERENTE",(IF(AZ25="R.RESIDUAL
13","R. RESIDUAL"," ")))))</f>
        <v xml:space="preserve"> </v>
      </c>
      <c r="BH27" s="285" t="str">
        <f>IF(ISERROR(IF(R25="R.INHERENTE
18","R. INHERENTE",(IF(AZ25="R.RESIDUAL
18","R. RESIDUAL"," ")))),"",(IF(R25="R.INHERENTE
18","R. INHERENTE",(IF(AZ25="R.RESIDUAL
18","R. RESIDUAL"," ")))))</f>
        <v xml:space="preserve"> </v>
      </c>
      <c r="BI27" s="286" t="str">
        <f>IF(ISERROR(IF(R25="R.INHERENTE
23","R. INHERENTE",(IF(AZ25="R.RESIDUAL
23","R. RESIDUAL"," ")))),"",(IF(R25="R.INHERENTE
23","R. INHERENTE",(IF(AZ25="R.RESIDUAL
23","R. RESIDUAL"," ")))))</f>
        <v xml:space="preserve"> </v>
      </c>
      <c r="BJ27" s="280"/>
      <c r="BK27" s="1158"/>
      <c r="BL27" s="1161"/>
      <c r="BM27" s="811"/>
      <c r="BN27" s="1161"/>
      <c r="BO27" s="811"/>
      <c r="BP27" s="814"/>
      <c r="BQ27" s="392"/>
      <c r="BR27" s="817"/>
      <c r="BS27" s="820"/>
      <c r="BT27" s="823"/>
      <c r="BU27" s="275"/>
      <c r="BV27" s="826"/>
      <c r="BW27" s="829"/>
      <c r="BX27" s="829"/>
      <c r="BY27" s="829"/>
      <c r="BZ27" s="793"/>
      <c r="CA27" s="829"/>
      <c r="CB27" s="829"/>
      <c r="CC27" s="829"/>
      <c r="CD27" s="793"/>
      <c r="CE27" s="829"/>
      <c r="CF27" s="829"/>
      <c r="CG27" s="829"/>
      <c r="CH27" s="793"/>
      <c r="CI27" s="829"/>
      <c r="CJ27" s="829"/>
      <c r="CK27" s="829"/>
      <c r="CL27" s="793"/>
      <c r="CM27" s="829"/>
      <c r="CN27" s="829"/>
      <c r="CO27" s="829"/>
      <c r="CP27" s="796"/>
      <c r="CQ27" s="308"/>
      <c r="CR27" s="832"/>
      <c r="CS27" s="790"/>
      <c r="CT27" s="790"/>
      <c r="CU27" s="790"/>
      <c r="CV27" s="790"/>
      <c r="CW27" s="790"/>
      <c r="CX27" s="790"/>
      <c r="CY27" s="790"/>
      <c r="CZ27" s="793"/>
      <c r="DA27" s="790"/>
      <c r="DB27" s="790"/>
      <c r="DC27" s="790"/>
      <c r="DD27" s="793"/>
      <c r="DE27" s="790"/>
      <c r="DF27" s="790"/>
      <c r="DG27" s="790"/>
      <c r="DH27" s="793"/>
      <c r="DI27" s="790"/>
      <c r="DJ27" s="790"/>
      <c r="DK27" s="790"/>
      <c r="DL27" s="793"/>
      <c r="DM27" s="790"/>
      <c r="DN27" s="790"/>
      <c r="DO27" s="790"/>
      <c r="DP27" s="796"/>
      <c r="DQ27" s="293"/>
      <c r="DR27" s="297"/>
      <c r="DS27" s="298"/>
      <c r="DT27" s="298"/>
      <c r="DU27" s="299"/>
    </row>
    <row r="28" spans="1:125" ht="80.25" customHeight="1" x14ac:dyDescent="0.25">
      <c r="A28" s="303"/>
      <c r="B28" s="924"/>
      <c r="C28" s="838"/>
      <c r="D28" s="838"/>
      <c r="E28" s="838"/>
      <c r="F28" s="915"/>
      <c r="G28" s="844"/>
      <c r="H28" s="486"/>
      <c r="I28" s="927"/>
      <c r="J28" s="850"/>
      <c r="K28" s="853"/>
      <c r="L28" s="274"/>
      <c r="M28" s="856"/>
      <c r="N28" s="859"/>
      <c r="O28" s="862"/>
      <c r="P28" s="865"/>
      <c r="Q28" s="868"/>
      <c r="R28" s="871"/>
      <c r="S28" s="274"/>
      <c r="T28" s="516"/>
      <c r="U28" s="258"/>
      <c r="V28" s="258"/>
      <c r="W28" s="798"/>
      <c r="X28" s="798"/>
      <c r="Y28" s="798"/>
      <c r="Z28" s="798"/>
      <c r="AA28" s="798"/>
      <c r="AB28" s="798"/>
      <c r="AC28" s="798"/>
      <c r="AD28" s="798"/>
      <c r="AE28" s="798"/>
      <c r="AF28" s="798"/>
      <c r="AG28" s="412">
        <f>W28+Y28+AA28+AC28+AE28</f>
        <v>0</v>
      </c>
      <c r="AH28" s="403"/>
      <c r="AI28" s="404"/>
      <c r="AJ28" s="799"/>
      <c r="AK28" s="799"/>
      <c r="AL28" s="800"/>
      <c r="AM28" s="800"/>
      <c r="AN28" s="799"/>
      <c r="AO28" s="799"/>
      <c r="AP28" s="480"/>
      <c r="AQ28" s="482"/>
      <c r="AR28" s="269"/>
      <c r="AS28" s="266"/>
      <c r="AT28" s="261"/>
      <c r="AU28" s="276"/>
      <c r="AV28" s="956"/>
      <c r="AW28" s="959"/>
      <c r="AX28" s="898"/>
      <c r="AY28" s="959"/>
      <c r="AZ28" s="963"/>
      <c r="BA28" s="953"/>
      <c r="BB28" s="394"/>
      <c r="BC28" s="282"/>
      <c r="BD28" s="397">
        <v>0.4</v>
      </c>
      <c r="BE28" s="287" t="str">
        <f>IF(ISERROR(IF(R25="R.INHERENTE
2","R. INHERENTE",(IF(AZ25="R.RESIDUAL
2","R. RESIDUAL"," ")))),"",(IF(R25="R.INHERENTE
2","R. INHERENTE",(IF(AZ25="R.RESIDUAL
2","R. RESIDUAL"," ")))))</f>
        <v xml:space="preserve"> </v>
      </c>
      <c r="BF28" s="284" t="str">
        <f>IF(ISERROR(IF(R25="R.INHERENTE
7","R. INHERENTE",(IF(AZ25="R.RESIDUAL
7","R. RESIDUAL"," ")))),"",(IF(R25="R.INHERENTE
7","R. INHERENTE",(IF(AZ25="R.RESIDUAL
7","R. RESIDUAL"," ")))))</f>
        <v xml:space="preserve"> </v>
      </c>
      <c r="BG28" s="284" t="str">
        <f>IF(ISERROR(IF(R25="R.INHERENTE
12","R. INHERENTE",(IF(AZ25="R.RESIDUAL
12","R. RESIDUAL"," ")))),"",(IF(R25="R.INHERENTE
12","R. INHERENTE",(IF(AZ25="R.RESIDUAL
12","R. RESIDUAL"," ")))))</f>
        <v>R. INHERENTE</v>
      </c>
      <c r="BH28" s="285" t="str">
        <f>IF(ISERROR(IF(R25="R.INHERENTE
17","R. INHERENTE",(IF(AZ25="R.RESIDUAL
17","R. RESIDUAL"," ")))),"",(IF(R25="R.INHERENTE
17","R. INHERENTE",(IF(AZ25="R.RESIDUAL
17","R. RESIDUAL"," ")))))</f>
        <v xml:space="preserve"> </v>
      </c>
      <c r="BI28" s="286" t="str">
        <f>IF(ISERROR(IF(R25="R.INHERENTE
22","R. INHERENTE",(IF(AZ25="R.RESIDUAL
22","R. RESIDUAL"," ")))),"",(IF(R25="R.INHERENTE
22","R. INHERENTE",(IF(AZ25="R.RESIDUAL
22","R. RESIDUAL"," ")))))</f>
        <v xml:space="preserve"> </v>
      </c>
      <c r="BJ28" s="280"/>
      <c r="BK28" s="1158"/>
      <c r="BL28" s="1161"/>
      <c r="BM28" s="811"/>
      <c r="BN28" s="1161"/>
      <c r="BO28" s="811"/>
      <c r="BP28" s="814"/>
      <c r="BQ28" s="392"/>
      <c r="BR28" s="817"/>
      <c r="BS28" s="820"/>
      <c r="BT28" s="823"/>
      <c r="BU28" s="275"/>
      <c r="BV28" s="826"/>
      <c r="BW28" s="829"/>
      <c r="BX28" s="829"/>
      <c r="BY28" s="829"/>
      <c r="BZ28" s="793"/>
      <c r="CA28" s="829"/>
      <c r="CB28" s="829"/>
      <c r="CC28" s="829"/>
      <c r="CD28" s="793"/>
      <c r="CE28" s="829"/>
      <c r="CF28" s="829"/>
      <c r="CG28" s="829"/>
      <c r="CH28" s="793"/>
      <c r="CI28" s="829"/>
      <c r="CJ28" s="829"/>
      <c r="CK28" s="829"/>
      <c r="CL28" s="793"/>
      <c r="CM28" s="829"/>
      <c r="CN28" s="829"/>
      <c r="CO28" s="829"/>
      <c r="CP28" s="796"/>
      <c r="CQ28" s="308"/>
      <c r="CR28" s="832"/>
      <c r="CS28" s="790"/>
      <c r="CT28" s="790"/>
      <c r="CU28" s="790"/>
      <c r="CV28" s="790"/>
      <c r="CW28" s="790"/>
      <c r="CX28" s="790"/>
      <c r="CY28" s="790"/>
      <c r="CZ28" s="793"/>
      <c r="DA28" s="790"/>
      <c r="DB28" s="790"/>
      <c r="DC28" s="790"/>
      <c r="DD28" s="793"/>
      <c r="DE28" s="790"/>
      <c r="DF28" s="790"/>
      <c r="DG28" s="790"/>
      <c r="DH28" s="793"/>
      <c r="DI28" s="790"/>
      <c r="DJ28" s="790"/>
      <c r="DK28" s="790"/>
      <c r="DL28" s="793"/>
      <c r="DM28" s="790"/>
      <c r="DN28" s="790"/>
      <c r="DO28" s="790"/>
      <c r="DP28" s="796"/>
      <c r="DQ28" s="293"/>
      <c r="DR28" s="297"/>
      <c r="DS28" s="298"/>
      <c r="DT28" s="298"/>
      <c r="DU28" s="299"/>
    </row>
    <row r="29" spans="1:125" ht="80.25" customHeight="1" thickBot="1" x14ac:dyDescent="0.3">
      <c r="A29" s="303"/>
      <c r="B29" s="925"/>
      <c r="C29" s="839"/>
      <c r="D29" s="839"/>
      <c r="E29" s="839"/>
      <c r="F29" s="916"/>
      <c r="G29" s="845"/>
      <c r="H29" s="487"/>
      <c r="I29" s="928"/>
      <c r="J29" s="851"/>
      <c r="K29" s="854"/>
      <c r="L29" s="274"/>
      <c r="M29" s="857"/>
      <c r="N29" s="860"/>
      <c r="O29" s="863"/>
      <c r="P29" s="866"/>
      <c r="Q29" s="869"/>
      <c r="R29" s="872"/>
      <c r="S29" s="274"/>
      <c r="T29" s="536"/>
      <c r="U29" s="263"/>
      <c r="V29" s="263"/>
      <c r="W29" s="805"/>
      <c r="X29" s="805"/>
      <c r="Y29" s="805"/>
      <c r="Z29" s="805"/>
      <c r="AA29" s="805"/>
      <c r="AB29" s="805"/>
      <c r="AC29" s="805"/>
      <c r="AD29" s="805"/>
      <c r="AE29" s="805"/>
      <c r="AF29" s="805"/>
      <c r="AG29" s="413">
        <f>W29+Y29+AA29+AC29+AE29</f>
        <v>0</v>
      </c>
      <c r="AH29" s="405"/>
      <c r="AI29" s="406"/>
      <c r="AJ29" s="971"/>
      <c r="AK29" s="971"/>
      <c r="AL29" s="896"/>
      <c r="AM29" s="896"/>
      <c r="AN29" s="971"/>
      <c r="AO29" s="971"/>
      <c r="AP29" s="271"/>
      <c r="AQ29" s="483"/>
      <c r="AR29" s="270"/>
      <c r="AS29" s="267"/>
      <c r="AT29" s="264"/>
      <c r="AU29" s="276"/>
      <c r="AV29" s="957"/>
      <c r="AW29" s="960"/>
      <c r="AX29" s="899"/>
      <c r="AY29" s="960"/>
      <c r="AZ29" s="964"/>
      <c r="BA29" s="954"/>
      <c r="BB29" s="394"/>
      <c r="BC29" s="282"/>
      <c r="BD29" s="398">
        <v>0.2</v>
      </c>
      <c r="BE29" s="288" t="str">
        <f>IF(ISERROR(IF(R25="R.INHERENTE
1","R. INHERENTE",(IF(AZ25="R.RESIDUAL
1","R. RESIDUAL"," ")))),"",(IF(R25="R.INHERENTE
1","R. INHERENTE",(IF(AZ25="R.RESIDUAL
1","R. RESIDUAL"," ")))))</f>
        <v xml:space="preserve"> </v>
      </c>
      <c r="BF29" s="289" t="str">
        <f>IF(ISERROR(IF(R25="R.INHERENTE
6","R. INHERENTE",(IF(AZ25="R.RESIDUAL
6","R. RESIDUAL"," ")))),"",(IF(R25="R.INHERENTE
6","R. INHERENTE",(IF(AZ25="R.RESIDUAL
6","R. RESIDUAL"," ")))))</f>
        <v xml:space="preserve"> </v>
      </c>
      <c r="BG29" s="290" t="str">
        <f>IF(ISERROR(IF(R25="R.INHERENTE
11","R. INHERENTE",(IF(AZ25="R.RESIDUAL
11","R. RESIDUAL"," ")))),"",(IF(R25="R.INHERENTE
11","R. INHERENTE",(IF(AZ25="R.RESIDUAL
11","R. RESIDUAL"," ")))))</f>
        <v xml:space="preserve"> </v>
      </c>
      <c r="BH29" s="291" t="str">
        <f>IF(ISERROR(IF(R25="R.INHERENTE
16","R. INHERENTE",(IF(AZ25="R.RESIDUAL
16","R. RESIDUAL"," ")))),"",(IF(R25="R.INHERENTE
16","R. INHERENTE",(IF(AZ25="R.RESIDUAL
16","R. RESIDUAL"," ")))))</f>
        <v xml:space="preserve"> </v>
      </c>
      <c r="BI29" s="292" t="str">
        <f>IF(ISERROR(IF(R25="R.INHERENTE
21","R. INHERENTE",(IF(AZ25="R.RESIDUAL
21","R. RESIDUAL"," ")))),"",(IF(R25="R.INHERENTE
21","R. INHERENTE",(IF(AZ25="R.RESIDUAL
21","R. RESIDUAL"," ")))))</f>
        <v xml:space="preserve"> </v>
      </c>
      <c r="BJ29" s="280"/>
      <c r="BK29" s="1159"/>
      <c r="BL29" s="1162"/>
      <c r="BM29" s="812"/>
      <c r="BN29" s="1162"/>
      <c r="BO29" s="812"/>
      <c r="BP29" s="815"/>
      <c r="BQ29" s="392"/>
      <c r="BR29" s="818"/>
      <c r="BS29" s="821"/>
      <c r="BT29" s="824"/>
      <c r="BU29" s="275"/>
      <c r="BV29" s="827"/>
      <c r="BW29" s="830"/>
      <c r="BX29" s="830"/>
      <c r="BY29" s="830"/>
      <c r="BZ29" s="794"/>
      <c r="CA29" s="830"/>
      <c r="CB29" s="830"/>
      <c r="CC29" s="830"/>
      <c r="CD29" s="794"/>
      <c r="CE29" s="830"/>
      <c r="CF29" s="830"/>
      <c r="CG29" s="830"/>
      <c r="CH29" s="794"/>
      <c r="CI29" s="830"/>
      <c r="CJ29" s="830"/>
      <c r="CK29" s="830"/>
      <c r="CL29" s="794"/>
      <c r="CM29" s="830"/>
      <c r="CN29" s="830"/>
      <c r="CO29" s="830"/>
      <c r="CP29" s="797"/>
      <c r="CQ29" s="308"/>
      <c r="CR29" s="833"/>
      <c r="CS29" s="791"/>
      <c r="CT29" s="791"/>
      <c r="CU29" s="791"/>
      <c r="CV29" s="791"/>
      <c r="CW29" s="791"/>
      <c r="CX29" s="791"/>
      <c r="CY29" s="791"/>
      <c r="CZ29" s="794"/>
      <c r="DA29" s="791"/>
      <c r="DB29" s="791"/>
      <c r="DC29" s="791"/>
      <c r="DD29" s="794"/>
      <c r="DE29" s="791"/>
      <c r="DF29" s="791"/>
      <c r="DG29" s="791"/>
      <c r="DH29" s="794"/>
      <c r="DI29" s="791"/>
      <c r="DJ29" s="791"/>
      <c r="DK29" s="791"/>
      <c r="DL29" s="794"/>
      <c r="DM29" s="791"/>
      <c r="DN29" s="791"/>
      <c r="DO29" s="791"/>
      <c r="DP29" s="797"/>
      <c r="DQ29" s="293"/>
      <c r="DR29" s="300"/>
      <c r="DS29" s="301"/>
      <c r="DT29" s="301"/>
      <c r="DU29" s="302"/>
    </row>
    <row r="30" spans="1:125" ht="18.75" customHeight="1" thickBot="1" x14ac:dyDescent="0.3">
      <c r="AV30" s="394"/>
      <c r="AW30" s="394"/>
      <c r="AX30" s="394"/>
      <c r="AY30" s="394"/>
      <c r="AZ30" s="394"/>
      <c r="BE30" s="410">
        <v>0.2</v>
      </c>
      <c r="BF30" s="411">
        <v>0.4</v>
      </c>
      <c r="BG30" s="411">
        <v>0.60000000000000009</v>
      </c>
      <c r="BH30" s="411">
        <v>0.8</v>
      </c>
      <c r="BI30" s="411">
        <v>1</v>
      </c>
    </row>
    <row r="31" spans="1:125" ht="80.25" customHeight="1" x14ac:dyDescent="0.25">
      <c r="A31" s="303"/>
      <c r="B31" s="923">
        <v>3</v>
      </c>
      <c r="C31" s="837" t="s">
        <v>638</v>
      </c>
      <c r="D31" s="837" t="s">
        <v>620</v>
      </c>
      <c r="E31" s="837" t="s">
        <v>601</v>
      </c>
      <c r="F31" s="914" t="s">
        <v>599</v>
      </c>
      <c r="G31" s="843" t="s">
        <v>937</v>
      </c>
      <c r="H31" s="485" t="s">
        <v>2469</v>
      </c>
      <c r="I31" s="846" t="str">
        <f>IF(F31="","",(CONCATENATE("Posibilidad de afectación ",F31," ",G31," ",H31," ",H32," ",H33," ",H34," ",H35)))</f>
        <v xml:space="preserve">Posibilidad de afectación Económica  por no darse la legalización oportuna a los contratos a suscribir con las diferentes EAPB, debido a la falta de seguimiento e inoportuna revisión por las partes interesadas a los soportes anexos a estos contratos.   </v>
      </c>
      <c r="J31" s="849" t="s">
        <v>268</v>
      </c>
      <c r="K31" s="852" t="s">
        <v>868</v>
      </c>
      <c r="L31" s="274"/>
      <c r="M31" s="855" t="s">
        <v>658</v>
      </c>
      <c r="N31" s="858">
        <f>IF(ISERROR(VLOOKUP($M31,Listas!$E$20:$F$24,2,FALSE)),"",(VLOOKUP($M31,Listas!$E$20:$F$24,2,FALSE)))</f>
        <v>0.4</v>
      </c>
      <c r="O31" s="861" t="str">
        <f>IF(ISERROR(VLOOKUP($N31,Listas!$E$3:$F$7,2,FALSE)),"",(VLOOKUP($N31,Listas!$E$3:$F$7,2,FALSE)))</f>
        <v>BAJA</v>
      </c>
      <c r="P31" s="864" t="s">
        <v>597</v>
      </c>
      <c r="Q31" s="867">
        <f>IF(ISERROR(VLOOKUP($P31,Listas!$E$28:$F$35,2,FALSE)),"",(VLOOKUP($P31,Listas!$E$28:$F$35,2,FALSE)))</f>
        <v>0.8</v>
      </c>
      <c r="R31" s="870" t="str">
        <f>IF(N31="","",(CONCATENATE("R.INHERENTE
",(IF(AND($N31=0.2,$Q31=0.2),1,(IF(AND($N31=0.2,$Q31=0.4),6,(IF(AND($N31=0.2,$Q31=0.6),11,(IF(AND($N31=0.2,$Q31=0.8),16,(IF(AND($N31=0.2,$Q31=1),21,(IF(AND($N31=0.4,$Q31=0.2),2,(IF(AND($N31=0.4,$Q31=0.4),7,(IF(AND($N31=0.4,$Q31=0.6),12,(IF(AND($N31=0.4,$Q31=0.8),17,(IF(AND($N31=0.4,$Q31=1),22,(IF(AND($N31=0.6,$Q31=0.2),3,(IF(AND($N31=0.6,$Q31=0.4),8,(IF(AND($N31=0.6,$Q31=0.6),13,(IF(AND($N31=0.6,$Q31=0.8),18,(IF(AND($N31=0.6,$Q31=1),23,(IF(AND($N31=0.8,$Q31=0.2),4,(IF(AND($N31=0.8,$Q31=0.4),9,(IF(AND($N31=0.8,$Q31=0.6),14,(IF(AND($N31=0.8,$Q31=0.8),19,(IF(AND($N31=0.8,$Q31=1),24,(IF(AND($N31=1,$Q31=0.2),5,(IF(AND($N31=1,$Q31=0.4),10,(IF(AND($N31=1,$Q31=0.6),15,(IF(AND($N31=1,$Q31=0.8),20,(IF(AND($N31=1,$Q31=1),25,"")))))))))))))))))))))))))))))))))))))))))))))))))))))</f>
        <v>R.INHERENTE
17</v>
      </c>
      <c r="S31" s="274">
        <f>+VLOOKUP($R31,Listas!$D$112:$E$136,2,FALSE)</f>
        <v>17</v>
      </c>
      <c r="T31" s="515" t="s">
        <v>938</v>
      </c>
      <c r="U31" s="309" t="s">
        <v>748</v>
      </c>
      <c r="V31" s="309"/>
      <c r="W31" s="875">
        <v>25</v>
      </c>
      <c r="X31" s="875"/>
      <c r="Y31" s="875"/>
      <c r="Z31" s="875"/>
      <c r="AA31" s="875"/>
      <c r="AB31" s="875"/>
      <c r="AC31" s="875"/>
      <c r="AD31" s="875"/>
      <c r="AE31" s="875">
        <v>15</v>
      </c>
      <c r="AF31" s="875"/>
      <c r="AG31" s="436">
        <f>W31+Y31+AA31+AC31+AE31</f>
        <v>40</v>
      </c>
      <c r="AH31" s="407">
        <v>0.24</v>
      </c>
      <c r="AI31" s="408"/>
      <c r="AJ31" s="876" t="s">
        <v>189</v>
      </c>
      <c r="AK31" s="876"/>
      <c r="AL31" s="877" t="s">
        <v>588</v>
      </c>
      <c r="AM31" s="877"/>
      <c r="AN31" s="876" t="s">
        <v>189</v>
      </c>
      <c r="AO31" s="876"/>
      <c r="AP31" s="489" t="s">
        <v>929</v>
      </c>
      <c r="AQ31" s="490" t="s">
        <v>616</v>
      </c>
      <c r="AR31" s="491" t="s">
        <v>930</v>
      </c>
      <c r="AS31" s="492" t="s">
        <v>931</v>
      </c>
      <c r="AT31" s="493" t="s">
        <v>932</v>
      </c>
      <c r="AU31" s="305">
        <f>+(IF(AND($AV31&gt;0,$AV31&lt;=0.2),0.2,(IF(AND($AV31&gt;0.2,$AV31&lt;=0.4),0.4,(IF(AND($AV31&gt;0.4,$AV31&lt;=0.6),0.6,(IF(AND($AV31&gt;0.6,$AV31&lt;=0.8),0.8,(IF($AV31&gt;0.8,1,""))))))))))</f>
        <v>0.2</v>
      </c>
      <c r="AV31" s="1172">
        <f>+MIN(AH31:AH35)</f>
        <v>0.14399999999999999</v>
      </c>
      <c r="AW31" s="1173" t="str">
        <f>+(IF($AU31=0.2,"MUY BAJA",(IF($AU31=0.4,"BAJA",(IF($AU31=0.6,"MEDIA",(IF($AU31=0.8,"ALTA",(IF($AU31=1,"MUY ALTA",""))))))))))</f>
        <v>MUY BAJA</v>
      </c>
      <c r="AX31" s="1174">
        <f>+MIN(AI31:AI35)</f>
        <v>0.48</v>
      </c>
      <c r="AY31" s="1173" t="str">
        <f>+(IF($BB31=0.2,"MUY BAJA",(IF($BB31=0.4,"BAJA",(IF($BB31=0.6,"MEDIA",(IF($BB31=0.8,"ALTA",(IF($BB31=1,"MUY ALTA",""))))))))))</f>
        <v>MEDIA</v>
      </c>
      <c r="AZ31" s="1175" t="str">
        <f>IF($AU31="","",(CONCATENATE("R.RESIDUAL
",(IF(AND($AU31=0.2,$BB31=0.2),1,(IF(AND($AU31=0.2,$BB31=0.4),6,(IF(AND($AU31=0.2,$BB31=0.6),11,(IF(AND($AU31=0.2,$BB31=0.8),16,(IF(AND($AU31=0.2,$BB31=1),21,(IF(AND($AU31=0.4,$BB31=0.2),2,(IF(AND($AU31=0.4,$BB31=0.4),7,(IF(AND($AU31=0.4,$BB31=0.6),12,(IF(AND($AU31=0.4,$BB31=0.8),17,(IF(AND($AU31=0.4,$BB31=1),22,(IF(AND($AU31=0.6,$BB31=0.2),3,(IF(AND($AU31=0.6,$BB31=0.4),8,(IF(AND($AU31=0.6,$BB31=0.6),13,(IF(AND($AU31=0.6,$BB31=0.8),18,(IF(AND($AU31=0.6,$BB31=1),23,(IF(AND($AU31=0.8,$BB31=0.2),4,(IF(AND($AU31=0.8,$BB31=0.4),9,(IF(AND($AU31=0.8,$BB31=0.6),14,(IF(AND($AU31=0.8,$BB31=0.8),19,(IF(AND($AU31=0.8,$BB31=1),24,(IF(AND($AU31=1,$BB31=0.2),5,(IF(AND($AU31=1,$BB31=0.4),10,(IF(AND($AU31=1,$BB31=0.6),15,(IF(AND($AU31=1,$BB31=0.8),20,(IF(AND($AU31=1,$BB31=1),25,"")))))))))))))))))))))))))))))))))))))))))))))))))))))</f>
        <v>R.RESIDUAL
11</v>
      </c>
      <c r="BA31" s="1177" t="s">
        <v>749</v>
      </c>
      <c r="BB31" s="305">
        <f>+(IF(AND($AX31&gt;0,$AX31&lt;=0.2),0.2,(IF(AND($AX31&gt;0.2,$AX31&lt;=0.4),0.4,(IF(AND($AX31&gt;0.4,$AX31&lt;=0.6),0.6,(IF(AND($AX31&gt;0.6,$AX31&lt;=0.8),0.8,(IF($AX31&gt;0.8,1,""))))))))))</f>
        <v>0.6</v>
      </c>
      <c r="BC31" s="276">
        <f>+VLOOKUP($AZ31,Listas!$F$112:$G$136,2,FALSE)</f>
        <v>11</v>
      </c>
      <c r="BD31" s="397">
        <v>1</v>
      </c>
      <c r="BE31" s="277" t="str">
        <f>IF(ISERROR(IF(R31="R.INHERENTE
5","R. INHERENTE",(IF(AZ31="R.RESIDUAL
5","R. RESIDUAL"," ")))),"",(IF(R31="R.INHERENTE
5","R. INHERENTE",(IF(AZ31="R.RESIDUAL
5","R. RESIDUAL"," ")))))</f>
        <v xml:space="preserve"> </v>
      </c>
      <c r="BF31" s="278" t="str">
        <f>IF(ISERROR(IF(R31="R.INHERENTE
10","R. INHERENTE",(IF(AZ31="R.RESIDUAL
10","R. RESIDUAL"," ")))),"",(IF(R31="R.INHERENTE
10","R. INHERENTE",(IF(AZ31="R.RESIDUAL
10","R. RESIDUAL"," ")))))</f>
        <v xml:space="preserve"> </v>
      </c>
      <c r="BG31" s="278" t="str">
        <f>IF(ISERROR(IF(R31="R.INHERENTE
15","R. INHERENTE",(IF(AZ31="R.RESIDUAL
15","R. RESIDUAL"," ")))),"",(IF(R31="R.INHERENTE
15","R. INHERENTE",(IF(AZ31="R.RESIDUAL
15","R. RESIDUAL"," ")))))</f>
        <v xml:space="preserve"> </v>
      </c>
      <c r="BH31" s="278" t="str">
        <f>IF(ISERROR(IF(R31="R.INHERENTE
20","R. INHERENTE",(IF(AZ31="R.RESIDUAL
20","R. RESIDUAL"," ")))),"",(IF(R31="R.INHERENTE
20","R. INHERENTE",(IF(AZ31="R.RESIDUAL
20","R. RESIDUAL"," ")))))</f>
        <v xml:space="preserve"> </v>
      </c>
      <c r="BI31" s="279" t="str">
        <f>IF(ISERROR(IF(R31="R.INHERENTE
25","R. INHERENTE",(IF(AZ31="R.RESIDUAL
25","R. RESIDUAL"," ")))),"",(IF(R31="R.INHERENTE
25","R. INHERENTE",(IF(AZ31="R.RESIDUAL
25","R. RESIDUAL"," ")))))</f>
        <v xml:space="preserve"> </v>
      </c>
      <c r="BJ31" s="280"/>
      <c r="BK31" s="1157" t="s">
        <v>1236</v>
      </c>
      <c r="BL31" s="1160" t="s">
        <v>1226</v>
      </c>
      <c r="BM31" s="810" t="s">
        <v>1227</v>
      </c>
      <c r="BN31" s="1160" t="s">
        <v>1228</v>
      </c>
      <c r="BO31" s="810"/>
      <c r="BP31" s="813" t="s">
        <v>693</v>
      </c>
      <c r="BQ31" s="392"/>
      <c r="BR31" s="816" t="s">
        <v>1232</v>
      </c>
      <c r="BS31" s="819" t="s">
        <v>931</v>
      </c>
      <c r="BT31" s="822" t="s">
        <v>1233</v>
      </c>
      <c r="BU31" s="275"/>
      <c r="BV31" s="825">
        <v>44656</v>
      </c>
      <c r="BW31" s="828"/>
      <c r="BX31" s="828"/>
      <c r="BY31" s="828"/>
      <c r="BZ31" s="792" t="s">
        <v>924</v>
      </c>
      <c r="CA31" s="828"/>
      <c r="CB31" s="828"/>
      <c r="CC31" s="828"/>
      <c r="CD31" s="792" t="s">
        <v>924</v>
      </c>
      <c r="CE31" s="828"/>
      <c r="CF31" s="828"/>
      <c r="CG31" s="828"/>
      <c r="CH31" s="792" t="s">
        <v>925</v>
      </c>
      <c r="CI31" s="828"/>
      <c r="CJ31" s="828"/>
      <c r="CK31" s="828"/>
      <c r="CL31" s="792" t="s">
        <v>924</v>
      </c>
      <c r="CM31" s="828"/>
      <c r="CN31" s="828"/>
      <c r="CO31" s="828"/>
      <c r="CP31" s="795" t="s">
        <v>926</v>
      </c>
      <c r="CQ31" s="308"/>
      <c r="CR31" s="831">
        <v>44661</v>
      </c>
      <c r="CS31" s="789"/>
      <c r="CT31" s="789"/>
      <c r="CU31" s="789"/>
      <c r="CV31" s="789"/>
      <c r="CW31" s="789"/>
      <c r="CX31" s="789"/>
      <c r="CY31" s="789"/>
      <c r="CZ31" s="792" t="s">
        <v>924</v>
      </c>
      <c r="DA31" s="789"/>
      <c r="DB31" s="789"/>
      <c r="DC31" s="789"/>
      <c r="DD31" s="792" t="s">
        <v>924</v>
      </c>
      <c r="DE31" s="789"/>
      <c r="DF31" s="789"/>
      <c r="DG31" s="789"/>
      <c r="DH31" s="792" t="s">
        <v>925</v>
      </c>
      <c r="DI31" s="789"/>
      <c r="DJ31" s="789"/>
      <c r="DK31" s="789"/>
      <c r="DL31" s="792" t="s">
        <v>924</v>
      </c>
      <c r="DM31" s="789"/>
      <c r="DN31" s="789"/>
      <c r="DO31" s="789"/>
      <c r="DP31" s="795" t="s">
        <v>926</v>
      </c>
      <c r="DQ31" s="293"/>
      <c r="DR31" s="294"/>
      <c r="DS31" s="295"/>
      <c r="DT31" s="295"/>
      <c r="DU31" s="296"/>
    </row>
    <row r="32" spans="1:125" ht="80.25" customHeight="1" x14ac:dyDescent="0.25">
      <c r="A32" s="303"/>
      <c r="B32" s="924"/>
      <c r="C32" s="838"/>
      <c r="D32" s="838"/>
      <c r="E32" s="838"/>
      <c r="F32" s="915"/>
      <c r="G32" s="844"/>
      <c r="H32" s="486" t="s">
        <v>2470</v>
      </c>
      <c r="I32" s="847"/>
      <c r="J32" s="850"/>
      <c r="K32" s="853"/>
      <c r="L32" s="274"/>
      <c r="M32" s="856"/>
      <c r="N32" s="859"/>
      <c r="O32" s="862"/>
      <c r="P32" s="865"/>
      <c r="Q32" s="868"/>
      <c r="R32" s="871"/>
      <c r="S32" s="274"/>
      <c r="T32" s="516" t="s">
        <v>939</v>
      </c>
      <c r="U32" s="258" t="s">
        <v>748</v>
      </c>
      <c r="V32" s="258"/>
      <c r="W32" s="973">
        <v>25</v>
      </c>
      <c r="X32" s="973"/>
      <c r="Y32" s="973"/>
      <c r="Z32" s="973"/>
      <c r="AA32" s="973"/>
      <c r="AB32" s="973"/>
      <c r="AC32" s="973"/>
      <c r="AD32" s="973"/>
      <c r="AE32" s="798">
        <v>15</v>
      </c>
      <c r="AF32" s="798"/>
      <c r="AG32" s="412">
        <f>W32+Y32+AA32+AC32+AE32</f>
        <v>40</v>
      </c>
      <c r="AH32" s="403">
        <v>0.14399999999999999</v>
      </c>
      <c r="AI32" s="404"/>
      <c r="AJ32" s="799" t="s">
        <v>189</v>
      </c>
      <c r="AK32" s="799"/>
      <c r="AL32" s="800" t="s">
        <v>588</v>
      </c>
      <c r="AM32" s="800"/>
      <c r="AN32" s="799" t="s">
        <v>189</v>
      </c>
      <c r="AO32" s="799"/>
      <c r="AP32" s="488" t="s">
        <v>933</v>
      </c>
      <c r="AQ32" s="481" t="s">
        <v>617</v>
      </c>
      <c r="AR32" s="494" t="s">
        <v>934</v>
      </c>
      <c r="AS32" s="495" t="s">
        <v>931</v>
      </c>
      <c r="AT32" s="496" t="s">
        <v>932</v>
      </c>
      <c r="AU32" s="276"/>
      <c r="AV32" s="956"/>
      <c r="AW32" s="959"/>
      <c r="AX32" s="898"/>
      <c r="AY32" s="959"/>
      <c r="AZ32" s="963"/>
      <c r="BA32" s="953"/>
      <c r="BB32" s="394"/>
      <c r="BC32" s="282"/>
      <c r="BD32" s="397">
        <v>0.8</v>
      </c>
      <c r="BE32" s="283" t="str">
        <f>IF(ISERROR(IF(R31="R.INHERENTE
4","R. INHERENTE",(IF(AZ31="R.RESIDUAL
4","R. RESIDUAL"," ")))),"",(IF(R31="R.INHERENTE
4","R. INHERENTE",(IF(AZ31="R.RESIDUAL
4","R. RESIDUAL"," ")))))</f>
        <v xml:space="preserve"> </v>
      </c>
      <c r="BF32" s="284" t="str">
        <f>IF(ISERROR(IF(R31="R.INHERENTE
9","R. INHERENTE",(IF(AZ31="R.RESIDUAL
9","R. RESIDUAL"," ")))),"",(IF(R31="R.INHERENTE
9","R. INHERENTE",(IF(AZ31="R.RESIDUAL
9","R. RESIDUAL"," ")))))</f>
        <v xml:space="preserve"> </v>
      </c>
      <c r="BG32" s="285" t="str">
        <f>IF(ISERROR(IF(R31="R.INHERENTE
14","R. INHERENTE",(IF(AZ31="R.RESIDUAL
14","R. RESIDUAL"," ")))),"",(IF(R31="R.INHERENTE
14","R. INHERENTE",(IF(AZ31="R.RESIDUAL
14","R. RESIDUAL"," ")))))</f>
        <v xml:space="preserve"> </v>
      </c>
      <c r="BH32" s="285" t="str">
        <f>IF(ISERROR(IF(R31="R.INHERENTE
19","R. INHERENTE",(IF(AZ31="R.RESIDUAL
19","R. RESIDUAL"," ")))),"",(IF(R31="R.INHERENTE
19","R. INHERENTE",(IF(AZ31="R.RESIDUAL
19","R. RESIDUAL"," ")))))</f>
        <v xml:space="preserve"> </v>
      </c>
      <c r="BI32" s="286" t="str">
        <f>IF(ISERROR(IF(R31="R.INHERENTE
24","R. INHERENTE",(IF(AZ31="R.RESIDUAL
24","R. RESIDUAL"," ")))),"",(IF(R31="R.INHERENTE
24","R. INHERENTE",(IF(AZ31="R.RESIDUAL
24","R. RESIDUAL"," ")))))</f>
        <v xml:space="preserve"> </v>
      </c>
      <c r="BJ32" s="280"/>
      <c r="BK32" s="1158"/>
      <c r="BL32" s="1161"/>
      <c r="BM32" s="811"/>
      <c r="BN32" s="1161"/>
      <c r="BO32" s="811"/>
      <c r="BP32" s="814"/>
      <c r="BQ32" s="392"/>
      <c r="BR32" s="817"/>
      <c r="BS32" s="820"/>
      <c r="BT32" s="823"/>
      <c r="BU32" s="275"/>
      <c r="BV32" s="826"/>
      <c r="BW32" s="829"/>
      <c r="BX32" s="829"/>
      <c r="BY32" s="829"/>
      <c r="BZ32" s="793"/>
      <c r="CA32" s="829"/>
      <c r="CB32" s="829"/>
      <c r="CC32" s="829"/>
      <c r="CD32" s="793"/>
      <c r="CE32" s="829"/>
      <c r="CF32" s="829"/>
      <c r="CG32" s="829"/>
      <c r="CH32" s="793"/>
      <c r="CI32" s="829"/>
      <c r="CJ32" s="829"/>
      <c r="CK32" s="829"/>
      <c r="CL32" s="793"/>
      <c r="CM32" s="829"/>
      <c r="CN32" s="829"/>
      <c r="CO32" s="829"/>
      <c r="CP32" s="796"/>
      <c r="CQ32" s="308"/>
      <c r="CR32" s="832"/>
      <c r="CS32" s="790"/>
      <c r="CT32" s="790"/>
      <c r="CU32" s="790"/>
      <c r="CV32" s="790"/>
      <c r="CW32" s="790"/>
      <c r="CX32" s="790"/>
      <c r="CY32" s="790"/>
      <c r="CZ32" s="793"/>
      <c r="DA32" s="790"/>
      <c r="DB32" s="790"/>
      <c r="DC32" s="790"/>
      <c r="DD32" s="793"/>
      <c r="DE32" s="790"/>
      <c r="DF32" s="790"/>
      <c r="DG32" s="790"/>
      <c r="DH32" s="793"/>
      <c r="DI32" s="790"/>
      <c r="DJ32" s="790"/>
      <c r="DK32" s="790"/>
      <c r="DL32" s="793"/>
      <c r="DM32" s="790"/>
      <c r="DN32" s="790"/>
      <c r="DO32" s="790"/>
      <c r="DP32" s="796"/>
      <c r="DQ32" s="293"/>
      <c r="DR32" s="297"/>
      <c r="DS32" s="298"/>
      <c r="DT32" s="298"/>
      <c r="DU32" s="299"/>
    </row>
    <row r="33" spans="1:125" ht="80.25" customHeight="1" x14ac:dyDescent="0.25">
      <c r="A33" s="303"/>
      <c r="B33" s="924"/>
      <c r="C33" s="838"/>
      <c r="D33" s="838"/>
      <c r="E33" s="838"/>
      <c r="F33" s="915"/>
      <c r="G33" s="844"/>
      <c r="H33" s="486"/>
      <c r="I33" s="847"/>
      <c r="J33" s="850"/>
      <c r="K33" s="853"/>
      <c r="L33" s="274"/>
      <c r="M33" s="856"/>
      <c r="N33" s="859"/>
      <c r="O33" s="862"/>
      <c r="P33" s="865"/>
      <c r="Q33" s="868"/>
      <c r="R33" s="871"/>
      <c r="S33" s="274"/>
      <c r="T33" s="516" t="s">
        <v>940</v>
      </c>
      <c r="U33" s="258"/>
      <c r="V33" s="258" t="s">
        <v>260</v>
      </c>
      <c r="W33" s="973">
        <v>25</v>
      </c>
      <c r="X33" s="973"/>
      <c r="Y33" s="973"/>
      <c r="Z33" s="973"/>
      <c r="AA33" s="973"/>
      <c r="AB33" s="973"/>
      <c r="AC33" s="973"/>
      <c r="AD33" s="973"/>
      <c r="AE33" s="798">
        <v>15</v>
      </c>
      <c r="AF33" s="798"/>
      <c r="AG33" s="412">
        <f>W33+Y33+AA33+AC33+AE33</f>
        <v>40</v>
      </c>
      <c r="AH33" s="403"/>
      <c r="AI33" s="404">
        <v>0.48</v>
      </c>
      <c r="AJ33" s="799" t="s">
        <v>189</v>
      </c>
      <c r="AK33" s="799"/>
      <c r="AL33" s="800" t="s">
        <v>588</v>
      </c>
      <c r="AM33" s="800"/>
      <c r="AN33" s="799" t="s">
        <v>189</v>
      </c>
      <c r="AO33" s="799"/>
      <c r="AP33" s="488" t="s">
        <v>935</v>
      </c>
      <c r="AQ33" s="481" t="s">
        <v>617</v>
      </c>
      <c r="AR33" s="494" t="s">
        <v>936</v>
      </c>
      <c r="AS33" s="495" t="s">
        <v>931</v>
      </c>
      <c r="AT33" s="496" t="s">
        <v>932</v>
      </c>
      <c r="AU33" s="276"/>
      <c r="AV33" s="956"/>
      <c r="AW33" s="959"/>
      <c r="AX33" s="898"/>
      <c r="AY33" s="959"/>
      <c r="AZ33" s="963"/>
      <c r="BA33" s="953"/>
      <c r="BB33" s="394"/>
      <c r="BC33" s="282"/>
      <c r="BD33" s="397">
        <v>0.60000000000000009</v>
      </c>
      <c r="BE33" s="283" t="str">
        <f>IF(ISERROR(IF(R31="R.INHERENTE
3","R. INHERENTE",(IF(AZ31="R.RESIDUAL
3","R. RESIDUAL"," ")))),"",(IF(R31="R.INHERENTE
3","R. INHERENTE",(IF(AZ31="R.RESIDUAL
3","R. RESIDUAL"," ")))))</f>
        <v xml:space="preserve"> </v>
      </c>
      <c r="BF33" s="284" t="str">
        <f>IF(ISERROR(IF(R31="R.INHERENTE
8","R. INHERENTE",(IF(AZ31="R.RESIDUAL
8","R. RESIDUAL"," ")))),"",(IF(R31="R.INHERENTE
8","R. INHERENTE",(IF(AZ31="R.RESIDUAL
8","R. RESIDUAL"," ")))))</f>
        <v xml:space="preserve"> </v>
      </c>
      <c r="BG33" s="284" t="str">
        <f>IF(ISERROR(IF(R31="R.INHERENTE
13","R. INHERENTE",(IF(AZ31="R.RESIDUAL
13","R. RESIDUAL"," ")))),"",(IF(R31="R.INHERENTE
13","R. INHERENTE",(IF(AZ31="R.RESIDUAL
13","R. RESIDUAL"," ")))))</f>
        <v xml:space="preserve"> </v>
      </c>
      <c r="BH33" s="285" t="str">
        <f>IF(ISERROR(IF(R31="R.INHERENTE
18","R. INHERENTE",(IF(AZ31="R.RESIDUAL
18","R. RESIDUAL"," ")))),"",(IF(R31="R.INHERENTE
18","R. INHERENTE",(IF(AZ31="R.RESIDUAL
18","R. RESIDUAL"," ")))))</f>
        <v xml:space="preserve"> </v>
      </c>
      <c r="BI33" s="286" t="str">
        <f>IF(ISERROR(IF(R31="R.INHERENTE
23","R. INHERENTE",(IF(AZ31="R.RESIDUAL
23","R. RESIDUAL"," ")))),"",(IF(R31="R.INHERENTE
23","R. INHERENTE",(IF(AZ31="R.RESIDUAL
23","R. RESIDUAL"," ")))))</f>
        <v xml:space="preserve"> </v>
      </c>
      <c r="BJ33" s="280"/>
      <c r="BK33" s="1158"/>
      <c r="BL33" s="1161"/>
      <c r="BM33" s="811"/>
      <c r="BN33" s="1161"/>
      <c r="BO33" s="811"/>
      <c r="BP33" s="814"/>
      <c r="BQ33" s="392"/>
      <c r="BR33" s="817"/>
      <c r="BS33" s="820" t="s">
        <v>931</v>
      </c>
      <c r="BT33" s="823"/>
      <c r="BU33" s="275"/>
      <c r="BV33" s="826"/>
      <c r="BW33" s="829"/>
      <c r="BX33" s="829"/>
      <c r="BY33" s="829"/>
      <c r="BZ33" s="793"/>
      <c r="CA33" s="829"/>
      <c r="CB33" s="829"/>
      <c r="CC33" s="829"/>
      <c r="CD33" s="793"/>
      <c r="CE33" s="829"/>
      <c r="CF33" s="829"/>
      <c r="CG33" s="829"/>
      <c r="CH33" s="793"/>
      <c r="CI33" s="829"/>
      <c r="CJ33" s="829"/>
      <c r="CK33" s="829"/>
      <c r="CL33" s="793"/>
      <c r="CM33" s="829"/>
      <c r="CN33" s="829"/>
      <c r="CO33" s="829"/>
      <c r="CP33" s="796"/>
      <c r="CQ33" s="308"/>
      <c r="CR33" s="832"/>
      <c r="CS33" s="790"/>
      <c r="CT33" s="790"/>
      <c r="CU33" s="790"/>
      <c r="CV33" s="790"/>
      <c r="CW33" s="790"/>
      <c r="CX33" s="790"/>
      <c r="CY33" s="790"/>
      <c r="CZ33" s="793"/>
      <c r="DA33" s="790"/>
      <c r="DB33" s="790"/>
      <c r="DC33" s="790"/>
      <c r="DD33" s="793"/>
      <c r="DE33" s="790"/>
      <c r="DF33" s="790"/>
      <c r="DG33" s="790"/>
      <c r="DH33" s="793"/>
      <c r="DI33" s="790"/>
      <c r="DJ33" s="790"/>
      <c r="DK33" s="790"/>
      <c r="DL33" s="793"/>
      <c r="DM33" s="790"/>
      <c r="DN33" s="790"/>
      <c r="DO33" s="790"/>
      <c r="DP33" s="796"/>
      <c r="DQ33" s="293"/>
      <c r="DR33" s="297"/>
      <c r="DS33" s="298"/>
      <c r="DT33" s="298"/>
      <c r="DU33" s="299"/>
    </row>
    <row r="34" spans="1:125" ht="80.25" customHeight="1" x14ac:dyDescent="0.25">
      <c r="A34" s="303"/>
      <c r="B34" s="924"/>
      <c r="C34" s="838"/>
      <c r="D34" s="838"/>
      <c r="E34" s="838"/>
      <c r="F34" s="915"/>
      <c r="G34" s="844"/>
      <c r="H34" s="497"/>
      <c r="I34" s="847"/>
      <c r="J34" s="850"/>
      <c r="K34" s="853"/>
      <c r="L34" s="274"/>
      <c r="M34" s="856"/>
      <c r="N34" s="859"/>
      <c r="O34" s="862"/>
      <c r="P34" s="865"/>
      <c r="Q34" s="868"/>
      <c r="R34" s="871"/>
      <c r="S34" s="274"/>
      <c r="T34" s="516"/>
      <c r="U34" s="258"/>
      <c r="V34" s="258"/>
      <c r="W34" s="798"/>
      <c r="X34" s="798"/>
      <c r="Y34" s="798"/>
      <c r="Z34" s="798"/>
      <c r="AA34" s="798"/>
      <c r="AB34" s="798"/>
      <c r="AC34" s="798"/>
      <c r="AD34" s="798"/>
      <c r="AE34" s="798"/>
      <c r="AF34" s="798"/>
      <c r="AG34" s="412">
        <f>W34+Y34+AA34+AC34+AE34</f>
        <v>0</v>
      </c>
      <c r="AH34" s="403"/>
      <c r="AI34" s="404"/>
      <c r="AJ34" s="799"/>
      <c r="AK34" s="799"/>
      <c r="AL34" s="800"/>
      <c r="AM34" s="800"/>
      <c r="AN34" s="799"/>
      <c r="AO34" s="799"/>
      <c r="AP34" s="307"/>
      <c r="AQ34" s="476"/>
      <c r="AR34" s="269"/>
      <c r="AS34" s="266"/>
      <c r="AT34" s="261"/>
      <c r="AU34" s="276"/>
      <c r="AV34" s="956"/>
      <c r="AW34" s="959"/>
      <c r="AX34" s="898"/>
      <c r="AY34" s="959"/>
      <c r="AZ34" s="963"/>
      <c r="BA34" s="953"/>
      <c r="BB34" s="394"/>
      <c r="BC34" s="282"/>
      <c r="BD34" s="397">
        <v>0.4</v>
      </c>
      <c r="BE34" s="287" t="str">
        <f>IF(ISERROR(IF(R31="R.INHERENTE
2","R. INHERENTE",(IF(AZ31="R.RESIDUAL
2","R. RESIDUAL"," ")))),"",(IF(R31="R.INHERENTE
2","R. INHERENTE",(IF(AZ31="R.RESIDUAL
2","R. RESIDUAL"," ")))))</f>
        <v xml:space="preserve"> </v>
      </c>
      <c r="BF34" s="284" t="str">
        <f>IF(ISERROR(IF(R31="R.INHERENTE
7","R. INHERENTE",(IF(AZ31="R.RESIDUAL
7","R. RESIDUAL"," ")))),"",(IF(R31="R.INHERENTE
7","R. INHERENTE",(IF(AZ31="R.RESIDUAL
7","R. RESIDUAL"," ")))))</f>
        <v xml:space="preserve"> </v>
      </c>
      <c r="BG34" s="284" t="str">
        <f>IF(ISERROR(IF(R31="R.INHERENTE
12","R. INHERENTE",(IF(AZ31="R.RESIDUAL
12","R. RESIDUAL"," ")))),"",(IF(R31="R.INHERENTE
12","R. INHERENTE",(IF(AZ31="R.RESIDUAL
12","R. RESIDUAL"," ")))))</f>
        <v xml:space="preserve"> </v>
      </c>
      <c r="BH34" s="285" t="str">
        <f>IF(ISERROR(IF(R31="R.INHERENTE
17","R. INHERENTE",(IF(AZ31="R.RESIDUAL
17","R. RESIDUAL"," ")))),"",(IF(R31="R.INHERENTE
17","R. INHERENTE",(IF(AZ31="R.RESIDUAL
17","R. RESIDUAL"," ")))))</f>
        <v>R. INHERENTE</v>
      </c>
      <c r="BI34" s="286" t="str">
        <f>IF(ISERROR(IF(R31="R.INHERENTE
22","R. INHERENTE",(IF(AZ31="R.RESIDUAL
22","R. RESIDUAL"," ")))),"",(IF(R31="R.INHERENTE
22","R. INHERENTE",(IF(AZ31="R.RESIDUAL
22","R. RESIDUAL"," ")))))</f>
        <v xml:space="preserve"> </v>
      </c>
      <c r="BJ34" s="280"/>
      <c r="BK34" s="1158"/>
      <c r="BL34" s="1161"/>
      <c r="BM34" s="811"/>
      <c r="BN34" s="1161"/>
      <c r="BO34" s="811"/>
      <c r="BP34" s="814"/>
      <c r="BQ34" s="392"/>
      <c r="BR34" s="817"/>
      <c r="BS34" s="820"/>
      <c r="BT34" s="823"/>
      <c r="BU34" s="275"/>
      <c r="BV34" s="826"/>
      <c r="BW34" s="829"/>
      <c r="BX34" s="829"/>
      <c r="BY34" s="829"/>
      <c r="BZ34" s="793"/>
      <c r="CA34" s="829"/>
      <c r="CB34" s="829"/>
      <c r="CC34" s="829"/>
      <c r="CD34" s="793"/>
      <c r="CE34" s="829"/>
      <c r="CF34" s="829"/>
      <c r="CG34" s="829"/>
      <c r="CH34" s="793"/>
      <c r="CI34" s="829"/>
      <c r="CJ34" s="829"/>
      <c r="CK34" s="829"/>
      <c r="CL34" s="793"/>
      <c r="CM34" s="829"/>
      <c r="CN34" s="829"/>
      <c r="CO34" s="829"/>
      <c r="CP34" s="796"/>
      <c r="CQ34" s="308"/>
      <c r="CR34" s="832"/>
      <c r="CS34" s="790"/>
      <c r="CT34" s="790"/>
      <c r="CU34" s="790"/>
      <c r="CV34" s="790"/>
      <c r="CW34" s="790"/>
      <c r="CX34" s="790"/>
      <c r="CY34" s="790"/>
      <c r="CZ34" s="793"/>
      <c r="DA34" s="790"/>
      <c r="DB34" s="790"/>
      <c r="DC34" s="790"/>
      <c r="DD34" s="793"/>
      <c r="DE34" s="790"/>
      <c r="DF34" s="790"/>
      <c r="DG34" s="790"/>
      <c r="DH34" s="793"/>
      <c r="DI34" s="790"/>
      <c r="DJ34" s="790"/>
      <c r="DK34" s="790"/>
      <c r="DL34" s="793"/>
      <c r="DM34" s="790"/>
      <c r="DN34" s="790"/>
      <c r="DO34" s="790"/>
      <c r="DP34" s="796"/>
      <c r="DQ34" s="293"/>
      <c r="DR34" s="297"/>
      <c r="DS34" s="298"/>
      <c r="DT34" s="298"/>
      <c r="DU34" s="299"/>
    </row>
    <row r="35" spans="1:125" ht="80.25" customHeight="1" thickBot="1" x14ac:dyDescent="0.3">
      <c r="A35" s="303"/>
      <c r="B35" s="925"/>
      <c r="C35" s="839"/>
      <c r="D35" s="839"/>
      <c r="E35" s="839"/>
      <c r="F35" s="916"/>
      <c r="G35" s="845"/>
      <c r="H35" s="498"/>
      <c r="I35" s="848"/>
      <c r="J35" s="851"/>
      <c r="K35" s="854"/>
      <c r="L35" s="274"/>
      <c r="M35" s="857"/>
      <c r="N35" s="860"/>
      <c r="O35" s="863"/>
      <c r="P35" s="866"/>
      <c r="Q35" s="869"/>
      <c r="R35" s="872"/>
      <c r="S35" s="274"/>
      <c r="T35" s="536"/>
      <c r="U35" s="263"/>
      <c r="V35" s="263"/>
      <c r="W35" s="805"/>
      <c r="X35" s="805"/>
      <c r="Y35" s="805"/>
      <c r="Z35" s="805"/>
      <c r="AA35" s="805"/>
      <c r="AB35" s="805"/>
      <c r="AC35" s="805"/>
      <c r="AD35" s="805"/>
      <c r="AE35" s="805"/>
      <c r="AF35" s="805"/>
      <c r="AG35" s="413">
        <f>W35+Y35+AA35+AC35+AE35</f>
        <v>0</v>
      </c>
      <c r="AH35" s="405"/>
      <c r="AI35" s="406"/>
      <c r="AJ35" s="971"/>
      <c r="AK35" s="971"/>
      <c r="AL35" s="896"/>
      <c r="AM35" s="896"/>
      <c r="AN35" s="806"/>
      <c r="AO35" s="807"/>
      <c r="AP35" s="271"/>
      <c r="AQ35" s="477"/>
      <c r="AR35" s="270"/>
      <c r="AS35" s="267"/>
      <c r="AT35" s="264"/>
      <c r="AU35" s="276"/>
      <c r="AV35" s="957"/>
      <c r="AW35" s="960"/>
      <c r="AX35" s="899"/>
      <c r="AY35" s="960"/>
      <c r="AZ35" s="964"/>
      <c r="BA35" s="954"/>
      <c r="BB35" s="394"/>
      <c r="BC35" s="282"/>
      <c r="BD35" s="398">
        <v>0.2</v>
      </c>
      <c r="BE35" s="288" t="str">
        <f>IF(ISERROR(IF(R31="R.INHERENTE
1","R. INHERENTE",(IF(AZ31="R.RESIDUAL
1","R. RESIDUAL"," ")))),"",(IF(R31="R.INHERENTE
1","R. INHERENTE",(IF(AZ31="R.RESIDUAL
1","R. RESIDUAL"," ")))))</f>
        <v xml:space="preserve"> </v>
      </c>
      <c r="BF35" s="289" t="str">
        <f>IF(ISERROR(IF(R31="R.INHERENTE
6","R. INHERENTE",(IF(AZ31="R.RESIDUAL
6","R. RESIDUAL"," ")))),"",(IF(R31="R.INHERENTE
6","R. INHERENTE",(IF(AZ31="R.RESIDUAL
6","R. RESIDUAL"," ")))))</f>
        <v xml:space="preserve"> </v>
      </c>
      <c r="BG35" s="290" t="str">
        <f>IF(ISERROR(IF(R31="R.INHERENTE
11","R. INHERENTE",(IF(AZ31="R.RESIDUAL
11","R. RESIDUAL"," ")))),"",(IF(R31="R.INHERENTE
11","R. INHERENTE",(IF(AZ31="R.RESIDUAL
11","R. RESIDUAL"," ")))))</f>
        <v>R. RESIDUAL</v>
      </c>
      <c r="BH35" s="291" t="str">
        <f>IF(ISERROR(IF(R31="R.INHERENTE
16","R. INHERENTE",(IF(AZ31="R.RESIDUAL
16","R. RESIDUAL"," ")))),"",(IF(R31="R.INHERENTE
16","R. INHERENTE",(IF(AZ31="R.RESIDUAL
16","R. RESIDUAL"," ")))))</f>
        <v xml:space="preserve"> </v>
      </c>
      <c r="BI35" s="292" t="str">
        <f>IF(ISERROR(IF(R31="R.INHERENTE
21","R. INHERENTE",(IF(AZ31="R.RESIDUAL
21","R. RESIDUAL"," ")))),"",(IF(R31="R.INHERENTE
21","R. INHERENTE",(IF(AZ31="R.RESIDUAL
21","R. RESIDUAL"," ")))))</f>
        <v xml:space="preserve"> </v>
      </c>
      <c r="BJ35" s="280"/>
      <c r="BK35" s="1159"/>
      <c r="BL35" s="1162"/>
      <c r="BM35" s="812"/>
      <c r="BN35" s="1162"/>
      <c r="BO35" s="812"/>
      <c r="BP35" s="815"/>
      <c r="BQ35" s="392"/>
      <c r="BR35" s="818"/>
      <c r="BS35" s="821"/>
      <c r="BT35" s="824"/>
      <c r="BU35" s="275"/>
      <c r="BV35" s="827"/>
      <c r="BW35" s="830"/>
      <c r="BX35" s="830"/>
      <c r="BY35" s="830"/>
      <c r="BZ35" s="794"/>
      <c r="CA35" s="830"/>
      <c r="CB35" s="830"/>
      <c r="CC35" s="830"/>
      <c r="CD35" s="794"/>
      <c r="CE35" s="830"/>
      <c r="CF35" s="830"/>
      <c r="CG35" s="830"/>
      <c r="CH35" s="794"/>
      <c r="CI35" s="830"/>
      <c r="CJ35" s="830"/>
      <c r="CK35" s="830"/>
      <c r="CL35" s="794"/>
      <c r="CM35" s="830"/>
      <c r="CN35" s="830"/>
      <c r="CO35" s="830"/>
      <c r="CP35" s="797"/>
      <c r="CQ35" s="308"/>
      <c r="CR35" s="833"/>
      <c r="CS35" s="791"/>
      <c r="CT35" s="791"/>
      <c r="CU35" s="791"/>
      <c r="CV35" s="791"/>
      <c r="CW35" s="791"/>
      <c r="CX35" s="791"/>
      <c r="CY35" s="791"/>
      <c r="CZ35" s="794"/>
      <c r="DA35" s="791"/>
      <c r="DB35" s="791"/>
      <c r="DC35" s="791"/>
      <c r="DD35" s="794"/>
      <c r="DE35" s="791"/>
      <c r="DF35" s="791"/>
      <c r="DG35" s="791"/>
      <c r="DH35" s="794"/>
      <c r="DI35" s="791"/>
      <c r="DJ35" s="791"/>
      <c r="DK35" s="791"/>
      <c r="DL35" s="794"/>
      <c r="DM35" s="791"/>
      <c r="DN35" s="791"/>
      <c r="DO35" s="791"/>
      <c r="DP35" s="797"/>
      <c r="DQ35" s="293"/>
      <c r="DR35" s="300"/>
      <c r="DS35" s="301"/>
      <c r="DT35" s="301"/>
      <c r="DU35" s="302"/>
    </row>
    <row r="36" spans="1:125" ht="19.5" customHeight="1" thickBot="1" x14ac:dyDescent="0.3">
      <c r="AV36" s="394"/>
      <c r="AW36" s="394"/>
      <c r="AX36" s="394"/>
      <c r="AY36" s="394"/>
      <c r="AZ36" s="394"/>
      <c r="BE36" s="410">
        <v>0.2</v>
      </c>
      <c r="BF36" s="411">
        <v>0.4</v>
      </c>
      <c r="BG36" s="411">
        <v>0.60000000000000009</v>
      </c>
      <c r="BH36" s="411">
        <v>0.8</v>
      </c>
      <c r="BI36" s="411">
        <v>1</v>
      </c>
    </row>
    <row r="37" spans="1:125" ht="80.25" customHeight="1" x14ac:dyDescent="0.25">
      <c r="A37" s="303"/>
      <c r="B37" s="923">
        <v>4</v>
      </c>
      <c r="C37" s="837" t="s">
        <v>638</v>
      </c>
      <c r="D37" s="837" t="s">
        <v>620</v>
      </c>
      <c r="E37" s="837" t="s">
        <v>601</v>
      </c>
      <c r="F37" s="914" t="s">
        <v>599</v>
      </c>
      <c r="G37" s="843" t="s">
        <v>2471</v>
      </c>
      <c r="H37" s="485" t="s">
        <v>941</v>
      </c>
      <c r="I37" s="846" t="str">
        <f>IF(F37="","",(CONCATENATE("Posibilidad de afectación ",F37," ",G37," ",H37," ",H38," ",H39," ",H40," ",H41)))</f>
        <v xml:space="preserve">Posibilidad de afectación Económica  por darse una negociación en terminos de sector privado, debido al desconocimiento de los costos asociados en el sector público y la falta de referenciación competitiva.   </v>
      </c>
      <c r="J37" s="849" t="s">
        <v>268</v>
      </c>
      <c r="K37" s="852" t="s">
        <v>868</v>
      </c>
      <c r="L37" s="274"/>
      <c r="M37" s="855" t="s">
        <v>658</v>
      </c>
      <c r="N37" s="858">
        <f>IF(ISERROR(VLOOKUP($M37,Listas!$E$20:$F$24,2,FALSE)),"",(VLOOKUP($M37,Listas!$E$20:$F$24,2,FALSE)))</f>
        <v>0.4</v>
      </c>
      <c r="O37" s="861" t="str">
        <f>IF(ISERROR(VLOOKUP($N37,Listas!$E$3:$F$7,2,FALSE)),"",(VLOOKUP($N37,Listas!$E$3:$F$7,2,FALSE)))</f>
        <v>BAJA</v>
      </c>
      <c r="P37" s="864" t="s">
        <v>594</v>
      </c>
      <c r="Q37" s="867">
        <f>IF(ISERROR(VLOOKUP($P37,Listas!$E$28:$F$35,2,FALSE)),"",(VLOOKUP($P37,Listas!$E$28:$F$35,2,FALSE)))</f>
        <v>0.6</v>
      </c>
      <c r="R37" s="870" t="str">
        <f>IF(N37="","",(CONCATENATE("R.INHERENTE
",(IF(AND($N37=0.2,$Q37=0.2),1,(IF(AND($N37=0.2,$Q37=0.4),6,(IF(AND($N37=0.2,$Q37=0.6),11,(IF(AND($N37=0.2,$Q37=0.8),16,(IF(AND($N37=0.2,$Q37=1),21,(IF(AND($N37=0.4,$Q37=0.2),2,(IF(AND($N37=0.4,$Q37=0.4),7,(IF(AND($N37=0.4,$Q37=0.6),12,(IF(AND($N37=0.4,$Q37=0.8),17,(IF(AND($N37=0.4,$Q37=1),22,(IF(AND($N37=0.6,$Q37=0.2),3,(IF(AND($N37=0.6,$Q37=0.4),8,(IF(AND($N37=0.6,$Q37=0.6),13,(IF(AND($N37=0.6,$Q37=0.8),18,(IF(AND($N37=0.6,$Q37=1),23,(IF(AND($N37=0.8,$Q37=0.2),4,(IF(AND($N37=0.8,$Q37=0.4),9,(IF(AND($N37=0.8,$Q37=0.6),14,(IF(AND($N37=0.8,$Q37=0.8),19,(IF(AND($N37=0.8,$Q37=1),24,(IF(AND($N37=1,$Q37=0.2),5,(IF(AND($N37=1,$Q37=0.4),10,(IF(AND($N37=1,$Q37=0.6),15,(IF(AND($N37=1,$Q37=0.8),20,(IF(AND($N37=1,$Q37=1),25,"")))))))))))))))))))))))))))))))))))))))))))))))))))))</f>
        <v>R.INHERENTE
12</v>
      </c>
      <c r="S37" s="274">
        <f>+VLOOKUP($R37,Listas!$D$112:$E$136,2,FALSE)</f>
        <v>12</v>
      </c>
      <c r="T37" s="515" t="s">
        <v>942</v>
      </c>
      <c r="U37" s="309"/>
      <c r="V37" s="309" t="s">
        <v>260</v>
      </c>
      <c r="W37" s="973">
        <v>25</v>
      </c>
      <c r="X37" s="973"/>
      <c r="Y37" s="973"/>
      <c r="Z37" s="973"/>
      <c r="AA37" s="973"/>
      <c r="AB37" s="973"/>
      <c r="AC37" s="973"/>
      <c r="AD37" s="973"/>
      <c r="AE37" s="875">
        <v>15</v>
      </c>
      <c r="AF37" s="875"/>
      <c r="AG37" s="436">
        <f>W37+Y37+AA37+AC37+AE37</f>
        <v>40</v>
      </c>
      <c r="AH37" s="407"/>
      <c r="AI37" s="408">
        <v>0.24</v>
      </c>
      <c r="AJ37" s="876" t="s">
        <v>189</v>
      </c>
      <c r="AK37" s="876"/>
      <c r="AL37" s="877" t="s">
        <v>588</v>
      </c>
      <c r="AM37" s="877"/>
      <c r="AN37" s="876" t="s">
        <v>189</v>
      </c>
      <c r="AO37" s="876"/>
      <c r="AP37" s="488" t="s">
        <v>944</v>
      </c>
      <c r="AQ37" s="490" t="s">
        <v>617</v>
      </c>
      <c r="AR37" s="491" t="s">
        <v>945</v>
      </c>
      <c r="AS37" s="492" t="s">
        <v>931</v>
      </c>
      <c r="AT37" s="493" t="s">
        <v>932</v>
      </c>
      <c r="AU37" s="305">
        <f>+(IF(AND($AV37&gt;0,$AV37&lt;=0.2),0.2,(IF(AND($AV37&gt;0.2,$AV37&lt;=0.4),0.4,(IF(AND($AV37&gt;0.4,$AV37&lt;=0.6),0.6,(IF(AND($AV37&gt;0.6,$AV37&lt;=0.8),0.8,(IF($AV37&gt;0.8,1,""))))))))))</f>
        <v>0.4</v>
      </c>
      <c r="AV37" s="1172">
        <f>+MIN(AH37:AH41)</f>
        <v>0.36</v>
      </c>
      <c r="AW37" s="1173" t="str">
        <f>+(IF($AU37=0.2,"MUY BAJA",(IF($AU37=0.4,"BAJA",(IF($AU37=0.6,"MEDIA",(IF($AU37=0.8,"ALTA",(IF($AU37=1,"MUY ALTA",""))))))))))</f>
        <v>BAJA</v>
      </c>
      <c r="AX37" s="1174">
        <f>+MIN(AI37:AI41)</f>
        <v>0.24</v>
      </c>
      <c r="AY37" s="1173" t="str">
        <f>+(IF($BB37=0.2,"MUY BAJA",(IF($BB37=0.4,"BAJA",(IF($BB37=0.6,"MEDIA",(IF($BB37=0.8,"ALTA",(IF($BB37=1,"MUY ALTA",""))))))))))</f>
        <v>BAJA</v>
      </c>
      <c r="AZ37" s="1175" t="str">
        <f>IF($AU37="","",(CONCATENATE("R.RESIDUAL
",(IF(AND($AU37=0.2,$BB37=0.2),1,(IF(AND($AU37=0.2,$BB37=0.4),6,(IF(AND($AU37=0.2,$BB37=0.6),11,(IF(AND($AU37=0.2,$BB37=0.8),16,(IF(AND($AU37=0.2,$BB37=1),21,(IF(AND($AU37=0.4,$BB37=0.2),2,(IF(AND($AU37=0.4,$BB37=0.4),7,(IF(AND($AU37=0.4,$BB37=0.6),12,(IF(AND($AU37=0.4,$BB37=0.8),17,(IF(AND($AU37=0.4,$BB37=1),22,(IF(AND($AU37=0.6,$BB37=0.2),3,(IF(AND($AU37=0.6,$BB37=0.4),8,(IF(AND($AU37=0.6,$BB37=0.6),13,(IF(AND($AU37=0.6,$BB37=0.8),18,(IF(AND($AU37=0.6,$BB37=1),23,(IF(AND($AU37=0.8,$BB37=0.2),4,(IF(AND($AU37=0.8,$BB37=0.4),9,(IF(AND($AU37=0.8,$BB37=0.6),14,(IF(AND($AU37=0.8,$BB37=0.8),19,(IF(AND($AU37=0.8,$BB37=1),24,(IF(AND($AU37=1,$BB37=0.2),5,(IF(AND($AU37=1,$BB37=0.4),10,(IF(AND($AU37=1,$BB37=0.6),15,(IF(AND($AU37=1,$BB37=0.8),20,(IF(AND($AU37=1,$BB37=1),25,"")))))))))))))))))))))))))))))))))))))))))))))))))))))</f>
        <v>R.RESIDUAL
7</v>
      </c>
      <c r="BA37" s="1177" t="s">
        <v>749</v>
      </c>
      <c r="BB37" s="305">
        <f>+(IF(AND($AX37&gt;0,$AX37&lt;=0.2),0.2,(IF(AND($AX37&gt;0.2,$AX37&lt;=0.4),0.4,(IF(AND($AX37&gt;0.4,$AX37&lt;=0.6),0.6,(IF(AND($AX37&gt;0.6,$AX37&lt;=0.8),0.8,(IF($AX37&gt;0.8,1,""))))))))))</f>
        <v>0.4</v>
      </c>
      <c r="BC37" s="276">
        <f>+VLOOKUP($AZ37,Listas!$F$112:$G$136,2,FALSE)</f>
        <v>7</v>
      </c>
      <c r="BD37" s="397">
        <v>1</v>
      </c>
      <c r="BE37" s="277" t="str">
        <f>IF(ISERROR(IF(R37="R.INHERENTE
5","R. INHERENTE",(IF(AZ37="R.RESIDUAL
5","R. RESIDUAL"," ")))),"",(IF(R37="R.INHERENTE
5","R. INHERENTE",(IF(AZ37="R.RESIDUAL
5","R. RESIDUAL"," ")))))</f>
        <v xml:space="preserve"> </v>
      </c>
      <c r="BF37" s="278" t="str">
        <f>IF(ISERROR(IF(R37="R.INHERENTE
10","R. INHERENTE",(IF(AZ37="R.RESIDUAL
10","R. RESIDUAL"," ")))),"",(IF(R37="R.INHERENTE
10","R. INHERENTE",(IF(AZ37="R.RESIDUAL
10","R. RESIDUAL"," ")))))</f>
        <v xml:space="preserve"> </v>
      </c>
      <c r="BG37" s="278" t="str">
        <f>IF(ISERROR(IF(R37="R.INHERENTE
15","R. INHERENTE",(IF(AZ37="R.RESIDUAL
15","R. RESIDUAL"," ")))),"",(IF(R37="R.INHERENTE
15","R. INHERENTE",(IF(AZ37="R.RESIDUAL
15","R. RESIDUAL"," ")))))</f>
        <v xml:space="preserve"> </v>
      </c>
      <c r="BH37" s="278" t="str">
        <f>IF(ISERROR(IF(R37="R.INHERENTE
20","R. INHERENTE",(IF(AZ37="R.RESIDUAL
20","R. RESIDUAL"," ")))),"",(IF(R37="R.INHERENTE
20","R. INHERENTE",(IF(AZ37="R.RESIDUAL
20","R. RESIDUAL"," ")))))</f>
        <v xml:space="preserve"> </v>
      </c>
      <c r="BI37" s="279" t="str">
        <f>IF(ISERROR(IF(R37="R.INHERENTE
25","R. INHERENTE",(IF(AZ37="R.RESIDUAL
25","R. RESIDUAL"," ")))),"",(IF(R37="R.INHERENTE
25","R. INHERENTE",(IF(AZ37="R.RESIDUAL
25","R. RESIDUAL"," ")))))</f>
        <v xml:space="preserve"> </v>
      </c>
      <c r="BJ37" s="280"/>
      <c r="BK37" s="1157" t="s">
        <v>1237</v>
      </c>
      <c r="BL37" s="1160" t="s">
        <v>1226</v>
      </c>
      <c r="BM37" s="810" t="s">
        <v>1227</v>
      </c>
      <c r="BN37" s="1160" t="s">
        <v>1228</v>
      </c>
      <c r="BO37" s="810"/>
      <c r="BP37" s="813" t="s">
        <v>693</v>
      </c>
      <c r="BQ37" s="392"/>
      <c r="BR37" s="816" t="s">
        <v>1234</v>
      </c>
      <c r="BS37" s="1176" t="s">
        <v>1235</v>
      </c>
      <c r="BT37" s="822" t="s">
        <v>1233</v>
      </c>
      <c r="BU37" s="275"/>
      <c r="BV37" s="825">
        <v>44656</v>
      </c>
      <c r="BW37" s="828"/>
      <c r="BX37" s="828"/>
      <c r="BY37" s="828"/>
      <c r="BZ37" s="792" t="s">
        <v>924</v>
      </c>
      <c r="CA37" s="828"/>
      <c r="CB37" s="828"/>
      <c r="CC37" s="828"/>
      <c r="CD37" s="792" t="s">
        <v>924</v>
      </c>
      <c r="CE37" s="828"/>
      <c r="CF37" s="828"/>
      <c r="CG37" s="828"/>
      <c r="CH37" s="792" t="s">
        <v>925</v>
      </c>
      <c r="CI37" s="828"/>
      <c r="CJ37" s="828"/>
      <c r="CK37" s="828"/>
      <c r="CL37" s="792" t="s">
        <v>924</v>
      </c>
      <c r="CM37" s="828"/>
      <c r="CN37" s="828"/>
      <c r="CO37" s="828"/>
      <c r="CP37" s="795" t="s">
        <v>926</v>
      </c>
      <c r="CQ37" s="308"/>
      <c r="CR37" s="831">
        <v>44661</v>
      </c>
      <c r="CS37" s="789"/>
      <c r="CT37" s="789"/>
      <c r="CU37" s="789"/>
      <c r="CV37" s="789"/>
      <c r="CW37" s="789"/>
      <c r="CX37" s="789"/>
      <c r="CY37" s="789"/>
      <c r="CZ37" s="792" t="s">
        <v>924</v>
      </c>
      <c r="DA37" s="789"/>
      <c r="DB37" s="789"/>
      <c r="DC37" s="789"/>
      <c r="DD37" s="792" t="s">
        <v>924</v>
      </c>
      <c r="DE37" s="789"/>
      <c r="DF37" s="789"/>
      <c r="DG37" s="789"/>
      <c r="DH37" s="792" t="s">
        <v>925</v>
      </c>
      <c r="DI37" s="789"/>
      <c r="DJ37" s="789"/>
      <c r="DK37" s="789"/>
      <c r="DL37" s="792" t="s">
        <v>924</v>
      </c>
      <c r="DM37" s="789"/>
      <c r="DN37" s="789"/>
      <c r="DO37" s="789"/>
      <c r="DP37" s="795" t="s">
        <v>926</v>
      </c>
      <c r="DQ37" s="293"/>
      <c r="DR37" s="294"/>
      <c r="DS37" s="295"/>
      <c r="DT37" s="295"/>
      <c r="DU37" s="296"/>
    </row>
    <row r="38" spans="1:125" ht="80.25" customHeight="1" x14ac:dyDescent="0.25">
      <c r="A38" s="303"/>
      <c r="B38" s="924"/>
      <c r="C38" s="838"/>
      <c r="D38" s="838"/>
      <c r="E38" s="838"/>
      <c r="F38" s="915"/>
      <c r="G38" s="844"/>
      <c r="H38" s="486" t="s">
        <v>2472</v>
      </c>
      <c r="I38" s="847"/>
      <c r="J38" s="850"/>
      <c r="K38" s="853"/>
      <c r="L38" s="274"/>
      <c r="M38" s="856"/>
      <c r="N38" s="859"/>
      <c r="O38" s="862"/>
      <c r="P38" s="865"/>
      <c r="Q38" s="868"/>
      <c r="R38" s="871"/>
      <c r="S38" s="274"/>
      <c r="T38" s="516" t="s">
        <v>943</v>
      </c>
      <c r="U38" s="258" t="s">
        <v>748</v>
      </c>
      <c r="V38" s="258"/>
      <c r="W38" s="973">
        <v>25</v>
      </c>
      <c r="X38" s="973"/>
      <c r="Y38" s="973"/>
      <c r="Z38" s="973"/>
      <c r="AA38" s="973"/>
      <c r="AB38" s="973"/>
      <c r="AC38" s="973"/>
      <c r="AD38" s="973"/>
      <c r="AE38" s="798">
        <v>15</v>
      </c>
      <c r="AF38" s="798"/>
      <c r="AG38" s="412">
        <f>W38+Y38+AA38+AC38+AE38</f>
        <v>40</v>
      </c>
      <c r="AH38" s="403">
        <v>0.36</v>
      </c>
      <c r="AI38" s="404"/>
      <c r="AJ38" s="799" t="s">
        <v>189</v>
      </c>
      <c r="AK38" s="799"/>
      <c r="AL38" s="800" t="s">
        <v>588</v>
      </c>
      <c r="AM38" s="800"/>
      <c r="AN38" s="799" t="s">
        <v>189</v>
      </c>
      <c r="AO38" s="799"/>
      <c r="AP38" s="488" t="s">
        <v>946</v>
      </c>
      <c r="AQ38" s="481" t="s">
        <v>619</v>
      </c>
      <c r="AR38" s="494" t="s">
        <v>947</v>
      </c>
      <c r="AS38" s="495" t="s">
        <v>931</v>
      </c>
      <c r="AT38" s="496" t="s">
        <v>932</v>
      </c>
      <c r="AU38" s="276"/>
      <c r="AV38" s="956"/>
      <c r="AW38" s="959"/>
      <c r="AX38" s="898"/>
      <c r="AY38" s="959"/>
      <c r="AZ38" s="963"/>
      <c r="BA38" s="953"/>
      <c r="BB38" s="394"/>
      <c r="BC38" s="282"/>
      <c r="BD38" s="397">
        <v>0.8</v>
      </c>
      <c r="BE38" s="283" t="str">
        <f>IF(ISERROR(IF(R37="R.INHERENTE
4","R. INHERENTE",(IF(AZ37="R.RESIDUAL
4","R. RESIDUAL"," ")))),"",(IF(R37="R.INHERENTE
4","R. INHERENTE",(IF(AZ37="R.RESIDUAL
4","R. RESIDUAL"," ")))))</f>
        <v xml:space="preserve"> </v>
      </c>
      <c r="BF38" s="284" t="str">
        <f>IF(ISERROR(IF(R37="R.INHERENTE
9","R. INHERENTE",(IF(AZ37="R.RESIDUAL
9","R. RESIDUAL"," ")))),"",(IF(R37="R.INHERENTE
9","R. INHERENTE",(IF(AZ37="R.RESIDUAL
9","R. RESIDUAL"," ")))))</f>
        <v xml:space="preserve"> </v>
      </c>
      <c r="BG38" s="285" t="str">
        <f>IF(ISERROR(IF(R37="R.INHERENTE
14","R. INHERENTE",(IF(AZ37="R.RESIDUAL
14","R. RESIDUAL"," ")))),"",(IF(R37="R.INHERENTE
14","R. INHERENTE",(IF(AZ37="R.RESIDUAL
14","R. RESIDUAL"," ")))))</f>
        <v xml:space="preserve"> </v>
      </c>
      <c r="BH38" s="285" t="str">
        <f>IF(ISERROR(IF(R37="R.INHERENTE
19","R. INHERENTE",(IF(AZ37="R.RESIDUAL
19","R. RESIDUAL"," ")))),"",(IF(R37="R.INHERENTE
19","R. INHERENTE",(IF(AZ37="R.RESIDUAL
19","R. RESIDUAL"," ")))))</f>
        <v xml:space="preserve"> </v>
      </c>
      <c r="BI38" s="286" t="str">
        <f>IF(ISERROR(IF(R37="R.INHERENTE
24","R. INHERENTE",(IF(AZ37="R.RESIDUAL
24","R. RESIDUAL"," ")))),"",(IF(R37="R.INHERENTE
24","R. INHERENTE",(IF(AZ37="R.RESIDUAL
24","R. RESIDUAL"," ")))))</f>
        <v xml:space="preserve"> </v>
      </c>
      <c r="BJ38" s="280"/>
      <c r="BK38" s="1158"/>
      <c r="BL38" s="1161"/>
      <c r="BM38" s="811"/>
      <c r="BN38" s="1161"/>
      <c r="BO38" s="811"/>
      <c r="BP38" s="814"/>
      <c r="BQ38" s="392"/>
      <c r="BR38" s="817"/>
      <c r="BS38" s="950"/>
      <c r="BT38" s="823"/>
      <c r="BU38" s="275"/>
      <c r="BV38" s="826"/>
      <c r="BW38" s="829"/>
      <c r="BX38" s="829"/>
      <c r="BY38" s="829"/>
      <c r="BZ38" s="793"/>
      <c r="CA38" s="829"/>
      <c r="CB38" s="829"/>
      <c r="CC38" s="829"/>
      <c r="CD38" s="793"/>
      <c r="CE38" s="829"/>
      <c r="CF38" s="829"/>
      <c r="CG38" s="829"/>
      <c r="CH38" s="793"/>
      <c r="CI38" s="829"/>
      <c r="CJ38" s="829"/>
      <c r="CK38" s="829"/>
      <c r="CL38" s="793"/>
      <c r="CM38" s="829"/>
      <c r="CN38" s="829"/>
      <c r="CO38" s="829"/>
      <c r="CP38" s="796"/>
      <c r="CQ38" s="308"/>
      <c r="CR38" s="832"/>
      <c r="CS38" s="790"/>
      <c r="CT38" s="790"/>
      <c r="CU38" s="790"/>
      <c r="CV38" s="790"/>
      <c r="CW38" s="790"/>
      <c r="CX38" s="790"/>
      <c r="CY38" s="790"/>
      <c r="CZ38" s="793"/>
      <c r="DA38" s="790"/>
      <c r="DB38" s="790"/>
      <c r="DC38" s="790"/>
      <c r="DD38" s="793"/>
      <c r="DE38" s="790"/>
      <c r="DF38" s="790"/>
      <c r="DG38" s="790"/>
      <c r="DH38" s="793"/>
      <c r="DI38" s="790"/>
      <c r="DJ38" s="790"/>
      <c r="DK38" s="790"/>
      <c r="DL38" s="793"/>
      <c r="DM38" s="790"/>
      <c r="DN38" s="790"/>
      <c r="DO38" s="790"/>
      <c r="DP38" s="796"/>
      <c r="DQ38" s="293"/>
      <c r="DR38" s="297"/>
      <c r="DS38" s="298"/>
      <c r="DT38" s="298"/>
      <c r="DU38" s="299"/>
    </row>
    <row r="39" spans="1:125" ht="80.25" customHeight="1" x14ac:dyDescent="0.25">
      <c r="A39" s="303"/>
      <c r="B39" s="924"/>
      <c r="C39" s="838"/>
      <c r="D39" s="838"/>
      <c r="E39" s="838"/>
      <c r="F39" s="915"/>
      <c r="G39" s="844"/>
      <c r="H39" s="486"/>
      <c r="I39" s="847"/>
      <c r="J39" s="850"/>
      <c r="K39" s="853"/>
      <c r="L39" s="274"/>
      <c r="M39" s="856"/>
      <c r="N39" s="859"/>
      <c r="O39" s="862"/>
      <c r="P39" s="865"/>
      <c r="Q39" s="868"/>
      <c r="R39" s="871"/>
      <c r="S39" s="274"/>
      <c r="T39" s="516"/>
      <c r="U39" s="258"/>
      <c r="V39" s="258"/>
      <c r="W39" s="798"/>
      <c r="X39" s="798"/>
      <c r="Y39" s="798"/>
      <c r="Z39" s="798"/>
      <c r="AA39" s="798"/>
      <c r="AB39" s="798"/>
      <c r="AC39" s="798"/>
      <c r="AD39" s="798"/>
      <c r="AE39" s="798"/>
      <c r="AF39" s="798"/>
      <c r="AG39" s="412">
        <f>W39+Y39+AA39+AC39+AE39</f>
        <v>0</v>
      </c>
      <c r="AH39" s="403"/>
      <c r="AI39" s="404"/>
      <c r="AJ39" s="799"/>
      <c r="AK39" s="799"/>
      <c r="AL39" s="800"/>
      <c r="AM39" s="800"/>
      <c r="AN39" s="799"/>
      <c r="AO39" s="799"/>
      <c r="AP39" s="307"/>
      <c r="AQ39" s="476"/>
      <c r="AR39" s="269"/>
      <c r="AS39" s="266"/>
      <c r="AT39" s="261"/>
      <c r="AU39" s="276"/>
      <c r="AV39" s="956"/>
      <c r="AW39" s="959"/>
      <c r="AX39" s="898"/>
      <c r="AY39" s="959"/>
      <c r="AZ39" s="963"/>
      <c r="BA39" s="953"/>
      <c r="BB39" s="394"/>
      <c r="BC39" s="282"/>
      <c r="BD39" s="397">
        <v>0.60000000000000009</v>
      </c>
      <c r="BE39" s="283" t="str">
        <f>IF(ISERROR(IF(R37="R.INHERENTE
3","R. INHERENTE",(IF(AZ37="R.RESIDUAL
3","R. RESIDUAL"," ")))),"",(IF(R37="R.INHERENTE
3","R. INHERENTE",(IF(AZ37="R.RESIDUAL
3","R. RESIDUAL"," ")))))</f>
        <v xml:space="preserve"> </v>
      </c>
      <c r="BF39" s="284" t="str">
        <f>IF(ISERROR(IF(R37="R.INHERENTE
8","R. INHERENTE",(IF(AZ37="R.RESIDUAL
8","R. RESIDUAL"," ")))),"",(IF(R37="R.INHERENTE
8","R. INHERENTE",(IF(AZ37="R.RESIDUAL
8","R. RESIDUAL"," ")))))</f>
        <v xml:space="preserve"> </v>
      </c>
      <c r="BG39" s="284" t="str">
        <f>IF(ISERROR(IF(R37="R.INHERENTE
13","R. INHERENTE",(IF(AZ37="R.RESIDUAL
13","R. RESIDUAL"," ")))),"",(IF(R37="R.INHERENTE
13","R. INHERENTE",(IF(AZ37="R.RESIDUAL
13","R. RESIDUAL"," ")))))</f>
        <v xml:space="preserve"> </v>
      </c>
      <c r="BH39" s="285" t="str">
        <f>IF(ISERROR(IF(R37="R.INHERENTE
18","R. INHERENTE",(IF(AZ37="R.RESIDUAL
18","R. RESIDUAL"," ")))),"",(IF(R37="R.INHERENTE
18","R. INHERENTE",(IF(AZ37="R.RESIDUAL
18","R. RESIDUAL"," ")))))</f>
        <v xml:space="preserve"> </v>
      </c>
      <c r="BI39" s="286" t="str">
        <f>IF(ISERROR(IF(R37="R.INHERENTE
23","R. INHERENTE",(IF(AZ37="R.RESIDUAL
23","R. RESIDUAL"," ")))),"",(IF(R37="R.INHERENTE
23","R. INHERENTE",(IF(AZ37="R.RESIDUAL
23","R. RESIDUAL"," ")))))</f>
        <v xml:space="preserve"> </v>
      </c>
      <c r="BJ39" s="280"/>
      <c r="BK39" s="1158"/>
      <c r="BL39" s="1161"/>
      <c r="BM39" s="811"/>
      <c r="BN39" s="1161"/>
      <c r="BO39" s="811"/>
      <c r="BP39" s="814"/>
      <c r="BQ39" s="392"/>
      <c r="BR39" s="817"/>
      <c r="BS39" s="950"/>
      <c r="BT39" s="823"/>
      <c r="BU39" s="275"/>
      <c r="BV39" s="826"/>
      <c r="BW39" s="829"/>
      <c r="BX39" s="829"/>
      <c r="BY39" s="829"/>
      <c r="BZ39" s="793"/>
      <c r="CA39" s="829"/>
      <c r="CB39" s="829"/>
      <c r="CC39" s="829"/>
      <c r="CD39" s="793"/>
      <c r="CE39" s="829"/>
      <c r="CF39" s="829"/>
      <c r="CG39" s="829"/>
      <c r="CH39" s="793"/>
      <c r="CI39" s="829"/>
      <c r="CJ39" s="829"/>
      <c r="CK39" s="829"/>
      <c r="CL39" s="793"/>
      <c r="CM39" s="829"/>
      <c r="CN39" s="829"/>
      <c r="CO39" s="829"/>
      <c r="CP39" s="796"/>
      <c r="CQ39" s="308"/>
      <c r="CR39" s="832"/>
      <c r="CS39" s="790"/>
      <c r="CT39" s="790"/>
      <c r="CU39" s="790"/>
      <c r="CV39" s="790"/>
      <c r="CW39" s="790"/>
      <c r="CX39" s="790"/>
      <c r="CY39" s="790"/>
      <c r="CZ39" s="793"/>
      <c r="DA39" s="790"/>
      <c r="DB39" s="790"/>
      <c r="DC39" s="790"/>
      <c r="DD39" s="793"/>
      <c r="DE39" s="790"/>
      <c r="DF39" s="790"/>
      <c r="DG39" s="790"/>
      <c r="DH39" s="793"/>
      <c r="DI39" s="790"/>
      <c r="DJ39" s="790"/>
      <c r="DK39" s="790"/>
      <c r="DL39" s="793"/>
      <c r="DM39" s="790"/>
      <c r="DN39" s="790"/>
      <c r="DO39" s="790"/>
      <c r="DP39" s="796"/>
      <c r="DQ39" s="293"/>
      <c r="DR39" s="297"/>
      <c r="DS39" s="298"/>
      <c r="DT39" s="298"/>
      <c r="DU39" s="299"/>
    </row>
    <row r="40" spans="1:125" ht="80.25" customHeight="1" x14ac:dyDescent="0.25">
      <c r="A40" s="303"/>
      <c r="B40" s="924"/>
      <c r="C40" s="838"/>
      <c r="D40" s="838"/>
      <c r="E40" s="838"/>
      <c r="F40" s="915"/>
      <c r="G40" s="844"/>
      <c r="H40" s="486"/>
      <c r="I40" s="847"/>
      <c r="J40" s="850"/>
      <c r="K40" s="853"/>
      <c r="L40" s="274"/>
      <c r="M40" s="856"/>
      <c r="N40" s="859"/>
      <c r="O40" s="862"/>
      <c r="P40" s="865"/>
      <c r="Q40" s="868"/>
      <c r="R40" s="871"/>
      <c r="S40" s="274"/>
      <c r="T40" s="516"/>
      <c r="U40" s="258"/>
      <c r="V40" s="258"/>
      <c r="W40" s="798"/>
      <c r="X40" s="798"/>
      <c r="Y40" s="798"/>
      <c r="Z40" s="798"/>
      <c r="AA40" s="798"/>
      <c r="AB40" s="798"/>
      <c r="AC40" s="798"/>
      <c r="AD40" s="798"/>
      <c r="AE40" s="798"/>
      <c r="AF40" s="798"/>
      <c r="AG40" s="412">
        <f>W40+Y40+AA40+AC40+AE40</f>
        <v>0</v>
      </c>
      <c r="AH40" s="403"/>
      <c r="AI40" s="404"/>
      <c r="AJ40" s="799"/>
      <c r="AK40" s="799"/>
      <c r="AL40" s="800"/>
      <c r="AM40" s="800"/>
      <c r="AN40" s="799"/>
      <c r="AO40" s="799"/>
      <c r="AP40" s="307"/>
      <c r="AQ40" s="476"/>
      <c r="AR40" s="269"/>
      <c r="AS40" s="266"/>
      <c r="AT40" s="261"/>
      <c r="AU40" s="276"/>
      <c r="AV40" s="956"/>
      <c r="AW40" s="959"/>
      <c r="AX40" s="898"/>
      <c r="AY40" s="959"/>
      <c r="AZ40" s="963"/>
      <c r="BA40" s="953"/>
      <c r="BB40" s="394"/>
      <c r="BC40" s="282"/>
      <c r="BD40" s="397">
        <v>0.4</v>
      </c>
      <c r="BE40" s="287" t="str">
        <f>IF(ISERROR(IF(R37="R.INHERENTE
2","R. INHERENTE",(IF(AZ37="R.RESIDUAL
2","R. RESIDUAL"," ")))),"",(IF(R37="R.INHERENTE
2","R. INHERENTE",(IF(AZ37="R.RESIDUAL
2","R. RESIDUAL"," ")))))</f>
        <v xml:space="preserve"> </v>
      </c>
      <c r="BF40" s="284" t="str">
        <f>IF(ISERROR(IF(R37="R.INHERENTE
7","R. INHERENTE",(IF(AZ37="R.RESIDUAL
7","R. RESIDUAL"," ")))),"",(IF(R37="R.INHERENTE
7","R. INHERENTE",(IF(AZ37="R.RESIDUAL
7","R. RESIDUAL"," ")))))</f>
        <v>R. RESIDUAL</v>
      </c>
      <c r="BG40" s="284" t="str">
        <f>IF(ISERROR(IF(R37="R.INHERENTE
12","R. INHERENTE",(IF(AZ37="R.RESIDUAL
12","R. RESIDUAL"," ")))),"",(IF(R37="R.INHERENTE
12","R. INHERENTE",(IF(AZ37="R.RESIDUAL
12","R. RESIDUAL"," ")))))</f>
        <v>R. INHERENTE</v>
      </c>
      <c r="BH40" s="285" t="str">
        <f>IF(ISERROR(IF(R37="R.INHERENTE
17","R. INHERENTE",(IF(AZ37="R.RESIDUAL
17","R. RESIDUAL"," ")))),"",(IF(R37="R.INHERENTE
17","R. INHERENTE",(IF(AZ37="R.RESIDUAL
17","R. RESIDUAL"," ")))))</f>
        <v xml:space="preserve"> </v>
      </c>
      <c r="BI40" s="286" t="str">
        <f>IF(ISERROR(IF(R37="R.INHERENTE
22","R. INHERENTE",(IF(AZ37="R.RESIDUAL
22","R. RESIDUAL"," ")))),"",(IF(R37="R.INHERENTE
22","R. INHERENTE",(IF(AZ37="R.RESIDUAL
22","R. RESIDUAL"," ")))))</f>
        <v xml:space="preserve"> </v>
      </c>
      <c r="BJ40" s="280"/>
      <c r="BK40" s="1158"/>
      <c r="BL40" s="1161"/>
      <c r="BM40" s="811"/>
      <c r="BN40" s="1161"/>
      <c r="BO40" s="811"/>
      <c r="BP40" s="814"/>
      <c r="BQ40" s="392"/>
      <c r="BR40" s="817"/>
      <c r="BS40" s="950"/>
      <c r="BT40" s="823"/>
      <c r="BU40" s="275"/>
      <c r="BV40" s="826"/>
      <c r="BW40" s="829"/>
      <c r="BX40" s="829"/>
      <c r="BY40" s="829"/>
      <c r="BZ40" s="793"/>
      <c r="CA40" s="829"/>
      <c r="CB40" s="829"/>
      <c r="CC40" s="829"/>
      <c r="CD40" s="793"/>
      <c r="CE40" s="829"/>
      <c r="CF40" s="829"/>
      <c r="CG40" s="829"/>
      <c r="CH40" s="793"/>
      <c r="CI40" s="829"/>
      <c r="CJ40" s="829"/>
      <c r="CK40" s="829"/>
      <c r="CL40" s="793"/>
      <c r="CM40" s="829"/>
      <c r="CN40" s="829"/>
      <c r="CO40" s="829"/>
      <c r="CP40" s="796"/>
      <c r="CQ40" s="308"/>
      <c r="CR40" s="832"/>
      <c r="CS40" s="790"/>
      <c r="CT40" s="790"/>
      <c r="CU40" s="790"/>
      <c r="CV40" s="790"/>
      <c r="CW40" s="790"/>
      <c r="CX40" s="790"/>
      <c r="CY40" s="790"/>
      <c r="CZ40" s="793"/>
      <c r="DA40" s="790"/>
      <c r="DB40" s="790"/>
      <c r="DC40" s="790"/>
      <c r="DD40" s="793"/>
      <c r="DE40" s="790"/>
      <c r="DF40" s="790"/>
      <c r="DG40" s="790"/>
      <c r="DH40" s="793"/>
      <c r="DI40" s="790"/>
      <c r="DJ40" s="790"/>
      <c r="DK40" s="790"/>
      <c r="DL40" s="793"/>
      <c r="DM40" s="790"/>
      <c r="DN40" s="790"/>
      <c r="DO40" s="790"/>
      <c r="DP40" s="796"/>
      <c r="DQ40" s="293"/>
      <c r="DR40" s="297"/>
      <c r="DS40" s="298"/>
      <c r="DT40" s="298"/>
      <c r="DU40" s="299"/>
    </row>
    <row r="41" spans="1:125" ht="80.25" customHeight="1" thickBot="1" x14ac:dyDescent="0.3">
      <c r="A41" s="303"/>
      <c r="B41" s="925"/>
      <c r="C41" s="839"/>
      <c r="D41" s="839"/>
      <c r="E41" s="839"/>
      <c r="F41" s="916"/>
      <c r="G41" s="845"/>
      <c r="H41" s="487"/>
      <c r="I41" s="848"/>
      <c r="J41" s="851"/>
      <c r="K41" s="854"/>
      <c r="L41" s="274"/>
      <c r="M41" s="857"/>
      <c r="N41" s="860"/>
      <c r="O41" s="863"/>
      <c r="P41" s="866"/>
      <c r="Q41" s="869"/>
      <c r="R41" s="872"/>
      <c r="S41" s="274"/>
      <c r="T41" s="536"/>
      <c r="U41" s="263"/>
      <c r="V41" s="263"/>
      <c r="W41" s="805"/>
      <c r="X41" s="805"/>
      <c r="Y41" s="805"/>
      <c r="Z41" s="805"/>
      <c r="AA41" s="805"/>
      <c r="AB41" s="805"/>
      <c r="AC41" s="805"/>
      <c r="AD41" s="805"/>
      <c r="AE41" s="805"/>
      <c r="AF41" s="805"/>
      <c r="AG41" s="413">
        <f>W41+Y41+AA41+AC41+AE41</f>
        <v>0</v>
      </c>
      <c r="AH41" s="405"/>
      <c r="AI41" s="406"/>
      <c r="AJ41" s="971"/>
      <c r="AK41" s="971"/>
      <c r="AL41" s="896"/>
      <c r="AM41" s="896"/>
      <c r="AN41" s="971"/>
      <c r="AO41" s="971"/>
      <c r="AP41" s="271"/>
      <c r="AQ41" s="477"/>
      <c r="AR41" s="270"/>
      <c r="AS41" s="267"/>
      <c r="AT41" s="264"/>
      <c r="AU41" s="276"/>
      <c r="AV41" s="957"/>
      <c r="AW41" s="960"/>
      <c r="AX41" s="899"/>
      <c r="AY41" s="960"/>
      <c r="AZ41" s="964"/>
      <c r="BA41" s="954"/>
      <c r="BB41" s="394"/>
      <c r="BC41" s="282"/>
      <c r="BD41" s="398">
        <v>0.2</v>
      </c>
      <c r="BE41" s="288" t="str">
        <f>IF(ISERROR(IF(R37="R.INHERENTE
1","R. INHERENTE",(IF(AZ37="R.RESIDUAL
1","R. RESIDUAL"," ")))),"",(IF(R37="R.INHERENTE
1","R. INHERENTE",(IF(AZ37="R.RESIDUAL
1","R. RESIDUAL"," ")))))</f>
        <v xml:space="preserve"> </v>
      </c>
      <c r="BF41" s="289" t="str">
        <f>IF(ISERROR(IF(R37="R.INHERENTE
6","R. INHERENTE",(IF(AZ37="R.RESIDUAL
6","R. RESIDUAL"," ")))),"",(IF(R37="R.INHERENTE
6","R. INHERENTE",(IF(AZ37="R.RESIDUAL
6","R. RESIDUAL"," ")))))</f>
        <v xml:space="preserve"> </v>
      </c>
      <c r="BG41" s="290" t="str">
        <f>IF(ISERROR(IF(R37="R.INHERENTE
11","R. INHERENTE",(IF(AZ37="R.RESIDUAL
11","R. RESIDUAL"," ")))),"",(IF(R37="R.INHERENTE
11","R. INHERENTE",(IF(AZ37="R.RESIDUAL
11","R. RESIDUAL"," ")))))</f>
        <v xml:space="preserve"> </v>
      </c>
      <c r="BH41" s="291" t="str">
        <f>IF(ISERROR(IF(R37="R.INHERENTE
16","R. INHERENTE",(IF(AZ37="R.RESIDUAL
16","R. RESIDUAL"," ")))),"",(IF(R37="R.INHERENTE
16","R. INHERENTE",(IF(AZ37="R.RESIDUAL
16","R. RESIDUAL"," ")))))</f>
        <v xml:space="preserve"> </v>
      </c>
      <c r="BI41" s="292" t="str">
        <f>IF(ISERROR(IF(R37="R.INHERENTE
21","R. INHERENTE",(IF(AZ37="R.RESIDUAL
21","R. RESIDUAL"," ")))),"",(IF(R37="R.INHERENTE
21","R. INHERENTE",(IF(AZ37="R.RESIDUAL
21","R. RESIDUAL"," ")))))</f>
        <v xml:space="preserve"> </v>
      </c>
      <c r="BJ41" s="280"/>
      <c r="BK41" s="1159"/>
      <c r="BL41" s="1162"/>
      <c r="BM41" s="812"/>
      <c r="BN41" s="1162"/>
      <c r="BO41" s="812"/>
      <c r="BP41" s="815"/>
      <c r="BQ41" s="392"/>
      <c r="BR41" s="818"/>
      <c r="BS41" s="951"/>
      <c r="BT41" s="824"/>
      <c r="BU41" s="275"/>
      <c r="BV41" s="827"/>
      <c r="BW41" s="830"/>
      <c r="BX41" s="830"/>
      <c r="BY41" s="830"/>
      <c r="BZ41" s="794"/>
      <c r="CA41" s="830"/>
      <c r="CB41" s="830"/>
      <c r="CC41" s="830"/>
      <c r="CD41" s="794"/>
      <c r="CE41" s="830"/>
      <c r="CF41" s="830"/>
      <c r="CG41" s="830"/>
      <c r="CH41" s="794"/>
      <c r="CI41" s="830"/>
      <c r="CJ41" s="830"/>
      <c r="CK41" s="830"/>
      <c r="CL41" s="794"/>
      <c r="CM41" s="830"/>
      <c r="CN41" s="830"/>
      <c r="CO41" s="830"/>
      <c r="CP41" s="797"/>
      <c r="CQ41" s="308"/>
      <c r="CR41" s="833"/>
      <c r="CS41" s="791"/>
      <c r="CT41" s="791"/>
      <c r="CU41" s="791"/>
      <c r="CV41" s="791"/>
      <c r="CW41" s="791"/>
      <c r="CX41" s="791"/>
      <c r="CY41" s="791"/>
      <c r="CZ41" s="794"/>
      <c r="DA41" s="791"/>
      <c r="DB41" s="791"/>
      <c r="DC41" s="791"/>
      <c r="DD41" s="794"/>
      <c r="DE41" s="791"/>
      <c r="DF41" s="791"/>
      <c r="DG41" s="791"/>
      <c r="DH41" s="794"/>
      <c r="DI41" s="791"/>
      <c r="DJ41" s="791"/>
      <c r="DK41" s="791"/>
      <c r="DL41" s="794"/>
      <c r="DM41" s="791"/>
      <c r="DN41" s="791"/>
      <c r="DO41" s="791"/>
      <c r="DP41" s="797"/>
      <c r="DQ41" s="293"/>
      <c r="DR41" s="300"/>
      <c r="DS41" s="301"/>
      <c r="DT41" s="301"/>
      <c r="DU41" s="302"/>
    </row>
    <row r="42" spans="1:125" ht="19.5" customHeight="1" thickBot="1" x14ac:dyDescent="0.3">
      <c r="AV42" s="394"/>
      <c r="AW42" s="394"/>
      <c r="AX42" s="394"/>
      <c r="AY42" s="394"/>
      <c r="AZ42" s="394"/>
      <c r="BE42" s="410">
        <v>0.2</v>
      </c>
      <c r="BF42" s="411">
        <v>0.4</v>
      </c>
      <c r="BG42" s="411">
        <v>0.60000000000000009</v>
      </c>
      <c r="BH42" s="411">
        <v>0.8</v>
      </c>
      <c r="BI42" s="411">
        <v>1</v>
      </c>
    </row>
    <row r="43" spans="1:125" s="303" customFormat="1" ht="80.25" customHeight="1" x14ac:dyDescent="0.25">
      <c r="B43" s="923">
        <v>5</v>
      </c>
      <c r="C43" s="837" t="s">
        <v>638</v>
      </c>
      <c r="D43" s="837" t="s">
        <v>620</v>
      </c>
      <c r="E43" s="837" t="s">
        <v>601</v>
      </c>
      <c r="F43" s="914" t="s">
        <v>600</v>
      </c>
      <c r="G43" s="843" t="s">
        <v>1971</v>
      </c>
      <c r="H43" s="485" t="s">
        <v>1972</v>
      </c>
      <c r="I43" s="846" t="str">
        <f>IF(F43="","",(CONCATENATE("Posibilidad de afectación ",F43," ",G43," ",H43," ",H44," ",H45," ",H46," ",H47)))</f>
        <v xml:space="preserve">Posibilidad de afectación Económica y Reputacional  por no disponer de la trazabilidad de la información, debido a la no disponibilidad, adherencia en los contenidos del plan y falta de datos de los sistemas de información y fuentes establecidas.  </v>
      </c>
      <c r="J43" s="849" t="s">
        <v>268</v>
      </c>
      <c r="K43" s="852" t="s">
        <v>868</v>
      </c>
      <c r="L43" s="274"/>
      <c r="M43" s="855" t="s">
        <v>658</v>
      </c>
      <c r="N43" s="858">
        <f>IF(ISERROR(VLOOKUP($M43,[3]Listas!$E$20:$F$24,2,FALSE)),"",(VLOOKUP($M43,[3]Listas!$E$20:$F$24,2,FALSE)))</f>
        <v>0.4</v>
      </c>
      <c r="O43" s="861" t="str">
        <f>IF(ISERROR(VLOOKUP($N43,[3]Listas!$E$3:$F$7,2,FALSE)),"",(VLOOKUP($N43,[3]Listas!$E$3:$F$7,2,FALSE)))</f>
        <v>BAJA</v>
      </c>
      <c r="P43" s="864" t="s">
        <v>594</v>
      </c>
      <c r="Q43" s="867">
        <f>IF(ISERROR(VLOOKUP($P43,[3]Listas!$E$28:$F$35,2,FALSE)),"",(VLOOKUP($P43,[3]Listas!$E$28:$F$35,2,FALSE)))</f>
        <v>0.6</v>
      </c>
      <c r="R43" s="870" t="str">
        <f t="shared" ref="R43" si="0">IF(N43="","",(CONCATENATE("R.INHERENTE
",(IF(AND($N43=0.2,$Q43=0.2),1,(IF(AND($N43=0.2,$Q43=0.4),6,(IF(AND($N43=0.2,$Q43=0.6),11,(IF(AND($N43=0.2,$Q43=0.8),16,(IF(AND($N43=0.2,$Q43=1),21,(IF(AND($N43=0.4,$Q43=0.2),2,(IF(AND($N43=0.4,$Q43=0.4),7,(IF(AND($N43=0.4,$Q43=0.6),12,(IF(AND($N43=0.4,$Q43=0.8),17,(IF(AND($N43=0.4,$Q43=1),22,(IF(AND($N43=0.6,$Q43=0.2),3,(IF(AND($N43=0.6,$Q43=0.4),8,(IF(AND($N43=0.6,$Q43=0.6),13,(IF(AND($N43=0.6,$Q43=0.8),18,(IF(AND($N43=0.6,$Q43=1),23,(IF(AND($N43=0.8,$Q43=0.2),4,(IF(AND($N43=0.8,$Q43=0.4),9,(IF(AND($N43=0.8,$Q43=0.6),14,(IF(AND($N43=0.8,$Q43=0.8),19,(IF(AND($N43=0.8,$Q43=1),24,(IF(AND($N43=1,$Q43=0.2),5,(IF(AND($N43=1,$Q43=0.4),10,(IF(AND($N43=1,$Q43=0.6),15,(IF(AND($N43=1,$Q43=0.8),20,(IF(AND($N43=1,$Q43=1),25,"")))))))))))))))))))))))))))))))))))))))))))))))))))))</f>
        <v>R.INHERENTE
12</v>
      </c>
      <c r="S43" s="274">
        <f>+VLOOKUP($R43,[3]Listas!$D$112:$E$136,2,FALSE)</f>
        <v>12</v>
      </c>
      <c r="T43" s="515" t="s">
        <v>1941</v>
      </c>
      <c r="U43" s="309" t="s">
        <v>748</v>
      </c>
      <c r="V43" s="309"/>
      <c r="W43" s="973">
        <v>25</v>
      </c>
      <c r="X43" s="973"/>
      <c r="Y43" s="973"/>
      <c r="Z43" s="973"/>
      <c r="AA43" s="973"/>
      <c r="AB43" s="973"/>
      <c r="AC43" s="973"/>
      <c r="AD43" s="973"/>
      <c r="AE43" s="875">
        <v>15</v>
      </c>
      <c r="AF43" s="875"/>
      <c r="AG43" s="436">
        <f t="shared" ref="AG43:AG47" si="1">W43+Y43+AA43+AC43+AE43</f>
        <v>40</v>
      </c>
      <c r="AH43" s="407"/>
      <c r="AI43" s="408"/>
      <c r="AJ43" s="876" t="s">
        <v>189</v>
      </c>
      <c r="AK43" s="876"/>
      <c r="AL43" s="877" t="s">
        <v>589</v>
      </c>
      <c r="AM43" s="877"/>
      <c r="AN43" s="876" t="s">
        <v>189</v>
      </c>
      <c r="AO43" s="876"/>
      <c r="AP43" s="488" t="s">
        <v>1942</v>
      </c>
      <c r="AQ43" s="490" t="s">
        <v>616</v>
      </c>
      <c r="AR43" s="491" t="s">
        <v>1943</v>
      </c>
      <c r="AS43" s="492" t="s">
        <v>796</v>
      </c>
      <c r="AT43" s="493" t="s">
        <v>1944</v>
      </c>
      <c r="AU43" s="305" t="str">
        <f>+(IF(AND($AV43&gt;0,$AV43&lt;=0.2),0.2,(IF(AND($AV43&gt;0.2,$AV43&lt;=0.4),0.4,(IF(AND($AV43&gt;0.4,$AV43&lt;=0.6),0.6,(IF(AND($AV43&gt;0.6,$AV43&lt;=0.8),0.8,(IF($AV43&gt;0.8,1,""))))))))))</f>
        <v/>
      </c>
      <c r="AV43" s="1172">
        <f>+MIN(AH43:AH47)</f>
        <v>0</v>
      </c>
      <c r="AW43" s="1173" t="str">
        <f t="shared" ref="AW43:AW55" si="2">+(IF($AU43=0.2,"MUY BAJA",(IF($AU43=0.4,"BAJA",(IF($AU43=0.6,"MEDIA",(IF($AU43=0.8,"ALTA",(IF($AU43=1,"MUY ALTA",""))))))))))</f>
        <v/>
      </c>
      <c r="AX43" s="1174">
        <f>+MIN(AI43:AI47)</f>
        <v>0</v>
      </c>
      <c r="AY43" s="1173" t="str">
        <f t="shared" ref="AY43:AY55" si="3">+(IF($BB43=0.2,"MUY BAJA",(IF($BB43=0.4,"BAJA",(IF($BB43=0.6,"MEDIA",(IF($BB43=0.8,"ALTA",(IF($BB43=1,"MUY ALTA",""))))))))))</f>
        <v/>
      </c>
      <c r="AZ43" s="1175" t="str">
        <f t="shared" ref="AZ43:AZ55" si="4">IF($AU43="","",(CONCATENATE("R.RESIDUAL
",(IF(AND($AU43=0.2,$BB43=0.2),1,(IF(AND($AU43=0.2,$BB43=0.4),6,(IF(AND($AU43=0.2,$BB43=0.6),11,(IF(AND($AU43=0.2,$BB43=0.8),16,(IF(AND($AU43=0.2,$BB43=1),21,(IF(AND($AU43=0.4,$BB43=0.2),2,(IF(AND($AU43=0.4,$BB43=0.4),7,(IF(AND($AU43=0.4,$BB43=0.6),12,(IF(AND($AU43=0.4,$BB43=0.8),17,(IF(AND($AU43=0.4,$BB43=1),22,(IF(AND($AU43=0.6,$BB43=0.2),3,(IF(AND($AU43=0.6,$BB43=0.4),8,(IF(AND($AU43=0.6,$BB43=0.6),13,(IF(AND($AU43=0.6,$BB43=0.8),18,(IF(AND($AU43=0.6,$BB43=1),23,(IF(AND($AU43=0.8,$BB43=0.2),4,(IF(AND($AU43=0.8,$BB43=0.4),9,(IF(AND($AU43=0.8,$BB43=0.6),14,(IF(AND($AU43=0.8,$BB43=0.8),19,(IF(AND($AU43=0.8,$BB43=1),24,(IF(AND($AU43=1,$BB43=0.2),5,(IF(AND($AU43=1,$BB43=0.4),10,(IF(AND($AU43=1,$BB43=0.6),15,(IF(AND($AU43=1,$BB43=0.8),20,(IF(AND($AU43=1,$BB43=1),25,"")))))))))))))))))))))))))))))))))))))))))))))))))))))</f>
        <v/>
      </c>
      <c r="BA43" s="1177" t="s">
        <v>610</v>
      </c>
      <c r="BB43" s="305" t="str">
        <f>+(IF(AND($AX43&gt;0,$AX43&lt;=0.2),0.2,(IF(AND($AX43&gt;0.2,$AX43&lt;=0.4),0.4,(IF(AND($AX43&gt;0.4,$AX43&lt;=0.6),0.6,(IF(AND($AX43&gt;0.6,$AX43&lt;=0.8),0.8,(IF($AX43&gt;0.8,1,""))))))))))</f>
        <v/>
      </c>
      <c r="BC43" s="276" t="e">
        <f>+VLOOKUP($AZ43,[3]Listas!$F$112:$G$136,2,FALSE)</f>
        <v>#N/A</v>
      </c>
      <c r="BD43" s="397">
        <v>1</v>
      </c>
      <c r="BE43" s="277" t="str">
        <f>IF(ISERROR(IF(R43="R.INHERENTE
5","R. INHERENTE",(IF(AZ43="R.RESIDUAL
5","R. RESIDUAL"," ")))),"",(IF(R43="R.INHERENTE
5","R. INHERENTE",(IF(AZ43="R.RESIDUAL
5","R. RESIDUAL"," ")))))</f>
        <v xml:space="preserve"> </v>
      </c>
      <c r="BF43" s="278" t="str">
        <f>IF(ISERROR(IF(R43="R.INHERENTE
10","R. INHERENTE",(IF(AZ43="R.RESIDUAL
10","R. RESIDUAL"," ")))),"",(IF(R43="R.INHERENTE
10","R. INHERENTE",(IF(AZ43="R.RESIDUAL
10","R. RESIDUAL"," ")))))</f>
        <v xml:space="preserve"> </v>
      </c>
      <c r="BG43" s="278" t="str">
        <f>IF(ISERROR(IF(R43="R.INHERENTE
15","R. INHERENTE",(IF(AZ43="R.RESIDUAL
15","R. RESIDUAL"," ")))),"",(IF(R43="R.INHERENTE
15","R. INHERENTE",(IF(AZ43="R.RESIDUAL
15","R. RESIDUAL"," ")))))</f>
        <v xml:space="preserve"> </v>
      </c>
      <c r="BH43" s="278" t="str">
        <f>IF(ISERROR(IF(R43="R.INHERENTE
20","R. INHERENTE",(IF(AZ43="R.RESIDUAL
20","R. RESIDUAL"," ")))),"",(IF(R43="R.INHERENTE
20","R. INHERENTE",(IF(AZ43="R.RESIDUAL
20","R. RESIDUAL"," ")))))</f>
        <v xml:space="preserve"> </v>
      </c>
      <c r="BI43" s="279" t="str">
        <f>IF(ISERROR(IF(R43="R.INHERENTE
25","R. INHERENTE",(IF(AZ43="R.RESIDUAL
25","R. RESIDUAL"," ")))),"",(IF(R43="R.INHERENTE
25","R. INHERENTE",(IF(AZ43="R.RESIDUAL
25","R. RESIDUAL"," ")))))</f>
        <v xml:space="preserve"> </v>
      </c>
      <c r="BJ43" s="280"/>
      <c r="BK43" s="893" t="s">
        <v>43</v>
      </c>
      <c r="BL43" s="810" t="s">
        <v>43</v>
      </c>
      <c r="BM43" s="810" t="s">
        <v>43</v>
      </c>
      <c r="BN43" s="810" t="s">
        <v>43</v>
      </c>
      <c r="BO43" s="810" t="s">
        <v>43</v>
      </c>
      <c r="BP43" s="813"/>
      <c r="BQ43" s="392"/>
      <c r="BR43" s="816" t="s">
        <v>1945</v>
      </c>
      <c r="BS43" s="1176" t="s">
        <v>1946</v>
      </c>
      <c r="BT43" s="822" t="s">
        <v>1947</v>
      </c>
      <c r="BU43" s="275"/>
      <c r="BV43" s="825">
        <v>44656</v>
      </c>
      <c r="BW43" s="828"/>
      <c r="BX43" s="828"/>
      <c r="BY43" s="828"/>
      <c r="BZ43" s="792" t="s">
        <v>924</v>
      </c>
      <c r="CA43" s="828"/>
      <c r="CB43" s="828"/>
      <c r="CC43" s="828"/>
      <c r="CD43" s="792" t="s">
        <v>924</v>
      </c>
      <c r="CE43" s="828"/>
      <c r="CF43" s="828"/>
      <c r="CG43" s="828"/>
      <c r="CH43" s="792" t="s">
        <v>925</v>
      </c>
      <c r="CI43" s="828"/>
      <c r="CJ43" s="828"/>
      <c r="CK43" s="828"/>
      <c r="CL43" s="792" t="s">
        <v>924</v>
      </c>
      <c r="CM43" s="828"/>
      <c r="CN43" s="828"/>
      <c r="CO43" s="828"/>
      <c r="CP43" s="795" t="s">
        <v>926</v>
      </c>
      <c r="CQ43" s="308"/>
      <c r="CR43" s="831">
        <v>44661</v>
      </c>
      <c r="CS43" s="789"/>
      <c r="CT43" s="789"/>
      <c r="CU43" s="789"/>
      <c r="CV43" s="789"/>
      <c r="CW43" s="789"/>
      <c r="CX43" s="789"/>
      <c r="CY43" s="789"/>
      <c r="CZ43" s="792" t="s">
        <v>924</v>
      </c>
      <c r="DA43" s="789"/>
      <c r="DB43" s="789"/>
      <c r="DC43" s="789"/>
      <c r="DD43" s="792" t="s">
        <v>924</v>
      </c>
      <c r="DE43" s="789"/>
      <c r="DF43" s="789"/>
      <c r="DG43" s="789"/>
      <c r="DH43" s="792" t="s">
        <v>925</v>
      </c>
      <c r="DI43" s="789"/>
      <c r="DJ43" s="789"/>
      <c r="DK43" s="789"/>
      <c r="DL43" s="792" t="s">
        <v>924</v>
      </c>
      <c r="DM43" s="789"/>
      <c r="DN43" s="789"/>
      <c r="DO43" s="789"/>
      <c r="DP43" s="795" t="s">
        <v>926</v>
      </c>
      <c r="DQ43" s="293"/>
      <c r="DR43" s="294"/>
      <c r="DS43" s="295"/>
      <c r="DT43" s="295"/>
      <c r="DU43" s="296"/>
    </row>
    <row r="44" spans="1:125" s="303" customFormat="1" ht="80.25" customHeight="1" x14ac:dyDescent="0.25">
      <c r="B44" s="924"/>
      <c r="C44" s="838"/>
      <c r="D44" s="838"/>
      <c r="E44" s="838"/>
      <c r="F44" s="915"/>
      <c r="G44" s="844"/>
      <c r="H44" s="486" t="s">
        <v>2473</v>
      </c>
      <c r="I44" s="847"/>
      <c r="J44" s="850"/>
      <c r="K44" s="853"/>
      <c r="L44" s="274"/>
      <c r="M44" s="856"/>
      <c r="N44" s="859"/>
      <c r="O44" s="862"/>
      <c r="P44" s="865"/>
      <c r="Q44" s="868"/>
      <c r="R44" s="871"/>
      <c r="S44" s="274"/>
      <c r="T44" s="516" t="s">
        <v>1948</v>
      </c>
      <c r="U44" s="258" t="s">
        <v>748</v>
      </c>
      <c r="V44" s="258"/>
      <c r="W44" s="973">
        <v>25</v>
      </c>
      <c r="X44" s="973"/>
      <c r="Y44" s="973"/>
      <c r="Z44" s="973"/>
      <c r="AA44" s="973"/>
      <c r="AB44" s="973"/>
      <c r="AC44" s="973"/>
      <c r="AD44" s="973"/>
      <c r="AE44" s="798">
        <v>15</v>
      </c>
      <c r="AF44" s="798"/>
      <c r="AG44" s="412">
        <f t="shared" si="1"/>
        <v>40</v>
      </c>
      <c r="AH44" s="403"/>
      <c r="AI44" s="404"/>
      <c r="AJ44" s="799" t="s">
        <v>189</v>
      </c>
      <c r="AK44" s="799"/>
      <c r="AL44" s="800" t="s">
        <v>589</v>
      </c>
      <c r="AM44" s="800"/>
      <c r="AN44" s="799" t="s">
        <v>189</v>
      </c>
      <c r="AO44" s="799"/>
      <c r="AP44" s="488" t="s">
        <v>1949</v>
      </c>
      <c r="AQ44" s="481" t="s">
        <v>914</v>
      </c>
      <c r="AR44" s="494" t="s">
        <v>1950</v>
      </c>
      <c r="AS44" s="495" t="s">
        <v>796</v>
      </c>
      <c r="AT44" s="496" t="s">
        <v>1944</v>
      </c>
      <c r="AU44" s="276"/>
      <c r="AV44" s="956"/>
      <c r="AW44" s="959"/>
      <c r="AX44" s="898"/>
      <c r="AY44" s="959"/>
      <c r="AZ44" s="963"/>
      <c r="BA44" s="953"/>
      <c r="BB44" s="394"/>
      <c r="BC44" s="282"/>
      <c r="BD44" s="397">
        <v>0.8</v>
      </c>
      <c r="BE44" s="283" t="str">
        <f>IF(ISERROR(IF(R43="R.INHERENTE
4","R. INHERENTE",(IF(AZ43="R.RESIDUAL
4","R. RESIDUAL"," ")))),"",(IF(R43="R.INHERENTE
4","R. INHERENTE",(IF(AZ43="R.RESIDUAL
4","R. RESIDUAL"," ")))))</f>
        <v xml:space="preserve"> </v>
      </c>
      <c r="BF44" s="284" t="str">
        <f>IF(ISERROR(IF(R43="R.INHERENTE
9","R. INHERENTE",(IF(AZ43="R.RESIDUAL
9","R. RESIDUAL"," ")))),"",(IF(R43="R.INHERENTE
9","R. INHERENTE",(IF(AZ43="R.RESIDUAL
9","R. RESIDUAL"," ")))))</f>
        <v xml:space="preserve"> </v>
      </c>
      <c r="BG44" s="285" t="str">
        <f>IF(ISERROR(IF(R43="R.INHERENTE
14","R. INHERENTE",(IF(AZ43="R.RESIDUAL
14","R. RESIDUAL"," ")))),"",(IF(R43="R.INHERENTE
14","R. INHERENTE",(IF(AZ43="R.RESIDUAL
14","R. RESIDUAL"," ")))))</f>
        <v xml:space="preserve"> </v>
      </c>
      <c r="BH44" s="285" t="str">
        <f>IF(ISERROR(IF(R43="R.INHERENTE
19","R. INHERENTE",(IF(AZ43="R.RESIDUAL
19","R. RESIDUAL"," ")))),"",(IF(R43="R.INHERENTE
19","R. INHERENTE",(IF(AZ43="R.RESIDUAL
19","R. RESIDUAL"," ")))))</f>
        <v xml:space="preserve"> </v>
      </c>
      <c r="BI44" s="286" t="str">
        <f>IF(ISERROR(IF(R43="R.INHERENTE
24","R. INHERENTE",(IF(AZ43="R.RESIDUAL
24","R. RESIDUAL"," ")))),"",(IF(R43="R.INHERENTE
24","R. INHERENTE",(IF(AZ43="R.RESIDUAL
24","R. RESIDUAL"," ")))))</f>
        <v xml:space="preserve"> </v>
      </c>
      <c r="BJ44" s="280"/>
      <c r="BK44" s="894"/>
      <c r="BL44" s="811"/>
      <c r="BM44" s="811"/>
      <c r="BN44" s="811"/>
      <c r="BO44" s="811"/>
      <c r="BP44" s="814"/>
      <c r="BQ44" s="392"/>
      <c r="BR44" s="817"/>
      <c r="BS44" s="950"/>
      <c r="BT44" s="823"/>
      <c r="BU44" s="275"/>
      <c r="BV44" s="826"/>
      <c r="BW44" s="829"/>
      <c r="BX44" s="829"/>
      <c r="BY44" s="829"/>
      <c r="BZ44" s="793"/>
      <c r="CA44" s="829"/>
      <c r="CB44" s="829"/>
      <c r="CC44" s="829"/>
      <c r="CD44" s="793"/>
      <c r="CE44" s="829"/>
      <c r="CF44" s="829"/>
      <c r="CG44" s="829"/>
      <c r="CH44" s="793"/>
      <c r="CI44" s="829"/>
      <c r="CJ44" s="829"/>
      <c r="CK44" s="829"/>
      <c r="CL44" s="793"/>
      <c r="CM44" s="829"/>
      <c r="CN44" s="829"/>
      <c r="CO44" s="829"/>
      <c r="CP44" s="796"/>
      <c r="CQ44" s="308"/>
      <c r="CR44" s="832"/>
      <c r="CS44" s="790"/>
      <c r="CT44" s="790"/>
      <c r="CU44" s="790"/>
      <c r="CV44" s="790"/>
      <c r="CW44" s="790"/>
      <c r="CX44" s="790"/>
      <c r="CY44" s="790"/>
      <c r="CZ44" s="793"/>
      <c r="DA44" s="790"/>
      <c r="DB44" s="790"/>
      <c r="DC44" s="790"/>
      <c r="DD44" s="793"/>
      <c r="DE44" s="790"/>
      <c r="DF44" s="790"/>
      <c r="DG44" s="790"/>
      <c r="DH44" s="793"/>
      <c r="DI44" s="790"/>
      <c r="DJ44" s="790"/>
      <c r="DK44" s="790"/>
      <c r="DL44" s="793"/>
      <c r="DM44" s="790"/>
      <c r="DN44" s="790"/>
      <c r="DO44" s="790"/>
      <c r="DP44" s="796"/>
      <c r="DQ44" s="293"/>
      <c r="DR44" s="297"/>
      <c r="DS44" s="298"/>
      <c r="DT44" s="298"/>
      <c r="DU44" s="299"/>
    </row>
    <row r="45" spans="1:125" s="303" customFormat="1" ht="80.25" customHeight="1" x14ac:dyDescent="0.25">
      <c r="B45" s="924"/>
      <c r="C45" s="838"/>
      <c r="D45" s="838"/>
      <c r="E45" s="838"/>
      <c r="F45" s="915"/>
      <c r="G45" s="844"/>
      <c r="H45" s="486" t="s">
        <v>2474</v>
      </c>
      <c r="I45" s="847"/>
      <c r="J45" s="850"/>
      <c r="K45" s="853"/>
      <c r="L45" s="274"/>
      <c r="M45" s="856"/>
      <c r="N45" s="859"/>
      <c r="O45" s="862"/>
      <c r="P45" s="865"/>
      <c r="Q45" s="868"/>
      <c r="R45" s="871"/>
      <c r="S45" s="274"/>
      <c r="T45" s="516"/>
      <c r="U45" s="258"/>
      <c r="V45" s="258"/>
      <c r="W45" s="798"/>
      <c r="X45" s="798"/>
      <c r="Y45" s="798"/>
      <c r="Z45" s="798"/>
      <c r="AA45" s="798"/>
      <c r="AB45" s="798"/>
      <c r="AC45" s="798"/>
      <c r="AD45" s="798"/>
      <c r="AE45" s="798"/>
      <c r="AF45" s="798"/>
      <c r="AG45" s="412">
        <f t="shared" si="1"/>
        <v>0</v>
      </c>
      <c r="AH45" s="403"/>
      <c r="AI45" s="404"/>
      <c r="AJ45" s="799"/>
      <c r="AK45" s="799"/>
      <c r="AL45" s="800"/>
      <c r="AM45" s="800"/>
      <c r="AN45" s="799"/>
      <c r="AO45" s="799"/>
      <c r="AP45" s="522" t="s">
        <v>1951</v>
      </c>
      <c r="AQ45" s="482" t="s">
        <v>616</v>
      </c>
      <c r="AR45" s="269" t="s">
        <v>1943</v>
      </c>
      <c r="AS45" s="266" t="s">
        <v>796</v>
      </c>
      <c r="AT45" s="261" t="s">
        <v>1944</v>
      </c>
      <c r="AU45" s="276"/>
      <c r="AV45" s="956"/>
      <c r="AW45" s="959"/>
      <c r="AX45" s="898"/>
      <c r="AY45" s="959"/>
      <c r="AZ45" s="963"/>
      <c r="BA45" s="953"/>
      <c r="BB45" s="394"/>
      <c r="BC45" s="282"/>
      <c r="BD45" s="397">
        <v>0.60000000000000009</v>
      </c>
      <c r="BE45" s="283" t="str">
        <f>IF(ISERROR(IF(R43="R.INHERENTE
3","R. INHERENTE",(IF(AZ43="R.RESIDUAL
3","R. RESIDUAL"," ")))),"",(IF(R43="R.INHERENTE
3","R. INHERENTE",(IF(AZ43="R.RESIDUAL
3","R. RESIDUAL"," ")))))</f>
        <v xml:space="preserve"> </v>
      </c>
      <c r="BF45" s="284" t="str">
        <f>IF(ISERROR(IF(R43="R.INHERENTE
8","R. INHERENTE",(IF(AZ43="R.RESIDUAL
8","R. RESIDUAL"," ")))),"",(IF(R43="R.INHERENTE
8","R. INHERENTE",(IF(AZ43="R.RESIDUAL
8","R. RESIDUAL"," ")))))</f>
        <v xml:space="preserve"> </v>
      </c>
      <c r="BG45" s="284" t="str">
        <f>IF(ISERROR(IF(R43="R.INHERENTE
13","R. INHERENTE",(IF(AZ43="R.RESIDUAL
13","R. RESIDUAL"," ")))),"",(IF(R43="R.INHERENTE
13","R. INHERENTE",(IF(AZ43="R.RESIDUAL
13","R. RESIDUAL"," ")))))</f>
        <v xml:space="preserve"> </v>
      </c>
      <c r="BH45" s="285" t="str">
        <f>IF(ISERROR(IF(R43="R.INHERENTE
18","R. INHERENTE",(IF(AZ43="R.RESIDUAL
18","R. RESIDUAL"," ")))),"",(IF(R43="R.INHERENTE
18","R. INHERENTE",(IF(AZ43="R.RESIDUAL
18","R. RESIDUAL"," ")))))</f>
        <v xml:space="preserve"> </v>
      </c>
      <c r="BI45" s="286" t="str">
        <f>IF(ISERROR(IF(R43="R.INHERENTE
23","R. INHERENTE",(IF(AZ43="R.RESIDUAL
23","R. RESIDUAL"," ")))),"",(IF(R43="R.INHERENTE
23","R. INHERENTE",(IF(AZ43="R.RESIDUAL
23","R. RESIDUAL"," ")))))</f>
        <v xml:space="preserve"> </v>
      </c>
      <c r="BJ45" s="280"/>
      <c r="BK45" s="894"/>
      <c r="BL45" s="811"/>
      <c r="BM45" s="811"/>
      <c r="BN45" s="811"/>
      <c r="BO45" s="811"/>
      <c r="BP45" s="814"/>
      <c r="BQ45" s="392"/>
      <c r="BR45" s="817"/>
      <c r="BS45" s="950"/>
      <c r="BT45" s="823"/>
      <c r="BU45" s="275"/>
      <c r="BV45" s="826"/>
      <c r="BW45" s="829"/>
      <c r="BX45" s="829"/>
      <c r="BY45" s="829"/>
      <c r="BZ45" s="793"/>
      <c r="CA45" s="829"/>
      <c r="CB45" s="829"/>
      <c r="CC45" s="829"/>
      <c r="CD45" s="793"/>
      <c r="CE45" s="829"/>
      <c r="CF45" s="829"/>
      <c r="CG45" s="829"/>
      <c r="CH45" s="793"/>
      <c r="CI45" s="829"/>
      <c r="CJ45" s="829"/>
      <c r="CK45" s="829"/>
      <c r="CL45" s="793"/>
      <c r="CM45" s="829"/>
      <c r="CN45" s="829"/>
      <c r="CO45" s="829"/>
      <c r="CP45" s="796"/>
      <c r="CQ45" s="308"/>
      <c r="CR45" s="832"/>
      <c r="CS45" s="790"/>
      <c r="CT45" s="790"/>
      <c r="CU45" s="790"/>
      <c r="CV45" s="790"/>
      <c r="CW45" s="790"/>
      <c r="CX45" s="790"/>
      <c r="CY45" s="790"/>
      <c r="CZ45" s="793"/>
      <c r="DA45" s="790"/>
      <c r="DB45" s="790"/>
      <c r="DC45" s="790"/>
      <c r="DD45" s="793"/>
      <c r="DE45" s="790"/>
      <c r="DF45" s="790"/>
      <c r="DG45" s="790"/>
      <c r="DH45" s="793"/>
      <c r="DI45" s="790"/>
      <c r="DJ45" s="790"/>
      <c r="DK45" s="790"/>
      <c r="DL45" s="793"/>
      <c r="DM45" s="790"/>
      <c r="DN45" s="790"/>
      <c r="DO45" s="790"/>
      <c r="DP45" s="796"/>
      <c r="DQ45" s="293"/>
      <c r="DR45" s="297"/>
      <c r="DS45" s="298"/>
      <c r="DT45" s="298"/>
      <c r="DU45" s="299"/>
    </row>
    <row r="46" spans="1:125" s="303" customFormat="1" ht="80.25" customHeight="1" x14ac:dyDescent="0.25">
      <c r="B46" s="924"/>
      <c r="C46" s="838"/>
      <c r="D46" s="838"/>
      <c r="E46" s="838"/>
      <c r="F46" s="915"/>
      <c r="G46" s="844"/>
      <c r="H46" s="486"/>
      <c r="I46" s="847"/>
      <c r="J46" s="850"/>
      <c r="K46" s="853"/>
      <c r="L46" s="274"/>
      <c r="M46" s="856"/>
      <c r="N46" s="859"/>
      <c r="O46" s="862"/>
      <c r="P46" s="865"/>
      <c r="Q46" s="868"/>
      <c r="R46" s="871"/>
      <c r="S46" s="274"/>
      <c r="T46" s="516"/>
      <c r="U46" s="258"/>
      <c r="V46" s="258"/>
      <c r="W46" s="798"/>
      <c r="X46" s="798"/>
      <c r="Y46" s="798"/>
      <c r="Z46" s="798"/>
      <c r="AA46" s="798"/>
      <c r="AB46" s="798"/>
      <c r="AC46" s="798"/>
      <c r="AD46" s="798"/>
      <c r="AE46" s="798"/>
      <c r="AF46" s="798"/>
      <c r="AG46" s="412">
        <f t="shared" si="1"/>
        <v>0</v>
      </c>
      <c r="AH46" s="403"/>
      <c r="AI46" s="404"/>
      <c r="AJ46" s="799"/>
      <c r="AK46" s="799"/>
      <c r="AL46" s="800"/>
      <c r="AM46" s="800"/>
      <c r="AN46" s="799"/>
      <c r="AO46" s="799"/>
      <c r="AP46" s="522"/>
      <c r="AQ46" s="482"/>
      <c r="AR46" s="269"/>
      <c r="AS46" s="266"/>
      <c r="AT46" s="261"/>
      <c r="AU46" s="276"/>
      <c r="AV46" s="956"/>
      <c r="AW46" s="959"/>
      <c r="AX46" s="898"/>
      <c r="AY46" s="959"/>
      <c r="AZ46" s="963"/>
      <c r="BA46" s="953"/>
      <c r="BB46" s="394"/>
      <c r="BC46" s="282"/>
      <c r="BD46" s="397">
        <v>0.4</v>
      </c>
      <c r="BE46" s="287" t="str">
        <f>IF(ISERROR(IF(R43="R.INHERENTE
2","R. INHERENTE",(IF(AZ43="R.RESIDUAL
2","R. RESIDUAL"," ")))),"",(IF(R43="R.INHERENTE
2","R. INHERENTE",(IF(AZ43="R.RESIDUAL
2","R. RESIDUAL"," ")))))</f>
        <v xml:space="preserve"> </v>
      </c>
      <c r="BF46" s="284" t="str">
        <f>IF(ISERROR(IF(R43="R.INHERENTE
7","R. INHERENTE",(IF(AZ43="R.RESIDUAL
7","R. RESIDUAL"," ")))),"",(IF(R43="R.INHERENTE
7","R. INHERENTE",(IF(AZ43="R.RESIDUAL
7","R. RESIDUAL"," ")))))</f>
        <v xml:space="preserve"> </v>
      </c>
      <c r="BG46" s="284" t="str">
        <f>IF(ISERROR(IF(R43="R.INHERENTE
12","R. INHERENTE",(IF(AZ43="R.RESIDUAL
12","R. RESIDUAL"," ")))),"",(IF(R43="R.INHERENTE
12","R. INHERENTE",(IF(AZ43="R.RESIDUAL
12","R. RESIDUAL"," ")))))</f>
        <v>R. INHERENTE</v>
      </c>
      <c r="BH46" s="285" t="str">
        <f>IF(ISERROR(IF(R43="R.INHERENTE
17","R. INHERENTE",(IF(AZ43="R.RESIDUAL
17","R. RESIDUAL"," ")))),"",(IF(R43="R.INHERENTE
17","R. INHERENTE",(IF(AZ43="R.RESIDUAL
17","R. RESIDUAL"," ")))))</f>
        <v xml:space="preserve"> </v>
      </c>
      <c r="BI46" s="286" t="str">
        <f>IF(ISERROR(IF(R43="R.INHERENTE
22","R. INHERENTE",(IF(AZ43="R.RESIDUAL
22","R. RESIDUAL"," ")))),"",(IF(R43="R.INHERENTE
22","R. INHERENTE",(IF(AZ43="R.RESIDUAL
22","R. RESIDUAL"," ")))))</f>
        <v xml:space="preserve"> </v>
      </c>
      <c r="BJ46" s="280"/>
      <c r="BK46" s="894"/>
      <c r="BL46" s="811"/>
      <c r="BM46" s="811"/>
      <c r="BN46" s="811"/>
      <c r="BO46" s="811"/>
      <c r="BP46" s="814"/>
      <c r="BQ46" s="392"/>
      <c r="BR46" s="817"/>
      <c r="BS46" s="950"/>
      <c r="BT46" s="823"/>
      <c r="BU46" s="275"/>
      <c r="BV46" s="826"/>
      <c r="BW46" s="829"/>
      <c r="BX46" s="829"/>
      <c r="BY46" s="829"/>
      <c r="BZ46" s="793"/>
      <c r="CA46" s="829"/>
      <c r="CB46" s="829"/>
      <c r="CC46" s="829"/>
      <c r="CD46" s="793"/>
      <c r="CE46" s="829"/>
      <c r="CF46" s="829"/>
      <c r="CG46" s="829"/>
      <c r="CH46" s="793"/>
      <c r="CI46" s="829"/>
      <c r="CJ46" s="829"/>
      <c r="CK46" s="829"/>
      <c r="CL46" s="793"/>
      <c r="CM46" s="829"/>
      <c r="CN46" s="829"/>
      <c r="CO46" s="829"/>
      <c r="CP46" s="796"/>
      <c r="CQ46" s="308"/>
      <c r="CR46" s="832"/>
      <c r="CS46" s="790"/>
      <c r="CT46" s="790"/>
      <c r="CU46" s="790"/>
      <c r="CV46" s="790"/>
      <c r="CW46" s="790"/>
      <c r="CX46" s="790"/>
      <c r="CY46" s="790"/>
      <c r="CZ46" s="793"/>
      <c r="DA46" s="790"/>
      <c r="DB46" s="790"/>
      <c r="DC46" s="790"/>
      <c r="DD46" s="793"/>
      <c r="DE46" s="790"/>
      <c r="DF46" s="790"/>
      <c r="DG46" s="790"/>
      <c r="DH46" s="793"/>
      <c r="DI46" s="790"/>
      <c r="DJ46" s="790"/>
      <c r="DK46" s="790"/>
      <c r="DL46" s="793"/>
      <c r="DM46" s="790"/>
      <c r="DN46" s="790"/>
      <c r="DO46" s="790"/>
      <c r="DP46" s="796"/>
      <c r="DQ46" s="293"/>
      <c r="DR46" s="297"/>
      <c r="DS46" s="298"/>
      <c r="DT46" s="298"/>
      <c r="DU46" s="299"/>
    </row>
    <row r="47" spans="1:125" s="303" customFormat="1" ht="80.25" customHeight="1" thickBot="1" x14ac:dyDescent="0.3">
      <c r="B47" s="925"/>
      <c r="C47" s="839"/>
      <c r="D47" s="839"/>
      <c r="E47" s="839"/>
      <c r="F47" s="916"/>
      <c r="G47" s="845"/>
      <c r="H47" s="487"/>
      <c r="I47" s="848"/>
      <c r="J47" s="851"/>
      <c r="K47" s="854"/>
      <c r="L47" s="274"/>
      <c r="M47" s="857"/>
      <c r="N47" s="860"/>
      <c r="O47" s="863"/>
      <c r="P47" s="866"/>
      <c r="Q47" s="869"/>
      <c r="R47" s="872"/>
      <c r="S47" s="274"/>
      <c r="T47" s="536"/>
      <c r="U47" s="263"/>
      <c r="V47" s="263"/>
      <c r="W47" s="805"/>
      <c r="X47" s="805"/>
      <c r="Y47" s="805"/>
      <c r="Z47" s="805"/>
      <c r="AA47" s="805"/>
      <c r="AB47" s="805"/>
      <c r="AC47" s="805"/>
      <c r="AD47" s="805"/>
      <c r="AE47" s="805"/>
      <c r="AF47" s="805"/>
      <c r="AG47" s="413">
        <f t="shared" si="1"/>
        <v>0</v>
      </c>
      <c r="AH47" s="405"/>
      <c r="AI47" s="406"/>
      <c r="AJ47" s="971"/>
      <c r="AK47" s="971"/>
      <c r="AL47" s="896"/>
      <c r="AM47" s="896"/>
      <c r="AN47" s="971"/>
      <c r="AO47" s="971"/>
      <c r="AP47" s="271"/>
      <c r="AQ47" s="483"/>
      <c r="AR47" s="270"/>
      <c r="AS47" s="267"/>
      <c r="AT47" s="264"/>
      <c r="AU47" s="276"/>
      <c r="AV47" s="957"/>
      <c r="AW47" s="960"/>
      <c r="AX47" s="899"/>
      <c r="AY47" s="960"/>
      <c r="AZ47" s="964"/>
      <c r="BA47" s="954"/>
      <c r="BB47" s="394"/>
      <c r="BC47" s="282"/>
      <c r="BD47" s="398">
        <v>0.2</v>
      </c>
      <c r="BE47" s="288" t="str">
        <f>IF(ISERROR(IF(R43="R.INHERENTE
1","R. INHERENTE",(IF(AZ43="R.RESIDUAL
1","R. RESIDUAL"," ")))),"",(IF(R43="R.INHERENTE
1","R. INHERENTE",(IF(AZ43="R.RESIDUAL
1","R. RESIDUAL"," ")))))</f>
        <v xml:space="preserve"> </v>
      </c>
      <c r="BF47" s="289" t="str">
        <f>IF(ISERROR(IF(R43="R.INHERENTE
6","R. INHERENTE",(IF(AZ43="R.RESIDUAL
6","R. RESIDUAL"," ")))),"",(IF(R43="R.INHERENTE
6","R. INHERENTE",(IF(AZ43="R.RESIDUAL
6","R. RESIDUAL"," ")))))</f>
        <v xml:space="preserve"> </v>
      </c>
      <c r="BG47" s="290" t="str">
        <f>IF(ISERROR(IF(R43="R.INHERENTE
11","R. INHERENTE",(IF(AZ43="R.RESIDUAL
11","R. RESIDUAL"," ")))),"",(IF(R43="R.INHERENTE
11","R. INHERENTE",(IF(AZ43="R.RESIDUAL
11","R. RESIDUAL"," ")))))</f>
        <v xml:space="preserve"> </v>
      </c>
      <c r="BH47" s="291" t="str">
        <f>IF(ISERROR(IF(R43="R.INHERENTE
16","R. INHERENTE",(IF(AZ43="R.RESIDUAL
16","R. RESIDUAL"," ")))),"",(IF(R43="R.INHERENTE
16","R. INHERENTE",(IF(AZ43="R.RESIDUAL
16","R. RESIDUAL"," ")))))</f>
        <v xml:space="preserve"> </v>
      </c>
      <c r="BI47" s="292" t="str">
        <f>IF(ISERROR(IF(R43="R.INHERENTE
21","R. INHERENTE",(IF(AZ43="R.RESIDUAL
21","R. RESIDUAL"," ")))),"",(IF(R43="R.INHERENTE
21","R. INHERENTE",(IF(AZ43="R.RESIDUAL
21","R. RESIDUAL"," ")))))</f>
        <v xml:space="preserve"> </v>
      </c>
      <c r="BJ47" s="280"/>
      <c r="BK47" s="895"/>
      <c r="BL47" s="812"/>
      <c r="BM47" s="812"/>
      <c r="BN47" s="812"/>
      <c r="BO47" s="812"/>
      <c r="BP47" s="815"/>
      <c r="BQ47" s="392"/>
      <c r="BR47" s="818"/>
      <c r="BS47" s="951"/>
      <c r="BT47" s="824"/>
      <c r="BU47" s="275"/>
      <c r="BV47" s="827"/>
      <c r="BW47" s="830"/>
      <c r="BX47" s="830"/>
      <c r="BY47" s="830"/>
      <c r="BZ47" s="794"/>
      <c r="CA47" s="830"/>
      <c r="CB47" s="830"/>
      <c r="CC47" s="830"/>
      <c r="CD47" s="794"/>
      <c r="CE47" s="830"/>
      <c r="CF47" s="830"/>
      <c r="CG47" s="830"/>
      <c r="CH47" s="794"/>
      <c r="CI47" s="830"/>
      <c r="CJ47" s="830"/>
      <c r="CK47" s="830"/>
      <c r="CL47" s="794"/>
      <c r="CM47" s="830"/>
      <c r="CN47" s="830"/>
      <c r="CO47" s="830"/>
      <c r="CP47" s="797"/>
      <c r="CQ47" s="308"/>
      <c r="CR47" s="833"/>
      <c r="CS47" s="791"/>
      <c r="CT47" s="791"/>
      <c r="CU47" s="791"/>
      <c r="CV47" s="791"/>
      <c r="CW47" s="791"/>
      <c r="CX47" s="791"/>
      <c r="CY47" s="791"/>
      <c r="CZ47" s="794"/>
      <c r="DA47" s="791"/>
      <c r="DB47" s="791"/>
      <c r="DC47" s="791"/>
      <c r="DD47" s="794"/>
      <c r="DE47" s="791"/>
      <c r="DF47" s="791"/>
      <c r="DG47" s="791"/>
      <c r="DH47" s="794"/>
      <c r="DI47" s="791"/>
      <c r="DJ47" s="791"/>
      <c r="DK47" s="791"/>
      <c r="DL47" s="794"/>
      <c r="DM47" s="791"/>
      <c r="DN47" s="791"/>
      <c r="DO47" s="791"/>
      <c r="DP47" s="797"/>
      <c r="DQ47" s="293"/>
      <c r="DR47" s="300"/>
      <c r="DS47" s="301"/>
      <c r="DT47" s="301"/>
      <c r="DU47" s="302"/>
    </row>
    <row r="48" spans="1:125" ht="19.5" customHeight="1" thickBot="1" x14ac:dyDescent="0.3">
      <c r="AV48" s="394"/>
      <c r="AW48" s="394"/>
      <c r="AX48" s="394"/>
      <c r="AY48" s="394"/>
      <c r="AZ48" s="394"/>
      <c r="BE48" s="410">
        <v>0.2</v>
      </c>
      <c r="BF48" s="411">
        <v>0.4</v>
      </c>
      <c r="BG48" s="411">
        <v>0.60000000000000009</v>
      </c>
      <c r="BH48" s="411">
        <v>0.8</v>
      </c>
      <c r="BI48" s="411">
        <v>1</v>
      </c>
      <c r="BR48" s="525"/>
      <c r="BS48" s="526"/>
    </row>
    <row r="49" spans="1:125" ht="104.25" customHeight="1" x14ac:dyDescent="0.25">
      <c r="A49" s="303"/>
      <c r="B49" s="923">
        <v>6</v>
      </c>
      <c r="C49" s="837" t="s">
        <v>638</v>
      </c>
      <c r="D49" s="837" t="s">
        <v>620</v>
      </c>
      <c r="E49" s="837" t="s">
        <v>601</v>
      </c>
      <c r="F49" s="914" t="s">
        <v>600</v>
      </c>
      <c r="G49" s="843" t="s">
        <v>1973</v>
      </c>
      <c r="H49" s="485" t="s">
        <v>1974</v>
      </c>
      <c r="I49" s="846" t="str">
        <f>IF(F49="","",(CONCATENATE("Posibilidad de afectación ",F49," ",G49," ",H49," ",H50," ",H51," ",H52," ",H53)))</f>
        <v xml:space="preserve">Posibilidad de afectación Económica y Reputacional  por incumplimiento de la entrega de los requerimientos de información solicitados por clientes internos y externos, debido a la falta de actualización de necesidades de información y no contar con las fuentes para dar respuesta a las mismas.    </v>
      </c>
      <c r="J49" s="849" t="s">
        <v>268</v>
      </c>
      <c r="K49" s="852" t="s">
        <v>868</v>
      </c>
      <c r="L49" s="274"/>
      <c r="M49" s="855" t="s">
        <v>659</v>
      </c>
      <c r="N49" s="858">
        <f>IF(ISERROR(VLOOKUP($M49,[3]Listas!$E$20:$F$24,2,FALSE)),"",(VLOOKUP($M49,[3]Listas!$E$20:$F$24,2,FALSE)))</f>
        <v>0.2</v>
      </c>
      <c r="O49" s="861" t="str">
        <f>IF(ISERROR(VLOOKUP($N49,[3]Listas!$E$3:$F$7,2,FALSE)),"",(VLOOKUP($N49,[3]Listas!$E$3:$F$7,2,FALSE)))</f>
        <v>MUY BAJA</v>
      </c>
      <c r="P49" s="864" t="s">
        <v>594</v>
      </c>
      <c r="Q49" s="867">
        <f>IF(ISERROR(VLOOKUP($P49,[3]Listas!$E$28:$F$35,2,FALSE)),"",(VLOOKUP($P49,[3]Listas!$E$28:$F$35,2,FALSE)))</f>
        <v>0.6</v>
      </c>
      <c r="R49" s="870" t="str">
        <f t="shared" ref="R49" si="5">IF(N49="","",(CONCATENATE("R.INHERENTE
",(IF(AND($N49=0.2,$Q49=0.2),1,(IF(AND($N49=0.2,$Q49=0.4),6,(IF(AND($N49=0.2,$Q49=0.6),11,(IF(AND($N49=0.2,$Q49=0.8),16,(IF(AND($N49=0.2,$Q49=1),21,(IF(AND($N49=0.4,$Q49=0.2),2,(IF(AND($N49=0.4,$Q49=0.4),7,(IF(AND($N49=0.4,$Q49=0.6),12,(IF(AND($N49=0.4,$Q49=0.8),17,(IF(AND($N49=0.4,$Q49=1),22,(IF(AND($N49=0.6,$Q49=0.2),3,(IF(AND($N49=0.6,$Q49=0.4),8,(IF(AND($N49=0.6,$Q49=0.6),13,(IF(AND($N49=0.6,$Q49=0.8),18,(IF(AND($N49=0.6,$Q49=1),23,(IF(AND($N49=0.8,$Q49=0.2),4,(IF(AND($N49=0.8,$Q49=0.4),9,(IF(AND($N49=0.8,$Q49=0.6),14,(IF(AND($N49=0.8,$Q49=0.8),19,(IF(AND($N49=0.8,$Q49=1),24,(IF(AND($N49=1,$Q49=0.2),5,(IF(AND($N49=1,$Q49=0.4),10,(IF(AND($N49=1,$Q49=0.6),15,(IF(AND($N49=1,$Q49=0.8),20,(IF(AND($N49=1,$Q49=1),25,"")))))))))))))))))))))))))))))))))))))))))))))))))))))</f>
        <v>R.INHERENTE
11</v>
      </c>
      <c r="S49" s="274">
        <f>+VLOOKUP($R49,[3]Listas!$D$112:$E$136,2,FALSE)</f>
        <v>11</v>
      </c>
      <c r="T49" s="515" t="s">
        <v>1952</v>
      </c>
      <c r="U49" s="309" t="s">
        <v>748</v>
      </c>
      <c r="V49" s="309"/>
      <c r="W49" s="973">
        <v>25</v>
      </c>
      <c r="X49" s="973"/>
      <c r="Y49" s="973">
        <v>0</v>
      </c>
      <c r="Z49" s="973"/>
      <c r="AA49" s="973">
        <v>0</v>
      </c>
      <c r="AB49" s="973"/>
      <c r="AC49" s="973">
        <v>0</v>
      </c>
      <c r="AD49" s="973"/>
      <c r="AE49" s="875">
        <v>15</v>
      </c>
      <c r="AF49" s="875"/>
      <c r="AG49" s="436">
        <f t="shared" ref="AG49:AG53" si="6">W49+Y49+AA49+AC49+AE49</f>
        <v>40</v>
      </c>
      <c r="AH49" s="407"/>
      <c r="AI49" s="408"/>
      <c r="AJ49" s="876" t="s">
        <v>189</v>
      </c>
      <c r="AK49" s="876"/>
      <c r="AL49" s="877" t="s">
        <v>589</v>
      </c>
      <c r="AM49" s="877"/>
      <c r="AN49" s="876" t="s">
        <v>189</v>
      </c>
      <c r="AO49" s="876"/>
      <c r="AP49" s="488" t="s">
        <v>1953</v>
      </c>
      <c r="AQ49" s="490" t="s">
        <v>914</v>
      </c>
      <c r="AR49" s="491" t="s">
        <v>1954</v>
      </c>
      <c r="AS49" s="492" t="s">
        <v>1955</v>
      </c>
      <c r="AT49" s="493" t="s">
        <v>1944</v>
      </c>
      <c r="AU49" s="305" t="str">
        <f t="shared" ref="AU49" si="7">+(IF(AND($AV49&gt;0,$AV49&lt;=0.2),0.2,(IF(AND($AV49&gt;0.2,$AV49&lt;=0.4),0.4,(IF(AND($AV49&gt;0.4,$AV49&lt;=0.6),0.6,(IF(AND($AV49&gt;0.6,$AV49&lt;=0.8),0.8,(IF($AV49&gt;0.8,1,""))))))))))</f>
        <v/>
      </c>
      <c r="AV49" s="1172">
        <f t="shared" ref="AV49" si="8">+MIN(AH49:AH53)</f>
        <v>0</v>
      </c>
      <c r="AW49" s="1173" t="str">
        <f t="shared" si="2"/>
        <v/>
      </c>
      <c r="AX49" s="1174">
        <f t="shared" ref="AX49" si="9">+MIN(AI49:AI53)</f>
        <v>0</v>
      </c>
      <c r="AY49" s="1173" t="str">
        <f t="shared" si="3"/>
        <v/>
      </c>
      <c r="AZ49" s="1175" t="str">
        <f t="shared" si="4"/>
        <v/>
      </c>
      <c r="BA49" s="1177" t="s">
        <v>610</v>
      </c>
      <c r="BB49" s="305" t="str">
        <f t="shared" ref="BB49" si="10">+(IF(AND($AX49&gt;0,$AX49&lt;=0.2),0.2,(IF(AND($AX49&gt;0.2,$AX49&lt;=0.4),0.4,(IF(AND($AX49&gt;0.4,$AX49&lt;=0.6),0.6,(IF(AND($AX49&gt;0.6,$AX49&lt;=0.8),0.8,(IF($AX49&gt;0.8,1,""))))))))))</f>
        <v/>
      </c>
      <c r="BC49" s="276" t="e">
        <f>+VLOOKUP($AZ49,[3]Listas!$F$112:$G$136,2,FALSE)</f>
        <v>#N/A</v>
      </c>
      <c r="BD49" s="397">
        <v>1</v>
      </c>
      <c r="BE49" s="277" t="str">
        <f t="shared" ref="BE49" si="11">IF(ISERROR(IF(R49="R.INHERENTE
5","R. INHERENTE",(IF(AZ49="R.RESIDUAL
5","R. RESIDUAL"," ")))),"",(IF(R49="R.INHERENTE
5","R. INHERENTE",(IF(AZ49="R.RESIDUAL
5","R. RESIDUAL"," ")))))</f>
        <v xml:space="preserve"> </v>
      </c>
      <c r="BF49" s="278" t="str">
        <f t="shared" ref="BF49" si="12">IF(ISERROR(IF(R49="R.INHERENTE
10","R. INHERENTE",(IF(AZ49="R.RESIDUAL
10","R. RESIDUAL"," ")))),"",(IF(R49="R.INHERENTE
10","R. INHERENTE",(IF(AZ49="R.RESIDUAL
10","R. RESIDUAL"," ")))))</f>
        <v xml:space="preserve"> </v>
      </c>
      <c r="BG49" s="278" t="str">
        <f t="shared" ref="BG49" si="13">IF(ISERROR(IF(R49="R.INHERENTE
15","R. INHERENTE",(IF(AZ49="R.RESIDUAL
15","R. RESIDUAL"," ")))),"",(IF(R49="R.INHERENTE
15","R. INHERENTE",(IF(AZ49="R.RESIDUAL
15","R. RESIDUAL"," ")))))</f>
        <v xml:space="preserve"> </v>
      </c>
      <c r="BH49" s="278" t="str">
        <f t="shared" ref="BH49" si="14">IF(ISERROR(IF(R49="R.INHERENTE
20","R. INHERENTE",(IF(AZ49="R.RESIDUAL
20","R. RESIDUAL"," ")))),"",(IF(R49="R.INHERENTE
20","R. INHERENTE",(IF(AZ49="R.RESIDUAL
20","R. RESIDUAL"," ")))))</f>
        <v xml:space="preserve"> </v>
      </c>
      <c r="BI49" s="279" t="str">
        <f t="shared" ref="BI49" si="15">IF(ISERROR(IF(R49="R.INHERENTE
25","R. INHERENTE",(IF(AZ49="R.RESIDUAL
25","R. RESIDUAL"," ")))),"",(IF(R49="R.INHERENTE
25","R. INHERENTE",(IF(AZ49="R.RESIDUAL
25","R. RESIDUAL"," ")))))</f>
        <v xml:space="preserve"> </v>
      </c>
      <c r="BJ49" s="280"/>
      <c r="BK49" s="893" t="s">
        <v>43</v>
      </c>
      <c r="BL49" s="810" t="s">
        <v>43</v>
      </c>
      <c r="BM49" s="810" t="s">
        <v>43</v>
      </c>
      <c r="BN49" s="810" t="s">
        <v>43</v>
      </c>
      <c r="BO49" s="810" t="s">
        <v>43</v>
      </c>
      <c r="BP49" s="813"/>
      <c r="BQ49" s="392"/>
      <c r="BR49" s="816" t="s">
        <v>1956</v>
      </c>
      <c r="BS49" s="1176" t="s">
        <v>1946</v>
      </c>
      <c r="BT49" s="822" t="s">
        <v>1957</v>
      </c>
      <c r="BU49" s="275"/>
      <c r="BV49" s="825">
        <v>44656</v>
      </c>
      <c r="BW49" s="828"/>
      <c r="BX49" s="828"/>
      <c r="BY49" s="828"/>
      <c r="BZ49" s="792" t="s">
        <v>924</v>
      </c>
      <c r="CA49" s="828"/>
      <c r="CB49" s="828"/>
      <c r="CC49" s="828"/>
      <c r="CD49" s="792" t="s">
        <v>924</v>
      </c>
      <c r="CE49" s="828"/>
      <c r="CF49" s="828"/>
      <c r="CG49" s="828"/>
      <c r="CH49" s="792" t="s">
        <v>925</v>
      </c>
      <c r="CI49" s="828"/>
      <c r="CJ49" s="828"/>
      <c r="CK49" s="828"/>
      <c r="CL49" s="792" t="s">
        <v>924</v>
      </c>
      <c r="CM49" s="828"/>
      <c r="CN49" s="828"/>
      <c r="CO49" s="828"/>
      <c r="CP49" s="795" t="s">
        <v>926</v>
      </c>
      <c r="CQ49" s="308"/>
      <c r="CR49" s="831">
        <v>44661</v>
      </c>
      <c r="CS49" s="789"/>
      <c r="CT49" s="789"/>
      <c r="CU49" s="789"/>
      <c r="CV49" s="789"/>
      <c r="CW49" s="789"/>
      <c r="CX49" s="789"/>
      <c r="CY49" s="789"/>
      <c r="CZ49" s="792" t="s">
        <v>924</v>
      </c>
      <c r="DA49" s="789"/>
      <c r="DB49" s="789"/>
      <c r="DC49" s="789"/>
      <c r="DD49" s="792" t="s">
        <v>924</v>
      </c>
      <c r="DE49" s="789"/>
      <c r="DF49" s="789"/>
      <c r="DG49" s="789"/>
      <c r="DH49" s="792" t="s">
        <v>925</v>
      </c>
      <c r="DI49" s="789"/>
      <c r="DJ49" s="789"/>
      <c r="DK49" s="789"/>
      <c r="DL49" s="792" t="s">
        <v>924</v>
      </c>
      <c r="DM49" s="789"/>
      <c r="DN49" s="789"/>
      <c r="DO49" s="789"/>
      <c r="DP49" s="795" t="s">
        <v>926</v>
      </c>
      <c r="DQ49" s="293"/>
      <c r="DR49" s="294"/>
      <c r="DS49" s="295"/>
      <c r="DT49" s="295"/>
      <c r="DU49" s="296"/>
    </row>
    <row r="50" spans="1:125" ht="99" customHeight="1" x14ac:dyDescent="0.25">
      <c r="A50" s="303"/>
      <c r="B50" s="924"/>
      <c r="C50" s="838"/>
      <c r="D50" s="838"/>
      <c r="E50" s="838"/>
      <c r="F50" s="915"/>
      <c r="G50" s="844"/>
      <c r="H50" s="486" t="s">
        <v>1975</v>
      </c>
      <c r="I50" s="847"/>
      <c r="J50" s="850"/>
      <c r="K50" s="853"/>
      <c r="L50" s="274"/>
      <c r="M50" s="856"/>
      <c r="N50" s="859"/>
      <c r="O50" s="862"/>
      <c r="P50" s="865"/>
      <c r="Q50" s="868"/>
      <c r="R50" s="871"/>
      <c r="S50" s="274"/>
      <c r="T50" s="516" t="s">
        <v>1958</v>
      </c>
      <c r="U50" s="258" t="s">
        <v>748</v>
      </c>
      <c r="V50" s="258"/>
      <c r="W50" s="973">
        <v>25</v>
      </c>
      <c r="X50" s="973"/>
      <c r="Y50" s="973"/>
      <c r="Z50" s="973"/>
      <c r="AA50" s="973">
        <v>0</v>
      </c>
      <c r="AB50" s="973"/>
      <c r="AC50" s="973">
        <v>0</v>
      </c>
      <c r="AD50" s="973"/>
      <c r="AE50" s="798">
        <v>15</v>
      </c>
      <c r="AF50" s="798"/>
      <c r="AG50" s="412">
        <f t="shared" si="6"/>
        <v>40</v>
      </c>
      <c r="AH50" s="403"/>
      <c r="AI50" s="404"/>
      <c r="AJ50" s="799" t="s">
        <v>189</v>
      </c>
      <c r="AK50" s="799"/>
      <c r="AL50" s="800" t="s">
        <v>589</v>
      </c>
      <c r="AM50" s="800"/>
      <c r="AN50" s="799" t="s">
        <v>189</v>
      </c>
      <c r="AO50" s="799"/>
      <c r="AP50" s="488" t="s">
        <v>1959</v>
      </c>
      <c r="AQ50" s="481" t="s">
        <v>914</v>
      </c>
      <c r="AR50" s="494" t="s">
        <v>1960</v>
      </c>
      <c r="AS50" s="495" t="s">
        <v>1955</v>
      </c>
      <c r="AT50" s="496" t="s">
        <v>1944</v>
      </c>
      <c r="AU50" s="276"/>
      <c r="AV50" s="956"/>
      <c r="AW50" s="959"/>
      <c r="AX50" s="898"/>
      <c r="AY50" s="959"/>
      <c r="AZ50" s="963"/>
      <c r="BA50" s="953"/>
      <c r="BB50" s="394"/>
      <c r="BC50" s="282"/>
      <c r="BD50" s="397">
        <v>0.8</v>
      </c>
      <c r="BE50" s="283" t="str">
        <f t="shared" ref="BE50" si="16">IF(ISERROR(IF(R49="R.INHERENTE
4","R. INHERENTE",(IF(AZ49="R.RESIDUAL
4","R. RESIDUAL"," ")))),"",(IF(R49="R.INHERENTE
4","R. INHERENTE",(IF(AZ49="R.RESIDUAL
4","R. RESIDUAL"," ")))))</f>
        <v xml:space="preserve"> </v>
      </c>
      <c r="BF50" s="284" t="str">
        <f t="shared" ref="BF50" si="17">IF(ISERROR(IF(R49="R.INHERENTE
9","R. INHERENTE",(IF(AZ49="R.RESIDUAL
9","R. RESIDUAL"," ")))),"",(IF(R49="R.INHERENTE
9","R. INHERENTE",(IF(AZ49="R.RESIDUAL
9","R. RESIDUAL"," ")))))</f>
        <v xml:space="preserve"> </v>
      </c>
      <c r="BG50" s="285" t="str">
        <f t="shared" ref="BG50" si="18">IF(ISERROR(IF(R49="R.INHERENTE
14","R. INHERENTE",(IF(AZ49="R.RESIDUAL
14","R. RESIDUAL"," ")))),"",(IF(R49="R.INHERENTE
14","R. INHERENTE",(IF(AZ49="R.RESIDUAL
14","R. RESIDUAL"," ")))))</f>
        <v xml:space="preserve"> </v>
      </c>
      <c r="BH50" s="285" t="str">
        <f t="shared" ref="BH50" si="19">IF(ISERROR(IF(R49="R.INHERENTE
19","R. INHERENTE",(IF(AZ49="R.RESIDUAL
19","R. RESIDUAL"," ")))),"",(IF(R49="R.INHERENTE
19","R. INHERENTE",(IF(AZ49="R.RESIDUAL
19","R. RESIDUAL"," ")))))</f>
        <v xml:space="preserve"> </v>
      </c>
      <c r="BI50" s="286" t="str">
        <f t="shared" ref="BI50" si="20">IF(ISERROR(IF(R49="R.INHERENTE
24","R. INHERENTE",(IF(AZ49="R.RESIDUAL
24","R. RESIDUAL"," ")))),"",(IF(R49="R.INHERENTE
24","R. INHERENTE",(IF(AZ49="R.RESIDUAL
24","R. RESIDUAL"," ")))))</f>
        <v xml:space="preserve"> </v>
      </c>
      <c r="BJ50" s="280"/>
      <c r="BK50" s="894"/>
      <c r="BL50" s="811"/>
      <c r="BM50" s="811"/>
      <c r="BN50" s="811"/>
      <c r="BO50" s="811"/>
      <c r="BP50" s="814"/>
      <c r="BQ50" s="392"/>
      <c r="BR50" s="817"/>
      <c r="BS50" s="950"/>
      <c r="BT50" s="823"/>
      <c r="BU50" s="275"/>
      <c r="BV50" s="826"/>
      <c r="BW50" s="829"/>
      <c r="BX50" s="829"/>
      <c r="BY50" s="829"/>
      <c r="BZ50" s="793"/>
      <c r="CA50" s="829"/>
      <c r="CB50" s="829"/>
      <c r="CC50" s="829"/>
      <c r="CD50" s="793"/>
      <c r="CE50" s="829"/>
      <c r="CF50" s="829"/>
      <c r="CG50" s="829"/>
      <c r="CH50" s="793"/>
      <c r="CI50" s="829"/>
      <c r="CJ50" s="829"/>
      <c r="CK50" s="829"/>
      <c r="CL50" s="793"/>
      <c r="CM50" s="829"/>
      <c r="CN50" s="829"/>
      <c r="CO50" s="829"/>
      <c r="CP50" s="796"/>
      <c r="CQ50" s="308"/>
      <c r="CR50" s="832"/>
      <c r="CS50" s="790"/>
      <c r="CT50" s="790"/>
      <c r="CU50" s="790"/>
      <c r="CV50" s="790"/>
      <c r="CW50" s="790"/>
      <c r="CX50" s="790"/>
      <c r="CY50" s="790"/>
      <c r="CZ50" s="793"/>
      <c r="DA50" s="790"/>
      <c r="DB50" s="790"/>
      <c r="DC50" s="790"/>
      <c r="DD50" s="793"/>
      <c r="DE50" s="790"/>
      <c r="DF50" s="790"/>
      <c r="DG50" s="790"/>
      <c r="DH50" s="793"/>
      <c r="DI50" s="790"/>
      <c r="DJ50" s="790"/>
      <c r="DK50" s="790"/>
      <c r="DL50" s="793"/>
      <c r="DM50" s="790"/>
      <c r="DN50" s="790"/>
      <c r="DO50" s="790"/>
      <c r="DP50" s="796"/>
      <c r="DQ50" s="293"/>
      <c r="DR50" s="297"/>
      <c r="DS50" s="298"/>
      <c r="DT50" s="298"/>
      <c r="DU50" s="299"/>
    </row>
    <row r="51" spans="1:125" ht="66.75" customHeight="1" x14ac:dyDescent="0.25">
      <c r="A51" s="303"/>
      <c r="B51" s="924"/>
      <c r="C51" s="838"/>
      <c r="D51" s="838"/>
      <c r="E51" s="838"/>
      <c r="F51" s="915"/>
      <c r="G51" s="844"/>
      <c r="H51" s="486"/>
      <c r="I51" s="847"/>
      <c r="J51" s="850"/>
      <c r="K51" s="853"/>
      <c r="L51" s="274"/>
      <c r="M51" s="856"/>
      <c r="N51" s="859"/>
      <c r="O51" s="862"/>
      <c r="P51" s="865"/>
      <c r="Q51" s="868"/>
      <c r="R51" s="871"/>
      <c r="S51" s="274"/>
      <c r="T51" s="516"/>
      <c r="U51" s="258"/>
      <c r="V51" s="258"/>
      <c r="W51" s="798"/>
      <c r="X51" s="798"/>
      <c r="Y51" s="798"/>
      <c r="Z51" s="798"/>
      <c r="AA51" s="798"/>
      <c r="AB51" s="798"/>
      <c r="AC51" s="798"/>
      <c r="AD51" s="798"/>
      <c r="AE51" s="798"/>
      <c r="AF51" s="798"/>
      <c r="AG51" s="412">
        <f t="shared" si="6"/>
        <v>0</v>
      </c>
      <c r="AH51" s="403"/>
      <c r="AI51" s="404"/>
      <c r="AJ51" s="799"/>
      <c r="AK51" s="799"/>
      <c r="AL51" s="800"/>
      <c r="AM51" s="800"/>
      <c r="AN51" s="799"/>
      <c r="AO51" s="799"/>
      <c r="AP51" s="522" t="s">
        <v>1941</v>
      </c>
      <c r="AQ51" s="482" t="s">
        <v>914</v>
      </c>
      <c r="AR51" s="269" t="s">
        <v>1954</v>
      </c>
      <c r="AS51" s="266" t="s">
        <v>1955</v>
      </c>
      <c r="AT51" s="261" t="s">
        <v>1944</v>
      </c>
      <c r="AU51" s="276"/>
      <c r="AV51" s="956"/>
      <c r="AW51" s="959"/>
      <c r="AX51" s="898"/>
      <c r="AY51" s="959"/>
      <c r="AZ51" s="963"/>
      <c r="BA51" s="953"/>
      <c r="BB51" s="394"/>
      <c r="BC51" s="282"/>
      <c r="BD51" s="397">
        <v>0.60000000000000009</v>
      </c>
      <c r="BE51" s="283" t="str">
        <f t="shared" ref="BE51" si="21">IF(ISERROR(IF(R49="R.INHERENTE
3","R. INHERENTE",(IF(AZ49="R.RESIDUAL
3","R. RESIDUAL"," ")))),"",(IF(R49="R.INHERENTE
3","R. INHERENTE",(IF(AZ49="R.RESIDUAL
3","R. RESIDUAL"," ")))))</f>
        <v xml:space="preserve"> </v>
      </c>
      <c r="BF51" s="284" t="str">
        <f t="shared" ref="BF51" si="22">IF(ISERROR(IF(R49="R.INHERENTE
8","R. INHERENTE",(IF(AZ49="R.RESIDUAL
8","R. RESIDUAL"," ")))),"",(IF(R49="R.INHERENTE
8","R. INHERENTE",(IF(AZ49="R.RESIDUAL
8","R. RESIDUAL"," ")))))</f>
        <v xml:space="preserve"> </v>
      </c>
      <c r="BG51" s="284" t="str">
        <f t="shared" ref="BG51" si="23">IF(ISERROR(IF(R49="R.INHERENTE
13","R. INHERENTE",(IF(AZ49="R.RESIDUAL
13","R. RESIDUAL"," ")))),"",(IF(R49="R.INHERENTE
13","R. INHERENTE",(IF(AZ49="R.RESIDUAL
13","R. RESIDUAL"," ")))))</f>
        <v xml:space="preserve"> </v>
      </c>
      <c r="BH51" s="285" t="str">
        <f t="shared" ref="BH51" si="24">IF(ISERROR(IF(R49="R.INHERENTE
18","R. INHERENTE",(IF(AZ49="R.RESIDUAL
18","R. RESIDUAL"," ")))),"",(IF(R49="R.INHERENTE
18","R. INHERENTE",(IF(AZ49="R.RESIDUAL
18","R. RESIDUAL"," ")))))</f>
        <v xml:space="preserve"> </v>
      </c>
      <c r="BI51" s="286" t="str">
        <f t="shared" ref="BI51" si="25">IF(ISERROR(IF(R49="R.INHERENTE
23","R. INHERENTE",(IF(AZ49="R.RESIDUAL
23","R. RESIDUAL"," ")))),"",(IF(R49="R.INHERENTE
23","R. INHERENTE",(IF(AZ49="R.RESIDUAL
23","R. RESIDUAL"," ")))))</f>
        <v xml:space="preserve"> </v>
      </c>
      <c r="BJ51" s="280"/>
      <c r="BK51" s="894"/>
      <c r="BL51" s="811"/>
      <c r="BM51" s="811"/>
      <c r="BN51" s="811"/>
      <c r="BO51" s="811"/>
      <c r="BP51" s="814"/>
      <c r="BQ51" s="392"/>
      <c r="BR51" s="817"/>
      <c r="BS51" s="950"/>
      <c r="BT51" s="823"/>
      <c r="BU51" s="275"/>
      <c r="BV51" s="826"/>
      <c r="BW51" s="829"/>
      <c r="BX51" s="829"/>
      <c r="BY51" s="829"/>
      <c r="BZ51" s="793"/>
      <c r="CA51" s="829"/>
      <c r="CB51" s="829"/>
      <c r="CC51" s="829"/>
      <c r="CD51" s="793"/>
      <c r="CE51" s="829"/>
      <c r="CF51" s="829"/>
      <c r="CG51" s="829"/>
      <c r="CH51" s="793"/>
      <c r="CI51" s="829"/>
      <c r="CJ51" s="829"/>
      <c r="CK51" s="829"/>
      <c r="CL51" s="793"/>
      <c r="CM51" s="829"/>
      <c r="CN51" s="829"/>
      <c r="CO51" s="829"/>
      <c r="CP51" s="796"/>
      <c r="CQ51" s="308"/>
      <c r="CR51" s="832"/>
      <c r="CS51" s="790"/>
      <c r="CT51" s="790"/>
      <c r="CU51" s="790"/>
      <c r="CV51" s="790"/>
      <c r="CW51" s="790"/>
      <c r="CX51" s="790"/>
      <c r="CY51" s="790"/>
      <c r="CZ51" s="793"/>
      <c r="DA51" s="790"/>
      <c r="DB51" s="790"/>
      <c r="DC51" s="790"/>
      <c r="DD51" s="793"/>
      <c r="DE51" s="790"/>
      <c r="DF51" s="790"/>
      <c r="DG51" s="790"/>
      <c r="DH51" s="793"/>
      <c r="DI51" s="790"/>
      <c r="DJ51" s="790"/>
      <c r="DK51" s="790"/>
      <c r="DL51" s="793"/>
      <c r="DM51" s="790"/>
      <c r="DN51" s="790"/>
      <c r="DO51" s="790"/>
      <c r="DP51" s="796"/>
      <c r="DQ51" s="293"/>
      <c r="DR51" s="297"/>
      <c r="DS51" s="298"/>
      <c r="DT51" s="298"/>
      <c r="DU51" s="299"/>
    </row>
    <row r="52" spans="1:125" ht="66.75" customHeight="1" x14ac:dyDescent="0.25">
      <c r="A52" s="303"/>
      <c r="B52" s="924"/>
      <c r="C52" s="838"/>
      <c r="D52" s="838"/>
      <c r="E52" s="838"/>
      <c r="F52" s="915"/>
      <c r="G52" s="844"/>
      <c r="H52" s="486"/>
      <c r="I52" s="847"/>
      <c r="J52" s="850"/>
      <c r="K52" s="853"/>
      <c r="L52" s="274"/>
      <c r="M52" s="856"/>
      <c r="N52" s="859"/>
      <c r="O52" s="862"/>
      <c r="P52" s="865"/>
      <c r="Q52" s="868"/>
      <c r="R52" s="871"/>
      <c r="S52" s="274"/>
      <c r="T52" s="516"/>
      <c r="U52" s="258"/>
      <c r="V52" s="258"/>
      <c r="W52" s="798"/>
      <c r="X52" s="798"/>
      <c r="Y52" s="798"/>
      <c r="Z52" s="798"/>
      <c r="AA52" s="798"/>
      <c r="AB52" s="798"/>
      <c r="AC52" s="798"/>
      <c r="AD52" s="798"/>
      <c r="AE52" s="798"/>
      <c r="AF52" s="798"/>
      <c r="AG52" s="412">
        <f t="shared" si="6"/>
        <v>0</v>
      </c>
      <c r="AH52" s="403"/>
      <c r="AI52" s="404"/>
      <c r="AJ52" s="799"/>
      <c r="AK52" s="799"/>
      <c r="AL52" s="800"/>
      <c r="AM52" s="800"/>
      <c r="AN52" s="799"/>
      <c r="AO52" s="799"/>
      <c r="AP52" s="522" t="s">
        <v>1961</v>
      </c>
      <c r="AQ52" s="482" t="s">
        <v>914</v>
      </c>
      <c r="AR52" s="269" t="s">
        <v>1943</v>
      </c>
      <c r="AS52" s="266" t="s">
        <v>1955</v>
      </c>
      <c r="AT52" s="261" t="s">
        <v>1944</v>
      </c>
      <c r="AU52" s="276"/>
      <c r="AV52" s="956"/>
      <c r="AW52" s="959"/>
      <c r="AX52" s="898"/>
      <c r="AY52" s="959"/>
      <c r="AZ52" s="963"/>
      <c r="BA52" s="953"/>
      <c r="BB52" s="394"/>
      <c r="BC52" s="282"/>
      <c r="BD52" s="397">
        <v>0.4</v>
      </c>
      <c r="BE52" s="287" t="str">
        <f t="shared" ref="BE52" si="26">IF(ISERROR(IF(R49="R.INHERENTE
2","R. INHERENTE",(IF(AZ49="R.RESIDUAL
2","R. RESIDUAL"," ")))),"",(IF(R49="R.INHERENTE
2","R. INHERENTE",(IF(AZ49="R.RESIDUAL
2","R. RESIDUAL"," ")))))</f>
        <v xml:space="preserve"> </v>
      </c>
      <c r="BF52" s="284" t="str">
        <f t="shared" ref="BF52" si="27">IF(ISERROR(IF(R49="R.INHERENTE
7","R. INHERENTE",(IF(AZ49="R.RESIDUAL
7","R. RESIDUAL"," ")))),"",(IF(R49="R.INHERENTE
7","R. INHERENTE",(IF(AZ49="R.RESIDUAL
7","R. RESIDUAL"," ")))))</f>
        <v xml:space="preserve"> </v>
      </c>
      <c r="BG52" s="284" t="str">
        <f t="shared" ref="BG52" si="28">IF(ISERROR(IF(R49="R.INHERENTE
12","R. INHERENTE",(IF(AZ49="R.RESIDUAL
12","R. RESIDUAL"," ")))),"",(IF(R49="R.INHERENTE
12","R. INHERENTE",(IF(AZ49="R.RESIDUAL
12","R. RESIDUAL"," ")))))</f>
        <v xml:space="preserve"> </v>
      </c>
      <c r="BH52" s="285" t="str">
        <f t="shared" ref="BH52" si="29">IF(ISERROR(IF(R49="R.INHERENTE
17","R. INHERENTE",(IF(AZ49="R.RESIDUAL
17","R. RESIDUAL"," ")))),"",(IF(R49="R.INHERENTE
17","R. INHERENTE",(IF(AZ49="R.RESIDUAL
17","R. RESIDUAL"," ")))))</f>
        <v xml:space="preserve"> </v>
      </c>
      <c r="BI52" s="286" t="str">
        <f t="shared" ref="BI52" si="30">IF(ISERROR(IF(R49="R.INHERENTE
22","R. INHERENTE",(IF(AZ49="R.RESIDUAL
22","R. RESIDUAL"," ")))),"",(IF(R49="R.INHERENTE
22","R. INHERENTE",(IF(AZ49="R.RESIDUAL
22","R. RESIDUAL"," ")))))</f>
        <v xml:space="preserve"> </v>
      </c>
      <c r="BJ52" s="280"/>
      <c r="BK52" s="894"/>
      <c r="BL52" s="811"/>
      <c r="BM52" s="811"/>
      <c r="BN52" s="811"/>
      <c r="BO52" s="811"/>
      <c r="BP52" s="814"/>
      <c r="BQ52" s="392"/>
      <c r="BR52" s="817"/>
      <c r="BS52" s="950"/>
      <c r="BT52" s="823"/>
      <c r="BU52" s="275"/>
      <c r="BV52" s="826"/>
      <c r="BW52" s="829"/>
      <c r="BX52" s="829"/>
      <c r="BY52" s="829"/>
      <c r="BZ52" s="793"/>
      <c r="CA52" s="829"/>
      <c r="CB52" s="829"/>
      <c r="CC52" s="829"/>
      <c r="CD52" s="793"/>
      <c r="CE52" s="829"/>
      <c r="CF52" s="829"/>
      <c r="CG52" s="829"/>
      <c r="CH52" s="793"/>
      <c r="CI52" s="829"/>
      <c r="CJ52" s="829"/>
      <c r="CK52" s="829"/>
      <c r="CL52" s="793"/>
      <c r="CM52" s="829"/>
      <c r="CN52" s="829"/>
      <c r="CO52" s="829"/>
      <c r="CP52" s="796"/>
      <c r="CQ52" s="308"/>
      <c r="CR52" s="832"/>
      <c r="CS52" s="790"/>
      <c r="CT52" s="790"/>
      <c r="CU52" s="790"/>
      <c r="CV52" s="790"/>
      <c r="CW52" s="790"/>
      <c r="CX52" s="790"/>
      <c r="CY52" s="790"/>
      <c r="CZ52" s="793"/>
      <c r="DA52" s="790"/>
      <c r="DB52" s="790"/>
      <c r="DC52" s="790"/>
      <c r="DD52" s="793"/>
      <c r="DE52" s="790"/>
      <c r="DF52" s="790"/>
      <c r="DG52" s="790"/>
      <c r="DH52" s="793"/>
      <c r="DI52" s="790"/>
      <c r="DJ52" s="790"/>
      <c r="DK52" s="790"/>
      <c r="DL52" s="793"/>
      <c r="DM52" s="790"/>
      <c r="DN52" s="790"/>
      <c r="DO52" s="790"/>
      <c r="DP52" s="796"/>
      <c r="DQ52" s="293"/>
      <c r="DR52" s="297"/>
      <c r="DS52" s="298"/>
      <c r="DT52" s="298"/>
      <c r="DU52" s="299"/>
    </row>
    <row r="53" spans="1:125" ht="66.75" customHeight="1" thickBot="1" x14ac:dyDescent="0.3">
      <c r="A53" s="303"/>
      <c r="B53" s="925"/>
      <c r="C53" s="839"/>
      <c r="D53" s="839"/>
      <c r="E53" s="839"/>
      <c r="F53" s="916"/>
      <c r="G53" s="845"/>
      <c r="H53" s="487"/>
      <c r="I53" s="848"/>
      <c r="J53" s="851"/>
      <c r="K53" s="854"/>
      <c r="L53" s="274"/>
      <c r="M53" s="857"/>
      <c r="N53" s="860"/>
      <c r="O53" s="863"/>
      <c r="P53" s="866"/>
      <c r="Q53" s="869"/>
      <c r="R53" s="872"/>
      <c r="S53" s="274"/>
      <c r="T53" s="536"/>
      <c r="U53" s="263"/>
      <c r="V53" s="263"/>
      <c r="W53" s="805"/>
      <c r="X53" s="805"/>
      <c r="Y53" s="805"/>
      <c r="Z53" s="805"/>
      <c r="AA53" s="805"/>
      <c r="AB53" s="805"/>
      <c r="AC53" s="805"/>
      <c r="AD53" s="805"/>
      <c r="AE53" s="805"/>
      <c r="AF53" s="805"/>
      <c r="AG53" s="413">
        <f t="shared" si="6"/>
        <v>0</v>
      </c>
      <c r="AH53" s="405"/>
      <c r="AI53" s="406"/>
      <c r="AJ53" s="971"/>
      <c r="AK53" s="971"/>
      <c r="AL53" s="896"/>
      <c r="AM53" s="896"/>
      <c r="AN53" s="971"/>
      <c r="AO53" s="971"/>
      <c r="AP53" s="271"/>
      <c r="AQ53" s="483"/>
      <c r="AR53" s="270"/>
      <c r="AS53" s="267"/>
      <c r="AT53" s="264"/>
      <c r="AU53" s="276"/>
      <c r="AV53" s="957"/>
      <c r="AW53" s="960"/>
      <c r="AX53" s="899"/>
      <c r="AY53" s="960"/>
      <c r="AZ53" s="964"/>
      <c r="BA53" s="954"/>
      <c r="BB53" s="394"/>
      <c r="BC53" s="282"/>
      <c r="BD53" s="398">
        <v>0.2</v>
      </c>
      <c r="BE53" s="288" t="str">
        <f t="shared" ref="BE53" si="31">IF(ISERROR(IF(R49="R.INHERENTE
1","R. INHERENTE",(IF(AZ49="R.RESIDUAL
1","R. RESIDUAL"," ")))),"",(IF(R49="R.INHERENTE
1","R. INHERENTE",(IF(AZ49="R.RESIDUAL
1","R. RESIDUAL"," ")))))</f>
        <v xml:space="preserve"> </v>
      </c>
      <c r="BF53" s="289" t="str">
        <f t="shared" ref="BF53" si="32">IF(ISERROR(IF(R49="R.INHERENTE
6","R. INHERENTE",(IF(AZ49="R.RESIDUAL
6","R. RESIDUAL"," ")))),"",(IF(R49="R.INHERENTE
6","R. INHERENTE",(IF(AZ49="R.RESIDUAL
6","R. RESIDUAL"," ")))))</f>
        <v xml:space="preserve"> </v>
      </c>
      <c r="BG53" s="290" t="str">
        <f t="shared" ref="BG53" si="33">IF(ISERROR(IF(R49="R.INHERENTE
11","R. INHERENTE",(IF(AZ49="R.RESIDUAL
11","R. RESIDUAL"," ")))),"",(IF(R49="R.INHERENTE
11","R. INHERENTE",(IF(AZ49="R.RESIDUAL
11","R. RESIDUAL"," ")))))</f>
        <v>R. INHERENTE</v>
      </c>
      <c r="BH53" s="291" t="str">
        <f t="shared" ref="BH53" si="34">IF(ISERROR(IF(R49="R.INHERENTE
16","R. INHERENTE",(IF(AZ49="R.RESIDUAL
16","R. RESIDUAL"," ")))),"",(IF(R49="R.INHERENTE
16","R. INHERENTE",(IF(AZ49="R.RESIDUAL
16","R. RESIDUAL"," ")))))</f>
        <v xml:space="preserve"> </v>
      </c>
      <c r="BI53" s="292" t="str">
        <f t="shared" ref="BI53" si="35">IF(ISERROR(IF(R49="R.INHERENTE
21","R. INHERENTE",(IF(AZ49="R.RESIDUAL
21","R. RESIDUAL"," ")))),"",(IF(R49="R.INHERENTE
21","R. INHERENTE",(IF(AZ49="R.RESIDUAL
21","R. RESIDUAL"," ")))))</f>
        <v xml:space="preserve"> </v>
      </c>
      <c r="BJ53" s="280"/>
      <c r="BK53" s="895"/>
      <c r="BL53" s="812"/>
      <c r="BM53" s="812"/>
      <c r="BN53" s="812"/>
      <c r="BO53" s="812"/>
      <c r="BP53" s="815"/>
      <c r="BQ53" s="392"/>
      <c r="BR53" s="818"/>
      <c r="BS53" s="951"/>
      <c r="BT53" s="824"/>
      <c r="BU53" s="275"/>
      <c r="BV53" s="827"/>
      <c r="BW53" s="830"/>
      <c r="BX53" s="830"/>
      <c r="BY53" s="830"/>
      <c r="BZ53" s="794"/>
      <c r="CA53" s="830"/>
      <c r="CB53" s="830"/>
      <c r="CC53" s="830"/>
      <c r="CD53" s="794"/>
      <c r="CE53" s="830"/>
      <c r="CF53" s="830"/>
      <c r="CG53" s="830"/>
      <c r="CH53" s="794"/>
      <c r="CI53" s="830"/>
      <c r="CJ53" s="830"/>
      <c r="CK53" s="830"/>
      <c r="CL53" s="794"/>
      <c r="CM53" s="830"/>
      <c r="CN53" s="830"/>
      <c r="CO53" s="830"/>
      <c r="CP53" s="797"/>
      <c r="CQ53" s="308"/>
      <c r="CR53" s="833"/>
      <c r="CS53" s="791"/>
      <c r="CT53" s="791"/>
      <c r="CU53" s="791"/>
      <c r="CV53" s="791"/>
      <c r="CW53" s="791"/>
      <c r="CX53" s="791"/>
      <c r="CY53" s="791"/>
      <c r="CZ53" s="794"/>
      <c r="DA53" s="791"/>
      <c r="DB53" s="791"/>
      <c r="DC53" s="791"/>
      <c r="DD53" s="794"/>
      <c r="DE53" s="791"/>
      <c r="DF53" s="791"/>
      <c r="DG53" s="791"/>
      <c r="DH53" s="794"/>
      <c r="DI53" s="791"/>
      <c r="DJ53" s="791"/>
      <c r="DK53" s="791"/>
      <c r="DL53" s="794"/>
      <c r="DM53" s="791"/>
      <c r="DN53" s="791"/>
      <c r="DO53" s="791"/>
      <c r="DP53" s="797"/>
      <c r="DQ53" s="293"/>
      <c r="DR53" s="300"/>
      <c r="DS53" s="301"/>
      <c r="DT53" s="301"/>
      <c r="DU53" s="302"/>
    </row>
    <row r="54" spans="1:125" ht="18.75" customHeight="1" thickBot="1" x14ac:dyDescent="0.3">
      <c r="AV54" s="394"/>
      <c r="AW54" s="394"/>
      <c r="AX54" s="394"/>
      <c r="AY54" s="394"/>
      <c r="AZ54" s="394"/>
      <c r="BE54" s="410">
        <v>0.2</v>
      </c>
      <c r="BF54" s="411">
        <v>0.4</v>
      </c>
      <c r="BG54" s="411">
        <v>0.60000000000000009</v>
      </c>
      <c r="BH54" s="411">
        <v>0.8</v>
      </c>
      <c r="BI54" s="411">
        <v>1</v>
      </c>
    </row>
    <row r="55" spans="1:125" ht="97.5" customHeight="1" x14ac:dyDescent="0.25">
      <c r="A55" s="303"/>
      <c r="B55" s="923">
        <v>7</v>
      </c>
      <c r="C55" s="837" t="s">
        <v>638</v>
      </c>
      <c r="D55" s="837" t="s">
        <v>620</v>
      </c>
      <c r="E55" s="837" t="s">
        <v>601</v>
      </c>
      <c r="F55" s="914" t="s">
        <v>600</v>
      </c>
      <c r="G55" s="843" t="s">
        <v>1976</v>
      </c>
      <c r="H55" s="485" t="s">
        <v>1977</v>
      </c>
      <c r="I55" s="846" t="str">
        <f>IF(F55="","",(CONCATENATE("Posibilidad de afectación ",F55," ",G55," ",H55," ",H56," ",H57," ",H58," ",H59)))</f>
        <v xml:space="preserve">Posibilidad de afectación Económica y Reputacional  por toma inapropiada de decisiones gerenciales y de los procesos, debido a proveer información incompleta y la deficiencia en la parametrización de los sistemas de Información.   </v>
      </c>
      <c r="J55" s="849" t="s">
        <v>268</v>
      </c>
      <c r="K55" s="852" t="s">
        <v>868</v>
      </c>
      <c r="L55" s="274"/>
      <c r="M55" s="855" t="s">
        <v>658</v>
      </c>
      <c r="N55" s="858">
        <f>IF(ISERROR(VLOOKUP($M55,[3]Listas!$E$20:$F$24,2,FALSE)),"",(VLOOKUP($M55,[3]Listas!$E$20:$F$24,2,FALSE)))</f>
        <v>0.4</v>
      </c>
      <c r="O55" s="861" t="str">
        <f>IF(ISERROR(VLOOKUP($N55,[3]Listas!$E$3:$F$7,2,FALSE)),"",(VLOOKUP($N55,[3]Listas!$E$3:$F$7,2,FALSE)))</f>
        <v>BAJA</v>
      </c>
      <c r="P55" s="864" t="s">
        <v>594</v>
      </c>
      <c r="Q55" s="867">
        <f>IF(ISERROR(VLOOKUP($P55,[3]Listas!$E$28:$F$35,2,FALSE)),"",(VLOOKUP($P55,[3]Listas!$E$28:$F$35,2,FALSE)))</f>
        <v>0.6</v>
      </c>
      <c r="R55" s="870" t="str">
        <f t="shared" ref="R55" si="36">IF(N55="","",(CONCATENATE("R.INHERENTE
",(IF(AND($N55=0.2,$Q55=0.2),1,(IF(AND($N55=0.2,$Q55=0.4),6,(IF(AND($N55=0.2,$Q55=0.6),11,(IF(AND($N55=0.2,$Q55=0.8),16,(IF(AND($N55=0.2,$Q55=1),21,(IF(AND($N55=0.4,$Q55=0.2),2,(IF(AND($N55=0.4,$Q55=0.4),7,(IF(AND($N55=0.4,$Q55=0.6),12,(IF(AND($N55=0.4,$Q55=0.8),17,(IF(AND($N55=0.4,$Q55=1),22,(IF(AND($N55=0.6,$Q55=0.2),3,(IF(AND($N55=0.6,$Q55=0.4),8,(IF(AND($N55=0.6,$Q55=0.6),13,(IF(AND($N55=0.6,$Q55=0.8),18,(IF(AND($N55=0.6,$Q55=1),23,(IF(AND($N55=0.8,$Q55=0.2),4,(IF(AND($N55=0.8,$Q55=0.4),9,(IF(AND($N55=0.8,$Q55=0.6),14,(IF(AND($N55=0.8,$Q55=0.8),19,(IF(AND($N55=0.8,$Q55=1),24,(IF(AND($N55=1,$Q55=0.2),5,(IF(AND($N55=1,$Q55=0.4),10,(IF(AND($N55=1,$Q55=0.6),15,(IF(AND($N55=1,$Q55=0.8),20,(IF(AND($N55=1,$Q55=1),25,"")))))))))))))))))))))))))))))))))))))))))))))))))))))</f>
        <v>R.INHERENTE
12</v>
      </c>
      <c r="S55" s="274">
        <f>+VLOOKUP($R55,[3]Listas!$D$112:$E$136,2,FALSE)</f>
        <v>12</v>
      </c>
      <c r="T55" s="515" t="s">
        <v>1962</v>
      </c>
      <c r="U55" s="309"/>
      <c r="V55" s="309" t="s">
        <v>260</v>
      </c>
      <c r="W55" s="973">
        <v>0</v>
      </c>
      <c r="X55" s="973"/>
      <c r="Y55" s="973">
        <v>15</v>
      </c>
      <c r="Z55" s="973"/>
      <c r="AA55" s="973"/>
      <c r="AB55" s="973"/>
      <c r="AC55" s="973">
        <v>0</v>
      </c>
      <c r="AD55" s="973"/>
      <c r="AE55" s="875">
        <v>15</v>
      </c>
      <c r="AF55" s="875"/>
      <c r="AG55" s="436">
        <f t="shared" ref="AG55:AG59" si="37">W55+Y55+AA55+AC55+AE55</f>
        <v>30</v>
      </c>
      <c r="AH55" s="407"/>
      <c r="AI55" s="408"/>
      <c r="AJ55" s="876" t="s">
        <v>189</v>
      </c>
      <c r="AK55" s="876"/>
      <c r="AL55" s="877"/>
      <c r="AM55" s="877"/>
      <c r="AN55" s="876" t="s">
        <v>189</v>
      </c>
      <c r="AO55" s="876"/>
      <c r="AP55" s="488" t="s">
        <v>1948</v>
      </c>
      <c r="AQ55" s="490" t="s">
        <v>914</v>
      </c>
      <c r="AR55" s="491" t="s">
        <v>1963</v>
      </c>
      <c r="AS55" s="492" t="s">
        <v>1964</v>
      </c>
      <c r="AT55" s="493" t="s">
        <v>1965</v>
      </c>
      <c r="AU55" s="305" t="str">
        <f t="shared" ref="AU55" si="38">+(IF(AND($AV55&gt;0,$AV55&lt;=0.2),0.2,(IF(AND($AV55&gt;0.2,$AV55&lt;=0.4),0.4,(IF(AND($AV55&gt;0.4,$AV55&lt;=0.6),0.6,(IF(AND($AV55&gt;0.6,$AV55&lt;=0.8),0.8,(IF($AV55&gt;0.8,1,""))))))))))</f>
        <v/>
      </c>
      <c r="AV55" s="1172">
        <f t="shared" ref="AV55" si="39">+MIN(AH55:AH59)</f>
        <v>0</v>
      </c>
      <c r="AW55" s="1173" t="str">
        <f t="shared" si="2"/>
        <v/>
      </c>
      <c r="AX55" s="1174">
        <f t="shared" ref="AX55" si="40">+MIN(AI55:AI59)</f>
        <v>0</v>
      </c>
      <c r="AY55" s="1173" t="str">
        <f t="shared" si="3"/>
        <v/>
      </c>
      <c r="AZ55" s="1175" t="str">
        <f t="shared" si="4"/>
        <v/>
      </c>
      <c r="BA55" s="1177" t="s">
        <v>610</v>
      </c>
      <c r="BB55" s="305" t="str">
        <f t="shared" ref="BB55" si="41">+(IF(AND($AX55&gt;0,$AX55&lt;=0.2),0.2,(IF(AND($AX55&gt;0.2,$AX55&lt;=0.4),0.4,(IF(AND($AX55&gt;0.4,$AX55&lt;=0.6),0.6,(IF(AND($AX55&gt;0.6,$AX55&lt;=0.8),0.8,(IF($AX55&gt;0.8,1,""))))))))))</f>
        <v/>
      </c>
      <c r="BC55" s="276" t="e">
        <f>+VLOOKUP($AZ55,[3]Listas!$F$112:$G$136,2,FALSE)</f>
        <v>#N/A</v>
      </c>
      <c r="BD55" s="397">
        <v>1</v>
      </c>
      <c r="BE55" s="277" t="str">
        <f t="shared" ref="BE55" si="42">IF(ISERROR(IF(R55="R.INHERENTE
5","R. INHERENTE",(IF(AZ55="R.RESIDUAL
5","R. RESIDUAL"," ")))),"",(IF(R55="R.INHERENTE
5","R. INHERENTE",(IF(AZ55="R.RESIDUAL
5","R. RESIDUAL"," ")))))</f>
        <v xml:space="preserve"> </v>
      </c>
      <c r="BF55" s="278" t="str">
        <f t="shared" ref="BF55" si="43">IF(ISERROR(IF(R55="R.INHERENTE
10","R. INHERENTE",(IF(AZ55="R.RESIDUAL
10","R. RESIDUAL"," ")))),"",(IF(R55="R.INHERENTE
10","R. INHERENTE",(IF(AZ55="R.RESIDUAL
10","R. RESIDUAL"," ")))))</f>
        <v xml:space="preserve"> </v>
      </c>
      <c r="BG55" s="278" t="str">
        <f t="shared" ref="BG55" si="44">IF(ISERROR(IF(R55="R.INHERENTE
15","R. INHERENTE",(IF(AZ55="R.RESIDUAL
15","R. RESIDUAL"," ")))),"",(IF(R55="R.INHERENTE
15","R. INHERENTE",(IF(AZ55="R.RESIDUAL
15","R. RESIDUAL"," ")))))</f>
        <v xml:space="preserve"> </v>
      </c>
      <c r="BH55" s="278" t="str">
        <f t="shared" ref="BH55" si="45">IF(ISERROR(IF(R55="R.INHERENTE
20","R. INHERENTE",(IF(AZ55="R.RESIDUAL
20","R. RESIDUAL"," ")))),"",(IF(R55="R.INHERENTE
20","R. INHERENTE",(IF(AZ55="R.RESIDUAL
20","R. RESIDUAL"," ")))))</f>
        <v xml:space="preserve"> </v>
      </c>
      <c r="BI55" s="279" t="str">
        <f t="shared" ref="BI55" si="46">IF(ISERROR(IF(R55="R.INHERENTE
25","R. INHERENTE",(IF(AZ55="R.RESIDUAL
25","R. RESIDUAL"," ")))),"",(IF(R55="R.INHERENTE
25","R. INHERENTE",(IF(AZ55="R.RESIDUAL
25","R. RESIDUAL"," ")))))</f>
        <v xml:space="preserve"> </v>
      </c>
      <c r="BJ55" s="280"/>
      <c r="BK55" s="893" t="s">
        <v>43</v>
      </c>
      <c r="BL55" s="810" t="s">
        <v>43</v>
      </c>
      <c r="BM55" s="810" t="s">
        <v>43</v>
      </c>
      <c r="BN55" s="810" t="s">
        <v>43</v>
      </c>
      <c r="BO55" s="810" t="s">
        <v>43</v>
      </c>
      <c r="BP55" s="813"/>
      <c r="BQ55" s="392"/>
      <c r="BR55" s="816" t="s">
        <v>1966</v>
      </c>
      <c r="BS55" s="1176" t="s">
        <v>1967</v>
      </c>
      <c r="BT55" s="822" t="s">
        <v>1957</v>
      </c>
      <c r="BU55" s="275"/>
      <c r="BV55" s="825">
        <v>44656</v>
      </c>
      <c r="BW55" s="828"/>
      <c r="BX55" s="828"/>
      <c r="BY55" s="828"/>
      <c r="BZ55" s="792" t="s">
        <v>924</v>
      </c>
      <c r="CA55" s="828"/>
      <c r="CB55" s="828"/>
      <c r="CC55" s="828"/>
      <c r="CD55" s="792" t="s">
        <v>924</v>
      </c>
      <c r="CE55" s="828"/>
      <c r="CF55" s="828"/>
      <c r="CG55" s="828"/>
      <c r="CH55" s="792" t="s">
        <v>925</v>
      </c>
      <c r="CI55" s="828"/>
      <c r="CJ55" s="828"/>
      <c r="CK55" s="828"/>
      <c r="CL55" s="792" t="s">
        <v>924</v>
      </c>
      <c r="CM55" s="828"/>
      <c r="CN55" s="828"/>
      <c r="CO55" s="828"/>
      <c r="CP55" s="795" t="s">
        <v>926</v>
      </c>
      <c r="CQ55" s="308"/>
      <c r="CR55" s="831">
        <v>44661</v>
      </c>
      <c r="CS55" s="789"/>
      <c r="CT55" s="789"/>
      <c r="CU55" s="789"/>
      <c r="CV55" s="789"/>
      <c r="CW55" s="789"/>
      <c r="CX55" s="789"/>
      <c r="CY55" s="789"/>
      <c r="CZ55" s="792" t="s">
        <v>924</v>
      </c>
      <c r="DA55" s="789"/>
      <c r="DB55" s="789"/>
      <c r="DC55" s="789"/>
      <c r="DD55" s="792" t="s">
        <v>924</v>
      </c>
      <c r="DE55" s="789"/>
      <c r="DF55" s="789"/>
      <c r="DG55" s="789"/>
      <c r="DH55" s="792" t="s">
        <v>925</v>
      </c>
      <c r="DI55" s="789"/>
      <c r="DJ55" s="789"/>
      <c r="DK55" s="789"/>
      <c r="DL55" s="792" t="s">
        <v>924</v>
      </c>
      <c r="DM55" s="789"/>
      <c r="DN55" s="789"/>
      <c r="DO55" s="789"/>
      <c r="DP55" s="795" t="s">
        <v>926</v>
      </c>
      <c r="DQ55" s="293"/>
      <c r="DR55" s="294"/>
      <c r="DS55" s="295"/>
      <c r="DT55" s="295"/>
      <c r="DU55" s="296"/>
    </row>
    <row r="56" spans="1:125" ht="66.75" customHeight="1" x14ac:dyDescent="0.25">
      <c r="A56" s="303"/>
      <c r="B56" s="924"/>
      <c r="C56" s="838"/>
      <c r="D56" s="838"/>
      <c r="E56" s="838"/>
      <c r="F56" s="915"/>
      <c r="G56" s="844"/>
      <c r="H56" s="486" t="s">
        <v>2475</v>
      </c>
      <c r="I56" s="847"/>
      <c r="J56" s="850"/>
      <c r="K56" s="853"/>
      <c r="L56" s="274"/>
      <c r="M56" s="856"/>
      <c r="N56" s="859"/>
      <c r="O56" s="862"/>
      <c r="P56" s="865"/>
      <c r="Q56" s="868"/>
      <c r="R56" s="871"/>
      <c r="S56" s="274"/>
      <c r="T56" s="516" t="s">
        <v>1961</v>
      </c>
      <c r="U56" s="258"/>
      <c r="V56" s="258" t="s">
        <v>260</v>
      </c>
      <c r="W56" s="973"/>
      <c r="X56" s="973"/>
      <c r="Y56" s="973">
        <v>15</v>
      </c>
      <c r="Z56" s="973"/>
      <c r="AA56" s="973"/>
      <c r="AB56" s="973"/>
      <c r="AC56" s="973">
        <v>0</v>
      </c>
      <c r="AD56" s="973"/>
      <c r="AE56" s="798">
        <v>15</v>
      </c>
      <c r="AF56" s="798"/>
      <c r="AG56" s="412">
        <f t="shared" si="37"/>
        <v>30</v>
      </c>
      <c r="AH56" s="403"/>
      <c r="AI56" s="404"/>
      <c r="AJ56" s="799" t="s">
        <v>189</v>
      </c>
      <c r="AK56" s="799"/>
      <c r="AL56" s="800"/>
      <c r="AM56" s="800"/>
      <c r="AN56" s="799" t="s">
        <v>189</v>
      </c>
      <c r="AO56" s="799"/>
      <c r="AP56" s="488" t="s">
        <v>1941</v>
      </c>
      <c r="AQ56" s="481" t="s">
        <v>616</v>
      </c>
      <c r="AR56" s="494" t="s">
        <v>1968</v>
      </c>
      <c r="AS56" s="495" t="s">
        <v>1969</v>
      </c>
      <c r="AT56" s="496" t="s">
        <v>1965</v>
      </c>
      <c r="AU56" s="276"/>
      <c r="AV56" s="956"/>
      <c r="AW56" s="959"/>
      <c r="AX56" s="898"/>
      <c r="AY56" s="959"/>
      <c r="AZ56" s="963"/>
      <c r="BA56" s="953"/>
      <c r="BB56" s="394"/>
      <c r="BC56" s="282"/>
      <c r="BD56" s="397">
        <v>0.8</v>
      </c>
      <c r="BE56" s="283" t="str">
        <f t="shared" ref="BE56" si="47">IF(ISERROR(IF(R55="R.INHERENTE
4","R. INHERENTE",(IF(AZ55="R.RESIDUAL
4","R. RESIDUAL"," ")))),"",(IF(R55="R.INHERENTE
4","R. INHERENTE",(IF(AZ55="R.RESIDUAL
4","R. RESIDUAL"," ")))))</f>
        <v xml:space="preserve"> </v>
      </c>
      <c r="BF56" s="284" t="str">
        <f t="shared" ref="BF56" si="48">IF(ISERROR(IF(R55="R.INHERENTE
9","R. INHERENTE",(IF(AZ55="R.RESIDUAL
9","R. RESIDUAL"," ")))),"",(IF(R55="R.INHERENTE
9","R. INHERENTE",(IF(AZ55="R.RESIDUAL
9","R. RESIDUAL"," ")))))</f>
        <v xml:space="preserve"> </v>
      </c>
      <c r="BG56" s="285" t="str">
        <f t="shared" ref="BG56" si="49">IF(ISERROR(IF(R55="R.INHERENTE
14","R. INHERENTE",(IF(AZ55="R.RESIDUAL
14","R. RESIDUAL"," ")))),"",(IF(R55="R.INHERENTE
14","R. INHERENTE",(IF(AZ55="R.RESIDUAL
14","R. RESIDUAL"," ")))))</f>
        <v xml:space="preserve"> </v>
      </c>
      <c r="BH56" s="285" t="str">
        <f t="shared" ref="BH56" si="50">IF(ISERROR(IF(R55="R.INHERENTE
19","R. INHERENTE",(IF(AZ55="R.RESIDUAL
19","R. RESIDUAL"," ")))),"",(IF(R55="R.INHERENTE
19","R. INHERENTE",(IF(AZ55="R.RESIDUAL
19","R. RESIDUAL"," ")))))</f>
        <v xml:space="preserve"> </v>
      </c>
      <c r="BI56" s="286" t="str">
        <f t="shared" ref="BI56" si="51">IF(ISERROR(IF(R55="R.INHERENTE
24","R. INHERENTE",(IF(AZ55="R.RESIDUAL
24","R. RESIDUAL"," ")))),"",(IF(R55="R.INHERENTE
24","R. INHERENTE",(IF(AZ55="R.RESIDUAL
24","R. RESIDUAL"," ")))))</f>
        <v xml:space="preserve"> </v>
      </c>
      <c r="BJ56" s="280"/>
      <c r="BK56" s="894"/>
      <c r="BL56" s="811"/>
      <c r="BM56" s="811"/>
      <c r="BN56" s="811"/>
      <c r="BO56" s="811"/>
      <c r="BP56" s="814"/>
      <c r="BQ56" s="392"/>
      <c r="BR56" s="817"/>
      <c r="BS56" s="950" t="s">
        <v>1967</v>
      </c>
      <c r="BT56" s="823"/>
      <c r="BU56" s="275"/>
      <c r="BV56" s="826"/>
      <c r="BW56" s="829"/>
      <c r="BX56" s="829"/>
      <c r="BY56" s="829"/>
      <c r="BZ56" s="793"/>
      <c r="CA56" s="829"/>
      <c r="CB56" s="829"/>
      <c r="CC56" s="829"/>
      <c r="CD56" s="793"/>
      <c r="CE56" s="829"/>
      <c r="CF56" s="829"/>
      <c r="CG56" s="829"/>
      <c r="CH56" s="793"/>
      <c r="CI56" s="829"/>
      <c r="CJ56" s="829"/>
      <c r="CK56" s="829"/>
      <c r="CL56" s="793"/>
      <c r="CM56" s="829"/>
      <c r="CN56" s="829"/>
      <c r="CO56" s="829"/>
      <c r="CP56" s="796"/>
      <c r="CQ56" s="308"/>
      <c r="CR56" s="832"/>
      <c r="CS56" s="790"/>
      <c r="CT56" s="790"/>
      <c r="CU56" s="790"/>
      <c r="CV56" s="790"/>
      <c r="CW56" s="790"/>
      <c r="CX56" s="790"/>
      <c r="CY56" s="790"/>
      <c r="CZ56" s="793"/>
      <c r="DA56" s="790"/>
      <c r="DB56" s="790"/>
      <c r="DC56" s="790"/>
      <c r="DD56" s="793"/>
      <c r="DE56" s="790"/>
      <c r="DF56" s="790"/>
      <c r="DG56" s="790"/>
      <c r="DH56" s="793"/>
      <c r="DI56" s="790"/>
      <c r="DJ56" s="790"/>
      <c r="DK56" s="790"/>
      <c r="DL56" s="793"/>
      <c r="DM56" s="790"/>
      <c r="DN56" s="790"/>
      <c r="DO56" s="790"/>
      <c r="DP56" s="796"/>
      <c r="DQ56" s="293"/>
      <c r="DR56" s="297"/>
      <c r="DS56" s="298"/>
      <c r="DT56" s="298"/>
      <c r="DU56" s="299"/>
    </row>
    <row r="57" spans="1:125" ht="66.75" customHeight="1" x14ac:dyDescent="0.25">
      <c r="A57" s="303"/>
      <c r="B57" s="924"/>
      <c r="C57" s="838"/>
      <c r="D57" s="838"/>
      <c r="E57" s="838"/>
      <c r="F57" s="915"/>
      <c r="G57" s="844"/>
      <c r="H57" s="486"/>
      <c r="I57" s="847"/>
      <c r="J57" s="850"/>
      <c r="K57" s="853"/>
      <c r="L57" s="274"/>
      <c r="M57" s="856"/>
      <c r="N57" s="859"/>
      <c r="O57" s="862"/>
      <c r="P57" s="865"/>
      <c r="Q57" s="868"/>
      <c r="R57" s="871"/>
      <c r="S57" s="274"/>
      <c r="T57" s="516"/>
      <c r="U57" s="258"/>
      <c r="V57" s="258"/>
      <c r="W57" s="798"/>
      <c r="X57" s="798"/>
      <c r="Y57" s="798"/>
      <c r="Z57" s="798"/>
      <c r="AA57" s="798"/>
      <c r="AB57" s="798"/>
      <c r="AC57" s="798"/>
      <c r="AD57" s="798"/>
      <c r="AE57" s="798"/>
      <c r="AF57" s="798"/>
      <c r="AG57" s="412">
        <f t="shared" si="37"/>
        <v>0</v>
      </c>
      <c r="AH57" s="403"/>
      <c r="AI57" s="404"/>
      <c r="AJ57" s="799"/>
      <c r="AK57" s="799"/>
      <c r="AL57" s="800"/>
      <c r="AM57" s="800"/>
      <c r="AN57" s="799"/>
      <c r="AO57" s="799"/>
      <c r="AP57" s="522" t="s">
        <v>1961</v>
      </c>
      <c r="AQ57" s="482" t="s">
        <v>914</v>
      </c>
      <c r="AR57" s="269" t="s">
        <v>1970</v>
      </c>
      <c r="AS57" s="266" t="s">
        <v>1969</v>
      </c>
      <c r="AT57" s="261" t="s">
        <v>1965</v>
      </c>
      <c r="AU57" s="276"/>
      <c r="AV57" s="956"/>
      <c r="AW57" s="959"/>
      <c r="AX57" s="898"/>
      <c r="AY57" s="959"/>
      <c r="AZ57" s="963"/>
      <c r="BA57" s="953"/>
      <c r="BB57" s="394"/>
      <c r="BC57" s="282"/>
      <c r="BD57" s="397">
        <v>0.60000000000000009</v>
      </c>
      <c r="BE57" s="283" t="str">
        <f t="shared" ref="BE57" si="52">IF(ISERROR(IF(R55="R.INHERENTE
3","R. INHERENTE",(IF(AZ55="R.RESIDUAL
3","R. RESIDUAL"," ")))),"",(IF(R55="R.INHERENTE
3","R. INHERENTE",(IF(AZ55="R.RESIDUAL
3","R. RESIDUAL"," ")))))</f>
        <v xml:space="preserve"> </v>
      </c>
      <c r="BF57" s="284" t="str">
        <f t="shared" ref="BF57" si="53">IF(ISERROR(IF(R55="R.INHERENTE
8","R. INHERENTE",(IF(AZ55="R.RESIDUAL
8","R. RESIDUAL"," ")))),"",(IF(R55="R.INHERENTE
8","R. INHERENTE",(IF(AZ55="R.RESIDUAL
8","R. RESIDUAL"," ")))))</f>
        <v xml:space="preserve"> </v>
      </c>
      <c r="BG57" s="284" t="str">
        <f t="shared" ref="BG57" si="54">IF(ISERROR(IF(R55="R.INHERENTE
13","R. INHERENTE",(IF(AZ55="R.RESIDUAL
13","R. RESIDUAL"," ")))),"",(IF(R55="R.INHERENTE
13","R. INHERENTE",(IF(AZ55="R.RESIDUAL
13","R. RESIDUAL"," ")))))</f>
        <v xml:space="preserve"> </v>
      </c>
      <c r="BH57" s="285" t="str">
        <f t="shared" ref="BH57" si="55">IF(ISERROR(IF(R55="R.INHERENTE
18","R. INHERENTE",(IF(AZ55="R.RESIDUAL
18","R. RESIDUAL"," ")))),"",(IF(R55="R.INHERENTE
18","R. INHERENTE",(IF(AZ55="R.RESIDUAL
18","R. RESIDUAL"," ")))))</f>
        <v xml:space="preserve"> </v>
      </c>
      <c r="BI57" s="286" t="str">
        <f t="shared" ref="BI57" si="56">IF(ISERROR(IF(R55="R.INHERENTE
23","R. INHERENTE",(IF(AZ55="R.RESIDUAL
23","R. RESIDUAL"," ")))),"",(IF(R55="R.INHERENTE
23","R. INHERENTE",(IF(AZ55="R.RESIDUAL
23","R. RESIDUAL"," ")))))</f>
        <v xml:space="preserve"> </v>
      </c>
      <c r="BJ57" s="280"/>
      <c r="BK57" s="894"/>
      <c r="BL57" s="811"/>
      <c r="BM57" s="811"/>
      <c r="BN57" s="811"/>
      <c r="BO57" s="811"/>
      <c r="BP57" s="814"/>
      <c r="BQ57" s="392"/>
      <c r="BR57" s="817"/>
      <c r="BS57" s="950"/>
      <c r="BT57" s="823"/>
      <c r="BU57" s="275"/>
      <c r="BV57" s="826"/>
      <c r="BW57" s="829"/>
      <c r="BX57" s="829"/>
      <c r="BY57" s="829"/>
      <c r="BZ57" s="793"/>
      <c r="CA57" s="829"/>
      <c r="CB57" s="829"/>
      <c r="CC57" s="829"/>
      <c r="CD57" s="793"/>
      <c r="CE57" s="829"/>
      <c r="CF57" s="829"/>
      <c r="CG57" s="829"/>
      <c r="CH57" s="793"/>
      <c r="CI57" s="829"/>
      <c r="CJ57" s="829"/>
      <c r="CK57" s="829"/>
      <c r="CL57" s="793"/>
      <c r="CM57" s="829"/>
      <c r="CN57" s="829"/>
      <c r="CO57" s="829"/>
      <c r="CP57" s="796"/>
      <c r="CQ57" s="308"/>
      <c r="CR57" s="832"/>
      <c r="CS57" s="790"/>
      <c r="CT57" s="790"/>
      <c r="CU57" s="790"/>
      <c r="CV57" s="790"/>
      <c r="CW57" s="790"/>
      <c r="CX57" s="790"/>
      <c r="CY57" s="790"/>
      <c r="CZ57" s="793"/>
      <c r="DA57" s="790"/>
      <c r="DB57" s="790"/>
      <c r="DC57" s="790"/>
      <c r="DD57" s="793"/>
      <c r="DE57" s="790"/>
      <c r="DF57" s="790"/>
      <c r="DG57" s="790"/>
      <c r="DH57" s="793"/>
      <c r="DI57" s="790"/>
      <c r="DJ57" s="790"/>
      <c r="DK57" s="790"/>
      <c r="DL57" s="793"/>
      <c r="DM57" s="790"/>
      <c r="DN57" s="790"/>
      <c r="DO57" s="790"/>
      <c r="DP57" s="796"/>
      <c r="DQ57" s="293"/>
      <c r="DR57" s="297"/>
      <c r="DS57" s="298"/>
      <c r="DT57" s="298"/>
      <c r="DU57" s="299"/>
    </row>
    <row r="58" spans="1:125" ht="66.75" customHeight="1" x14ac:dyDescent="0.25">
      <c r="A58" s="303"/>
      <c r="B58" s="924"/>
      <c r="C58" s="838"/>
      <c r="D58" s="838"/>
      <c r="E58" s="838"/>
      <c r="F58" s="915"/>
      <c r="G58" s="844"/>
      <c r="H58" s="486"/>
      <c r="I58" s="847"/>
      <c r="J58" s="850"/>
      <c r="K58" s="853"/>
      <c r="L58" s="274"/>
      <c r="M58" s="856"/>
      <c r="N58" s="859"/>
      <c r="O58" s="862"/>
      <c r="P58" s="865"/>
      <c r="Q58" s="868"/>
      <c r="R58" s="871"/>
      <c r="S58" s="274"/>
      <c r="T58" s="516"/>
      <c r="U58" s="258"/>
      <c r="V58" s="258"/>
      <c r="W58" s="798"/>
      <c r="X58" s="798"/>
      <c r="Y58" s="798"/>
      <c r="Z58" s="798"/>
      <c r="AA58" s="798"/>
      <c r="AB58" s="798"/>
      <c r="AC58" s="798"/>
      <c r="AD58" s="798"/>
      <c r="AE58" s="798"/>
      <c r="AF58" s="798"/>
      <c r="AG58" s="412">
        <f t="shared" si="37"/>
        <v>0</v>
      </c>
      <c r="AH58" s="403"/>
      <c r="AI58" s="404"/>
      <c r="AJ58" s="799"/>
      <c r="AK58" s="799"/>
      <c r="AL58" s="800"/>
      <c r="AM58" s="800"/>
      <c r="AN58" s="799"/>
      <c r="AO58" s="799"/>
      <c r="AP58" s="522"/>
      <c r="AQ58" s="482"/>
      <c r="AR58" s="269"/>
      <c r="AS58" s="266"/>
      <c r="AT58" s="261"/>
      <c r="AU58" s="276"/>
      <c r="AV58" s="956"/>
      <c r="AW58" s="959"/>
      <c r="AX58" s="898"/>
      <c r="AY58" s="959"/>
      <c r="AZ58" s="963"/>
      <c r="BA58" s="953"/>
      <c r="BB58" s="394"/>
      <c r="BC58" s="282"/>
      <c r="BD58" s="397">
        <v>0.4</v>
      </c>
      <c r="BE58" s="287" t="str">
        <f t="shared" ref="BE58" si="57">IF(ISERROR(IF(R55="R.INHERENTE
2","R. INHERENTE",(IF(AZ55="R.RESIDUAL
2","R. RESIDUAL"," ")))),"",(IF(R55="R.INHERENTE
2","R. INHERENTE",(IF(AZ55="R.RESIDUAL
2","R. RESIDUAL"," ")))))</f>
        <v xml:space="preserve"> </v>
      </c>
      <c r="BF58" s="284" t="str">
        <f t="shared" ref="BF58" si="58">IF(ISERROR(IF(R55="R.INHERENTE
7","R. INHERENTE",(IF(AZ55="R.RESIDUAL
7","R. RESIDUAL"," ")))),"",(IF(R55="R.INHERENTE
7","R. INHERENTE",(IF(AZ55="R.RESIDUAL
7","R. RESIDUAL"," ")))))</f>
        <v xml:space="preserve"> </v>
      </c>
      <c r="BG58" s="284" t="str">
        <f t="shared" ref="BG58" si="59">IF(ISERROR(IF(R55="R.INHERENTE
12","R. INHERENTE",(IF(AZ55="R.RESIDUAL
12","R. RESIDUAL"," ")))),"",(IF(R55="R.INHERENTE
12","R. INHERENTE",(IF(AZ55="R.RESIDUAL
12","R. RESIDUAL"," ")))))</f>
        <v>R. INHERENTE</v>
      </c>
      <c r="BH58" s="285" t="str">
        <f t="shared" ref="BH58" si="60">IF(ISERROR(IF(R55="R.INHERENTE
17","R. INHERENTE",(IF(AZ55="R.RESIDUAL
17","R. RESIDUAL"," ")))),"",(IF(R55="R.INHERENTE
17","R. INHERENTE",(IF(AZ55="R.RESIDUAL
17","R. RESIDUAL"," ")))))</f>
        <v xml:space="preserve"> </v>
      </c>
      <c r="BI58" s="286" t="str">
        <f t="shared" ref="BI58" si="61">IF(ISERROR(IF(R55="R.INHERENTE
22","R. INHERENTE",(IF(AZ55="R.RESIDUAL
22","R. RESIDUAL"," ")))),"",(IF(R55="R.INHERENTE
22","R. INHERENTE",(IF(AZ55="R.RESIDUAL
22","R. RESIDUAL"," ")))))</f>
        <v xml:space="preserve"> </v>
      </c>
      <c r="BJ58" s="280"/>
      <c r="BK58" s="894"/>
      <c r="BL58" s="811"/>
      <c r="BM58" s="811"/>
      <c r="BN58" s="811"/>
      <c r="BO58" s="811"/>
      <c r="BP58" s="814"/>
      <c r="BQ58" s="392"/>
      <c r="BR58" s="817"/>
      <c r="BS58" s="950"/>
      <c r="BT58" s="823"/>
      <c r="BU58" s="275"/>
      <c r="BV58" s="826"/>
      <c r="BW58" s="829"/>
      <c r="BX58" s="829"/>
      <c r="BY58" s="829"/>
      <c r="BZ58" s="793"/>
      <c r="CA58" s="829"/>
      <c r="CB58" s="829"/>
      <c r="CC58" s="829"/>
      <c r="CD58" s="793"/>
      <c r="CE58" s="829"/>
      <c r="CF58" s="829"/>
      <c r="CG58" s="829"/>
      <c r="CH58" s="793"/>
      <c r="CI58" s="829"/>
      <c r="CJ58" s="829"/>
      <c r="CK58" s="829"/>
      <c r="CL58" s="793"/>
      <c r="CM58" s="829"/>
      <c r="CN58" s="829"/>
      <c r="CO58" s="829"/>
      <c r="CP58" s="796"/>
      <c r="CQ58" s="308"/>
      <c r="CR58" s="832"/>
      <c r="CS58" s="790"/>
      <c r="CT58" s="790"/>
      <c r="CU58" s="790"/>
      <c r="CV58" s="790"/>
      <c r="CW58" s="790"/>
      <c r="CX58" s="790"/>
      <c r="CY58" s="790"/>
      <c r="CZ58" s="793"/>
      <c r="DA58" s="790"/>
      <c r="DB58" s="790"/>
      <c r="DC58" s="790"/>
      <c r="DD58" s="793"/>
      <c r="DE58" s="790"/>
      <c r="DF58" s="790"/>
      <c r="DG58" s="790"/>
      <c r="DH58" s="793"/>
      <c r="DI58" s="790"/>
      <c r="DJ58" s="790"/>
      <c r="DK58" s="790"/>
      <c r="DL58" s="793"/>
      <c r="DM58" s="790"/>
      <c r="DN58" s="790"/>
      <c r="DO58" s="790"/>
      <c r="DP58" s="796"/>
      <c r="DQ58" s="293"/>
      <c r="DR58" s="297"/>
      <c r="DS58" s="298"/>
      <c r="DT58" s="298"/>
      <c r="DU58" s="299"/>
    </row>
    <row r="59" spans="1:125" ht="66.75" customHeight="1" thickBot="1" x14ac:dyDescent="0.3">
      <c r="A59" s="303"/>
      <c r="B59" s="925"/>
      <c r="C59" s="839"/>
      <c r="D59" s="839"/>
      <c r="E59" s="839"/>
      <c r="F59" s="916"/>
      <c r="G59" s="845"/>
      <c r="H59" s="487"/>
      <c r="I59" s="848"/>
      <c r="J59" s="851"/>
      <c r="K59" s="854"/>
      <c r="L59" s="274"/>
      <c r="M59" s="857"/>
      <c r="N59" s="860"/>
      <c r="O59" s="863"/>
      <c r="P59" s="866"/>
      <c r="Q59" s="869"/>
      <c r="R59" s="872"/>
      <c r="S59" s="274"/>
      <c r="T59" s="536"/>
      <c r="U59" s="263"/>
      <c r="V59" s="263"/>
      <c r="W59" s="805"/>
      <c r="X59" s="805"/>
      <c r="Y59" s="805"/>
      <c r="Z59" s="805"/>
      <c r="AA59" s="805"/>
      <c r="AB59" s="805"/>
      <c r="AC59" s="805"/>
      <c r="AD59" s="805"/>
      <c r="AE59" s="805"/>
      <c r="AF59" s="805"/>
      <c r="AG59" s="413">
        <f t="shared" si="37"/>
        <v>0</v>
      </c>
      <c r="AH59" s="405"/>
      <c r="AI59" s="406"/>
      <c r="AJ59" s="971"/>
      <c r="AK59" s="971"/>
      <c r="AL59" s="896"/>
      <c r="AM59" s="896"/>
      <c r="AN59" s="971"/>
      <c r="AO59" s="971"/>
      <c r="AP59" s="271"/>
      <c r="AQ59" s="483"/>
      <c r="AR59" s="270"/>
      <c r="AS59" s="267"/>
      <c r="AT59" s="264"/>
      <c r="AU59" s="276"/>
      <c r="AV59" s="957"/>
      <c r="AW59" s="960"/>
      <c r="AX59" s="899"/>
      <c r="AY59" s="960"/>
      <c r="AZ59" s="964"/>
      <c r="BA59" s="954"/>
      <c r="BB59" s="394"/>
      <c r="BC59" s="282"/>
      <c r="BD59" s="398">
        <v>0.2</v>
      </c>
      <c r="BE59" s="288" t="str">
        <f t="shared" ref="BE59" si="62">IF(ISERROR(IF(R55="R.INHERENTE
1","R. INHERENTE",(IF(AZ55="R.RESIDUAL
1","R. RESIDUAL"," ")))),"",(IF(R55="R.INHERENTE
1","R. INHERENTE",(IF(AZ55="R.RESIDUAL
1","R. RESIDUAL"," ")))))</f>
        <v xml:space="preserve"> </v>
      </c>
      <c r="BF59" s="289" t="str">
        <f t="shared" ref="BF59" si="63">IF(ISERROR(IF(R55="R.INHERENTE
6","R. INHERENTE",(IF(AZ55="R.RESIDUAL
6","R. RESIDUAL"," ")))),"",(IF(R55="R.INHERENTE
6","R. INHERENTE",(IF(AZ55="R.RESIDUAL
6","R. RESIDUAL"," ")))))</f>
        <v xml:space="preserve"> </v>
      </c>
      <c r="BG59" s="290" t="str">
        <f t="shared" ref="BG59" si="64">IF(ISERROR(IF(R55="R.INHERENTE
11","R. INHERENTE",(IF(AZ55="R.RESIDUAL
11","R. RESIDUAL"," ")))),"",(IF(R55="R.INHERENTE
11","R. INHERENTE",(IF(AZ55="R.RESIDUAL
11","R. RESIDUAL"," ")))))</f>
        <v xml:space="preserve"> </v>
      </c>
      <c r="BH59" s="291" t="str">
        <f t="shared" ref="BH59" si="65">IF(ISERROR(IF(R55="R.INHERENTE
16","R. INHERENTE",(IF(AZ55="R.RESIDUAL
16","R. RESIDUAL"," ")))),"",(IF(R55="R.INHERENTE
16","R. INHERENTE",(IF(AZ55="R.RESIDUAL
16","R. RESIDUAL"," ")))))</f>
        <v xml:space="preserve"> </v>
      </c>
      <c r="BI59" s="292" t="str">
        <f t="shared" ref="BI59" si="66">IF(ISERROR(IF(R55="R.INHERENTE
21","R. INHERENTE",(IF(AZ55="R.RESIDUAL
21","R. RESIDUAL"," ")))),"",(IF(R55="R.INHERENTE
21","R. INHERENTE",(IF(AZ55="R.RESIDUAL
21","R. RESIDUAL"," ")))))</f>
        <v xml:space="preserve"> </v>
      </c>
      <c r="BJ59" s="280"/>
      <c r="BK59" s="895"/>
      <c r="BL59" s="812"/>
      <c r="BM59" s="812"/>
      <c r="BN59" s="812"/>
      <c r="BO59" s="812"/>
      <c r="BP59" s="815"/>
      <c r="BQ59" s="392"/>
      <c r="BR59" s="818"/>
      <c r="BS59" s="951"/>
      <c r="BT59" s="824"/>
      <c r="BU59" s="275"/>
      <c r="BV59" s="827"/>
      <c r="BW59" s="830"/>
      <c r="BX59" s="830"/>
      <c r="BY59" s="830"/>
      <c r="BZ59" s="794"/>
      <c r="CA59" s="830"/>
      <c r="CB59" s="830"/>
      <c r="CC59" s="830"/>
      <c r="CD59" s="794"/>
      <c r="CE59" s="830"/>
      <c r="CF59" s="830"/>
      <c r="CG59" s="830"/>
      <c r="CH59" s="794"/>
      <c r="CI59" s="830"/>
      <c r="CJ59" s="830"/>
      <c r="CK59" s="830"/>
      <c r="CL59" s="794"/>
      <c r="CM59" s="830"/>
      <c r="CN59" s="830"/>
      <c r="CO59" s="830"/>
      <c r="CP59" s="797"/>
      <c r="CQ59" s="308"/>
      <c r="CR59" s="833"/>
      <c r="CS59" s="791"/>
      <c r="CT59" s="791"/>
      <c r="CU59" s="791"/>
      <c r="CV59" s="791"/>
      <c r="CW59" s="791"/>
      <c r="CX59" s="791"/>
      <c r="CY59" s="791"/>
      <c r="CZ59" s="794"/>
      <c r="DA59" s="791"/>
      <c r="DB59" s="791"/>
      <c r="DC59" s="791"/>
      <c r="DD59" s="794"/>
      <c r="DE59" s="791"/>
      <c r="DF59" s="791"/>
      <c r="DG59" s="791"/>
      <c r="DH59" s="794"/>
      <c r="DI59" s="791"/>
      <c r="DJ59" s="791"/>
      <c r="DK59" s="791"/>
      <c r="DL59" s="794"/>
      <c r="DM59" s="791"/>
      <c r="DN59" s="791"/>
      <c r="DO59" s="791"/>
      <c r="DP59" s="797"/>
      <c r="DQ59" s="293"/>
      <c r="DR59" s="300"/>
      <c r="DS59" s="301"/>
      <c r="DT59" s="301"/>
      <c r="DU59" s="302"/>
    </row>
    <row r="60" spans="1:125" ht="19.5" customHeight="1" thickBot="1" x14ac:dyDescent="0.3">
      <c r="AV60" s="394"/>
      <c r="AW60" s="394"/>
      <c r="AX60" s="394"/>
      <c r="AY60" s="394"/>
      <c r="AZ60" s="394"/>
      <c r="BE60" s="410">
        <v>0.2</v>
      </c>
      <c r="BF60" s="411">
        <v>0.4</v>
      </c>
      <c r="BG60" s="411">
        <v>0.60000000000000009</v>
      </c>
      <c r="BH60" s="411">
        <v>0.8</v>
      </c>
      <c r="BI60" s="411">
        <v>1</v>
      </c>
    </row>
    <row r="61" spans="1:125" ht="80.25" customHeight="1" x14ac:dyDescent="0.25">
      <c r="A61" s="303"/>
      <c r="B61" s="923">
        <v>8</v>
      </c>
      <c r="C61" s="837" t="s">
        <v>639</v>
      </c>
      <c r="D61" s="837" t="s">
        <v>625</v>
      </c>
      <c r="E61" s="877" t="s">
        <v>601</v>
      </c>
      <c r="F61" s="840" t="s">
        <v>598</v>
      </c>
      <c r="G61" s="843" t="s">
        <v>2012</v>
      </c>
      <c r="H61" s="485" t="s">
        <v>2013</v>
      </c>
      <c r="I61" s="846" t="str">
        <f>IF(F61="","",(CONCATENATE("Posibilidad de afectación ",F61," ",G61," ",H61," ",H62," ",H63," ",H64," ",H65)))</f>
        <v xml:space="preserve">Posibilidad de afectación Reputacional  por gestión inadecuada  de las estrategias del Programa de Humanización, debido al desconocimiento de las estrategias encaminadas a humanizar la prestación de los Servicios de salud.    </v>
      </c>
      <c r="J61" s="849" t="s">
        <v>268</v>
      </c>
      <c r="K61" s="852" t="s">
        <v>868</v>
      </c>
      <c r="L61" s="274"/>
      <c r="M61" s="855" t="s">
        <v>656</v>
      </c>
      <c r="N61" s="858">
        <f>IF(ISERROR(VLOOKUP($M61,Listas!$E$20:$F$24,2,FALSE)),"",(VLOOKUP($M61,Listas!$E$20:$F$24,2,FALSE)))</f>
        <v>0.8</v>
      </c>
      <c r="O61" s="861" t="str">
        <f>IF(ISERROR(VLOOKUP($N61,Listas!$E$3:$F$7,2,FALSE)),"",(VLOOKUP($N61,Listas!$E$3:$F$7,2,FALSE)))</f>
        <v>ALTA</v>
      </c>
      <c r="P61" s="864" t="s">
        <v>594</v>
      </c>
      <c r="Q61" s="867">
        <f>IF(ISERROR(VLOOKUP($P61,Listas!$E$28:$F$35,2,FALSE)),"",(VLOOKUP($P61,Listas!$E$28:$F$35,2,FALSE)))</f>
        <v>0.6</v>
      </c>
      <c r="R61" s="870" t="str">
        <f>IF(N61="","",(CONCATENATE("R.INHERENTE
",(IF(AND($N61=0.2,$Q61=0.2),1,(IF(AND($N61=0.2,$Q61=0.4),6,(IF(AND($N61=0.2,$Q61=0.6),11,(IF(AND($N61=0.2,$Q61=0.8),16,(IF(AND($N61=0.2,$Q61=1),21,(IF(AND($N61=0.4,$Q61=0.2),2,(IF(AND($N61=0.4,$Q61=0.4),7,(IF(AND($N61=0.4,$Q61=0.6),12,(IF(AND($N61=0.4,$Q61=0.8),17,(IF(AND($N61=0.4,$Q61=1),22,(IF(AND($N61=0.6,$Q61=0.2),3,(IF(AND($N61=0.6,$Q61=0.4),8,(IF(AND($N61=0.6,$Q61=0.6),13,(IF(AND($N61=0.6,$Q61=0.8),18,(IF(AND($N61=0.6,$Q61=1),23,(IF(AND($N61=0.8,$Q61=0.2),4,(IF(AND($N61=0.8,$Q61=0.4),9,(IF(AND($N61=0.8,$Q61=0.6),14,(IF(AND($N61=0.8,$Q61=0.8),19,(IF(AND($N61=0.8,$Q61=1),24,(IF(AND($N61=1,$Q61=0.2),5,(IF(AND($N61=1,$Q61=0.4),10,(IF(AND($N61=1,$Q61=0.6),15,(IF(AND($N61=1,$Q61=0.8),20,(IF(AND($N61=1,$Q61=1),25,"")))))))))))))))))))))))))))))))))))))))))))))))))))))</f>
        <v>R.INHERENTE
14</v>
      </c>
      <c r="S61" s="274">
        <f>+VLOOKUP($R61,Listas!$D$112:$E$136,2,FALSE)</f>
        <v>14</v>
      </c>
      <c r="T61" s="515" t="s">
        <v>948</v>
      </c>
      <c r="U61" s="258"/>
      <c r="V61" s="258" t="s">
        <v>260</v>
      </c>
      <c r="W61" s="798">
        <v>25</v>
      </c>
      <c r="X61" s="798"/>
      <c r="Y61" s="798"/>
      <c r="Z61" s="798"/>
      <c r="AA61" s="798"/>
      <c r="AB61" s="798"/>
      <c r="AC61" s="798"/>
      <c r="AD61" s="798"/>
      <c r="AE61" s="798">
        <v>15</v>
      </c>
      <c r="AF61" s="798"/>
      <c r="AG61" s="436">
        <f>W61+Y61+AA61+AC61+AE61</f>
        <v>40</v>
      </c>
      <c r="AH61" s="407"/>
      <c r="AI61" s="408">
        <v>0.36</v>
      </c>
      <c r="AJ61" s="799" t="s">
        <v>189</v>
      </c>
      <c r="AK61" s="799"/>
      <c r="AL61" s="800" t="s">
        <v>588</v>
      </c>
      <c r="AM61" s="800"/>
      <c r="AN61" s="799" t="s">
        <v>189</v>
      </c>
      <c r="AO61" s="799"/>
      <c r="AP61" s="500" t="s">
        <v>950</v>
      </c>
      <c r="AQ61" s="478" t="s">
        <v>619</v>
      </c>
      <c r="AR61" s="310" t="s">
        <v>951</v>
      </c>
      <c r="AS61" s="311" t="s">
        <v>952</v>
      </c>
      <c r="AT61" s="312" t="s">
        <v>953</v>
      </c>
      <c r="AU61" s="305">
        <f>+(IF(AND($AV61&gt;0,$AV61&lt;=0.2),0.2,(IF(AND($AV61&gt;0.2,$AV61&lt;=0.4),0.4,(IF(AND($AV61&gt;0.4,$AV61&lt;=0.6),0.6,(IF(AND($AV61&gt;0.6,$AV61&lt;=0.8),0.8,(IF($AV61&gt;0.8,1,""))))))))))</f>
        <v>0.6</v>
      </c>
      <c r="AV61" s="1172">
        <f>+MIN(AH61:AH65)</f>
        <v>0.48</v>
      </c>
      <c r="AW61" s="1173" t="str">
        <f>+(IF($AU61=0.2,"MUY BAJA",(IF($AU61=0.4,"BAJA",(IF($AU61=0.6,"MEDIA",(IF($AU61=0.8,"ALTA",(IF($AU61=1,"MUY ALTA",""))))))))))</f>
        <v>MEDIA</v>
      </c>
      <c r="AX61" s="1174">
        <f>+MIN(AI61:AI65)</f>
        <v>0.36</v>
      </c>
      <c r="AY61" s="1173" t="str">
        <f>+(IF($BB61=0.2,"MUY BAJA",(IF($BB61=0.4,"BAJA",(IF($BB61=0.6,"MEDIA",(IF($BB61=0.8,"ALTA",(IF($BB61=1,"MUY ALTA",""))))))))))</f>
        <v>BAJA</v>
      </c>
      <c r="AZ61" s="1175" t="str">
        <f>IF($AU61="","",(CONCATENATE("R.RESIDUAL
",(IF(AND($AU61=0.2,$BB61=0.2),1,(IF(AND($AU61=0.2,$BB61=0.4),6,(IF(AND($AU61=0.2,$BB61=0.6),11,(IF(AND($AU61=0.2,$BB61=0.8),16,(IF(AND($AU61=0.2,$BB61=1),21,(IF(AND($AU61=0.4,$BB61=0.2),2,(IF(AND($AU61=0.4,$BB61=0.4),7,(IF(AND($AU61=0.4,$BB61=0.6),12,(IF(AND($AU61=0.4,$BB61=0.8),17,(IF(AND($AU61=0.4,$BB61=1),22,(IF(AND($AU61=0.6,$BB61=0.2),3,(IF(AND($AU61=0.6,$BB61=0.4),8,(IF(AND($AU61=0.6,$BB61=0.6),13,(IF(AND($AU61=0.6,$BB61=0.8),18,(IF(AND($AU61=0.6,$BB61=1),23,(IF(AND($AU61=0.8,$BB61=0.2),4,(IF(AND($AU61=0.8,$BB61=0.4),9,(IF(AND($AU61=0.8,$BB61=0.6),14,(IF(AND($AU61=0.8,$BB61=0.8),19,(IF(AND($AU61=0.8,$BB61=1),24,(IF(AND($AU61=1,$BB61=0.2),5,(IF(AND($AU61=1,$BB61=0.4),10,(IF(AND($AU61=1,$BB61=0.6),15,(IF(AND($AU61=1,$BB61=0.8),20,(IF(AND($AU61=1,$BB61=1),25,"")))))))))))))))))))))))))))))))))))))))))))))))))))))</f>
        <v>R.RESIDUAL
8</v>
      </c>
      <c r="BA61" s="1177" t="s">
        <v>610</v>
      </c>
      <c r="BB61" s="305">
        <f>+(IF(AND($AX61&gt;0,$AX61&lt;=0.2),0.2,(IF(AND($AX61&gt;0.2,$AX61&lt;=0.4),0.4,(IF(AND($AX61&gt;0.4,$AX61&lt;=0.6),0.6,(IF(AND($AX61&gt;0.6,$AX61&lt;=0.8),0.8,(IF($AX61&gt;0.8,1,""))))))))))</f>
        <v>0.4</v>
      </c>
      <c r="BC61" s="276">
        <f>+VLOOKUP($AZ61,Listas!$F$112:$G$136,2,FALSE)</f>
        <v>8</v>
      </c>
      <c r="BD61" s="397">
        <v>1</v>
      </c>
      <c r="BE61" s="277" t="str">
        <f>IF(ISERROR(IF(R61="R.INHERENTE
5","R. INHERENTE",(IF(AZ61="R.RESIDUAL
5","R. RESIDUAL"," ")))),"",(IF(R61="R.INHERENTE
5","R. INHERENTE",(IF(AZ61="R.RESIDUAL
5","R. RESIDUAL"," ")))))</f>
        <v xml:space="preserve"> </v>
      </c>
      <c r="BF61" s="278" t="str">
        <f>IF(ISERROR(IF(R61="R.INHERENTE
10","R. INHERENTE",(IF(AZ61="R.RESIDUAL
10","R. RESIDUAL"," ")))),"",(IF(R61="R.INHERENTE
10","R. INHERENTE",(IF(AZ61="R.RESIDUAL
10","R. RESIDUAL"," ")))))</f>
        <v xml:space="preserve"> </v>
      </c>
      <c r="BG61" s="278" t="str">
        <f>IF(ISERROR(IF(R61="R.INHERENTE
15","R. INHERENTE",(IF(AZ61="R.RESIDUAL
15","R. RESIDUAL"," ")))),"",(IF(R61="R.INHERENTE
15","R. INHERENTE",(IF(AZ61="R.RESIDUAL
15","R. RESIDUAL"," ")))))</f>
        <v xml:space="preserve"> </v>
      </c>
      <c r="BH61" s="278" t="str">
        <f>IF(ISERROR(IF(R61="R.INHERENTE
20","R. INHERENTE",(IF(AZ61="R.RESIDUAL
20","R. RESIDUAL"," ")))),"",(IF(R61="R.INHERENTE
20","R. INHERENTE",(IF(AZ61="R.RESIDUAL
20","R. RESIDUAL"," ")))))</f>
        <v xml:space="preserve"> </v>
      </c>
      <c r="BI61" s="279" t="str">
        <f>IF(ISERROR(IF(R61="R.INHERENTE
25","R. INHERENTE",(IF(AZ61="R.RESIDUAL
25","R. RESIDUAL"," ")))),"",(IF(R61="R.INHERENTE
25","R. INHERENTE",(IF(AZ61="R.RESIDUAL
25","R. RESIDUAL"," ")))))</f>
        <v xml:space="preserve"> </v>
      </c>
      <c r="BJ61" s="280"/>
      <c r="BK61" s="893" t="s">
        <v>43</v>
      </c>
      <c r="BL61" s="810" t="s">
        <v>43</v>
      </c>
      <c r="BM61" s="810" t="s">
        <v>43</v>
      </c>
      <c r="BN61" s="810" t="s">
        <v>43</v>
      </c>
      <c r="BO61" s="810" t="s">
        <v>43</v>
      </c>
      <c r="BP61" s="813"/>
      <c r="BQ61" s="392"/>
      <c r="BR61" s="816" t="s">
        <v>958</v>
      </c>
      <c r="BS61" s="819" t="s">
        <v>959</v>
      </c>
      <c r="BT61" s="822" t="s">
        <v>960</v>
      </c>
      <c r="BU61" s="275"/>
      <c r="BV61" s="825">
        <v>44657</v>
      </c>
      <c r="BW61" s="828"/>
      <c r="BX61" s="828"/>
      <c r="BY61" s="828"/>
      <c r="BZ61" s="792" t="s">
        <v>924</v>
      </c>
      <c r="CA61" s="828"/>
      <c r="CB61" s="828"/>
      <c r="CC61" s="828"/>
      <c r="CD61" s="792" t="s">
        <v>924</v>
      </c>
      <c r="CE61" s="828"/>
      <c r="CF61" s="828"/>
      <c r="CG61" s="828"/>
      <c r="CH61" s="792" t="s">
        <v>925</v>
      </c>
      <c r="CI61" s="828"/>
      <c r="CJ61" s="828"/>
      <c r="CK61" s="828"/>
      <c r="CL61" s="792" t="s">
        <v>924</v>
      </c>
      <c r="CM61" s="828"/>
      <c r="CN61" s="828"/>
      <c r="CO61" s="828"/>
      <c r="CP61" s="795" t="s">
        <v>926</v>
      </c>
      <c r="CQ61" s="308"/>
      <c r="CR61" s="831">
        <v>44661</v>
      </c>
      <c r="CS61" s="789"/>
      <c r="CT61" s="789"/>
      <c r="CU61" s="789"/>
      <c r="CV61" s="789"/>
      <c r="CW61" s="789"/>
      <c r="CX61" s="789"/>
      <c r="CY61" s="789"/>
      <c r="CZ61" s="792" t="s">
        <v>924</v>
      </c>
      <c r="DA61" s="789"/>
      <c r="DB61" s="789"/>
      <c r="DC61" s="789"/>
      <c r="DD61" s="792" t="s">
        <v>924</v>
      </c>
      <c r="DE61" s="789"/>
      <c r="DF61" s="789"/>
      <c r="DG61" s="789"/>
      <c r="DH61" s="792" t="s">
        <v>925</v>
      </c>
      <c r="DI61" s="789"/>
      <c r="DJ61" s="789"/>
      <c r="DK61" s="789"/>
      <c r="DL61" s="792" t="s">
        <v>924</v>
      </c>
      <c r="DM61" s="789"/>
      <c r="DN61" s="789"/>
      <c r="DO61" s="789"/>
      <c r="DP61" s="795" t="s">
        <v>926</v>
      </c>
      <c r="DQ61" s="293"/>
      <c r="DR61" s="294"/>
      <c r="DS61" s="295"/>
      <c r="DT61" s="295"/>
      <c r="DU61" s="296"/>
    </row>
    <row r="62" spans="1:125" ht="80.25" customHeight="1" x14ac:dyDescent="0.25">
      <c r="A62" s="303"/>
      <c r="B62" s="924"/>
      <c r="C62" s="838"/>
      <c r="D62" s="838"/>
      <c r="E62" s="800"/>
      <c r="F62" s="841"/>
      <c r="G62" s="844"/>
      <c r="H62" s="486"/>
      <c r="I62" s="847"/>
      <c r="J62" s="850"/>
      <c r="K62" s="853"/>
      <c r="L62" s="274"/>
      <c r="M62" s="856"/>
      <c r="N62" s="859"/>
      <c r="O62" s="862"/>
      <c r="P62" s="865"/>
      <c r="Q62" s="868"/>
      <c r="R62" s="871"/>
      <c r="S62" s="274"/>
      <c r="T62" s="516" t="s">
        <v>949</v>
      </c>
      <c r="U62" s="258" t="s">
        <v>748</v>
      </c>
      <c r="V62" s="258"/>
      <c r="W62" s="798">
        <v>25</v>
      </c>
      <c r="X62" s="798"/>
      <c r="Y62" s="798"/>
      <c r="Z62" s="798"/>
      <c r="AA62" s="798"/>
      <c r="AB62" s="798"/>
      <c r="AC62" s="798"/>
      <c r="AD62" s="798"/>
      <c r="AE62" s="798">
        <v>15</v>
      </c>
      <c r="AF62" s="798"/>
      <c r="AG62" s="412">
        <f>W62+Y62+AA62+AC62+AE62</f>
        <v>40</v>
      </c>
      <c r="AH62" s="403">
        <v>0.48</v>
      </c>
      <c r="AI62" s="404"/>
      <c r="AJ62" s="799" t="s">
        <v>189</v>
      </c>
      <c r="AK62" s="799"/>
      <c r="AL62" s="800" t="s">
        <v>588</v>
      </c>
      <c r="AM62" s="800"/>
      <c r="AN62" s="799" t="s">
        <v>189</v>
      </c>
      <c r="AO62" s="799"/>
      <c r="AP62" s="499" t="s">
        <v>954</v>
      </c>
      <c r="AQ62" s="482" t="s">
        <v>616</v>
      </c>
      <c r="AR62" s="269" t="s">
        <v>955</v>
      </c>
      <c r="AS62" s="265" t="s">
        <v>952</v>
      </c>
      <c r="AT62" s="259" t="s">
        <v>953</v>
      </c>
      <c r="AU62" s="276"/>
      <c r="AV62" s="956"/>
      <c r="AW62" s="959"/>
      <c r="AX62" s="898"/>
      <c r="AY62" s="959"/>
      <c r="AZ62" s="963"/>
      <c r="BA62" s="953"/>
      <c r="BB62" s="394"/>
      <c r="BC62" s="282"/>
      <c r="BD62" s="397">
        <v>0.8</v>
      </c>
      <c r="BE62" s="283" t="str">
        <f>IF(ISERROR(IF(R61="R.INHERENTE
4","R. INHERENTE",(IF(AZ61="R.RESIDUAL
4","R. RESIDUAL"," ")))),"",(IF(R61="R.INHERENTE
4","R. INHERENTE",(IF(AZ61="R.RESIDUAL
4","R. RESIDUAL"," ")))))</f>
        <v xml:space="preserve"> </v>
      </c>
      <c r="BF62" s="284" t="str">
        <f>IF(ISERROR(IF(R61="R.INHERENTE
9","R. INHERENTE",(IF(AZ61="R.RESIDUAL
9","R. RESIDUAL"," ")))),"",(IF(R61="R.INHERENTE
9","R. INHERENTE",(IF(AZ61="R.RESIDUAL
9","R. RESIDUAL"," ")))))</f>
        <v xml:space="preserve"> </v>
      </c>
      <c r="BG62" s="285" t="str">
        <f>IF(ISERROR(IF(R61="R.INHERENTE
14","R. INHERENTE",(IF(AZ61="R.RESIDUAL
14","R. RESIDUAL"," ")))),"",(IF(R61="R.INHERENTE
14","R. INHERENTE",(IF(AZ61="R.RESIDUAL
14","R. RESIDUAL"," ")))))</f>
        <v>R. INHERENTE</v>
      </c>
      <c r="BH62" s="285" t="str">
        <f>IF(ISERROR(IF(R61="R.INHERENTE
19","R. INHERENTE",(IF(AZ61="R.RESIDUAL
19","R. RESIDUAL"," ")))),"",(IF(R61="R.INHERENTE
19","R. INHERENTE",(IF(AZ61="R.RESIDUAL
19","R. RESIDUAL"," ")))))</f>
        <v xml:space="preserve"> </v>
      </c>
      <c r="BI62" s="286" t="str">
        <f>IF(ISERROR(IF(R61="R.INHERENTE
24","R. INHERENTE",(IF(AZ61="R.RESIDUAL
24","R. RESIDUAL"," ")))),"",(IF(R61="R.INHERENTE
24","R. INHERENTE",(IF(AZ61="R.RESIDUAL
24","R. RESIDUAL"," ")))))</f>
        <v xml:space="preserve"> </v>
      </c>
      <c r="BJ62" s="280"/>
      <c r="BK62" s="894"/>
      <c r="BL62" s="811"/>
      <c r="BM62" s="811"/>
      <c r="BN62" s="811"/>
      <c r="BO62" s="811"/>
      <c r="BP62" s="814"/>
      <c r="BQ62" s="392"/>
      <c r="BR62" s="817"/>
      <c r="BS62" s="820"/>
      <c r="BT62" s="1153"/>
      <c r="BU62" s="275"/>
      <c r="BV62" s="826"/>
      <c r="BW62" s="829"/>
      <c r="BX62" s="829"/>
      <c r="BY62" s="829"/>
      <c r="BZ62" s="793"/>
      <c r="CA62" s="829"/>
      <c r="CB62" s="829"/>
      <c r="CC62" s="829"/>
      <c r="CD62" s="793"/>
      <c r="CE62" s="829"/>
      <c r="CF62" s="829"/>
      <c r="CG62" s="829"/>
      <c r="CH62" s="793"/>
      <c r="CI62" s="829"/>
      <c r="CJ62" s="829"/>
      <c r="CK62" s="829"/>
      <c r="CL62" s="793"/>
      <c r="CM62" s="829"/>
      <c r="CN62" s="829"/>
      <c r="CO62" s="829"/>
      <c r="CP62" s="796"/>
      <c r="CQ62" s="308"/>
      <c r="CR62" s="832"/>
      <c r="CS62" s="790"/>
      <c r="CT62" s="790"/>
      <c r="CU62" s="790"/>
      <c r="CV62" s="790"/>
      <c r="CW62" s="790"/>
      <c r="CX62" s="790"/>
      <c r="CY62" s="790"/>
      <c r="CZ62" s="793"/>
      <c r="DA62" s="790"/>
      <c r="DB62" s="790"/>
      <c r="DC62" s="790"/>
      <c r="DD62" s="793"/>
      <c r="DE62" s="790"/>
      <c r="DF62" s="790"/>
      <c r="DG62" s="790"/>
      <c r="DH62" s="793"/>
      <c r="DI62" s="790"/>
      <c r="DJ62" s="790"/>
      <c r="DK62" s="790"/>
      <c r="DL62" s="793"/>
      <c r="DM62" s="790"/>
      <c r="DN62" s="790"/>
      <c r="DO62" s="790"/>
      <c r="DP62" s="796"/>
      <c r="DQ62" s="293"/>
      <c r="DR62" s="297"/>
      <c r="DS62" s="298"/>
      <c r="DT62" s="298"/>
      <c r="DU62" s="299"/>
    </row>
    <row r="63" spans="1:125" ht="80.25" customHeight="1" x14ac:dyDescent="0.25">
      <c r="A63" s="303"/>
      <c r="B63" s="924"/>
      <c r="C63" s="838"/>
      <c r="D63" s="838"/>
      <c r="E63" s="800"/>
      <c r="F63" s="841"/>
      <c r="G63" s="844"/>
      <c r="H63" s="486"/>
      <c r="I63" s="847"/>
      <c r="J63" s="850"/>
      <c r="K63" s="853"/>
      <c r="L63" s="274"/>
      <c r="M63" s="856"/>
      <c r="N63" s="859"/>
      <c r="O63" s="862"/>
      <c r="P63" s="865"/>
      <c r="Q63" s="868"/>
      <c r="R63" s="871"/>
      <c r="S63" s="274"/>
      <c r="T63" s="516"/>
      <c r="U63" s="258"/>
      <c r="V63" s="258"/>
      <c r="W63" s="798"/>
      <c r="X63" s="798"/>
      <c r="Y63" s="798"/>
      <c r="Z63" s="798"/>
      <c r="AA63" s="798"/>
      <c r="AB63" s="798"/>
      <c r="AC63" s="798"/>
      <c r="AD63" s="798"/>
      <c r="AE63" s="798"/>
      <c r="AF63" s="798"/>
      <c r="AG63" s="412">
        <f>W63+Y63+AA63+AC63+AE63</f>
        <v>0</v>
      </c>
      <c r="AH63" s="403"/>
      <c r="AI63" s="404"/>
      <c r="AJ63" s="799"/>
      <c r="AK63" s="799"/>
      <c r="AL63" s="800"/>
      <c r="AM63" s="800"/>
      <c r="AN63" s="799"/>
      <c r="AO63" s="799"/>
      <c r="AP63" s="499" t="s">
        <v>956</v>
      </c>
      <c r="AQ63" s="482" t="s">
        <v>616</v>
      </c>
      <c r="AR63" s="269" t="s">
        <v>957</v>
      </c>
      <c r="AS63" s="265" t="s">
        <v>952</v>
      </c>
      <c r="AT63" s="259" t="s">
        <v>953</v>
      </c>
      <c r="AU63" s="276"/>
      <c r="AV63" s="956"/>
      <c r="AW63" s="959"/>
      <c r="AX63" s="898"/>
      <c r="AY63" s="959"/>
      <c r="AZ63" s="963"/>
      <c r="BA63" s="953"/>
      <c r="BB63" s="394"/>
      <c r="BC63" s="282"/>
      <c r="BD63" s="397">
        <v>0.60000000000000009</v>
      </c>
      <c r="BE63" s="283" t="str">
        <f>IF(ISERROR(IF(R61="R.INHERENTE
3","R. INHERENTE",(IF(AZ61="R.RESIDUAL
3","R. RESIDUAL"," ")))),"",(IF(R61="R.INHERENTE
3","R. INHERENTE",(IF(AZ61="R.RESIDUAL
3","R. RESIDUAL"," ")))))</f>
        <v xml:space="preserve"> </v>
      </c>
      <c r="BF63" s="284" t="str">
        <f>IF(ISERROR(IF(R61="R.INHERENTE
8","R. INHERENTE",(IF(AZ61="R.RESIDUAL
8","R. RESIDUAL"," ")))),"",(IF(R61="R.INHERENTE
8","R. INHERENTE",(IF(AZ61="R.RESIDUAL
8","R. RESIDUAL"," ")))))</f>
        <v>R. RESIDUAL</v>
      </c>
      <c r="BG63" s="284" t="str">
        <f>IF(ISERROR(IF(R61="R.INHERENTE
13","R. INHERENTE",(IF(AZ61="R.RESIDUAL
13","R. RESIDUAL"," ")))),"",(IF(R61="R.INHERENTE
13","R. INHERENTE",(IF(AZ61="R.RESIDUAL
13","R. RESIDUAL"," ")))))</f>
        <v xml:space="preserve"> </v>
      </c>
      <c r="BH63" s="285" t="str">
        <f>IF(ISERROR(IF(R61="R.INHERENTE
18","R. INHERENTE",(IF(AZ61="R.RESIDUAL
18","R. RESIDUAL"," ")))),"",(IF(R61="R.INHERENTE
18","R. INHERENTE",(IF(AZ61="R.RESIDUAL
18","R. RESIDUAL"," ")))))</f>
        <v xml:space="preserve"> </v>
      </c>
      <c r="BI63" s="286" t="str">
        <f>IF(ISERROR(IF(R61="R.INHERENTE
23","R. INHERENTE",(IF(AZ61="R.RESIDUAL
23","R. RESIDUAL"," ")))),"",(IF(R61="R.INHERENTE
23","R. INHERENTE",(IF(AZ61="R.RESIDUAL
23","R. RESIDUAL"," ")))))</f>
        <v xml:space="preserve"> </v>
      </c>
      <c r="BJ63" s="280"/>
      <c r="BK63" s="894"/>
      <c r="BL63" s="811"/>
      <c r="BM63" s="811"/>
      <c r="BN63" s="811"/>
      <c r="BO63" s="811"/>
      <c r="BP63" s="814"/>
      <c r="BQ63" s="392"/>
      <c r="BR63" s="817"/>
      <c r="BS63" s="820"/>
      <c r="BT63" s="1153"/>
      <c r="BU63" s="275"/>
      <c r="BV63" s="826"/>
      <c r="BW63" s="829"/>
      <c r="BX63" s="829"/>
      <c r="BY63" s="829"/>
      <c r="BZ63" s="793"/>
      <c r="CA63" s="829"/>
      <c r="CB63" s="829"/>
      <c r="CC63" s="829"/>
      <c r="CD63" s="793"/>
      <c r="CE63" s="829"/>
      <c r="CF63" s="829"/>
      <c r="CG63" s="829"/>
      <c r="CH63" s="793"/>
      <c r="CI63" s="829"/>
      <c r="CJ63" s="829"/>
      <c r="CK63" s="829"/>
      <c r="CL63" s="793"/>
      <c r="CM63" s="829"/>
      <c r="CN63" s="829"/>
      <c r="CO63" s="829"/>
      <c r="CP63" s="796"/>
      <c r="CQ63" s="308"/>
      <c r="CR63" s="832"/>
      <c r="CS63" s="790"/>
      <c r="CT63" s="790"/>
      <c r="CU63" s="790"/>
      <c r="CV63" s="790"/>
      <c r="CW63" s="790"/>
      <c r="CX63" s="790"/>
      <c r="CY63" s="790"/>
      <c r="CZ63" s="793"/>
      <c r="DA63" s="790"/>
      <c r="DB63" s="790"/>
      <c r="DC63" s="790"/>
      <c r="DD63" s="793"/>
      <c r="DE63" s="790"/>
      <c r="DF63" s="790"/>
      <c r="DG63" s="790"/>
      <c r="DH63" s="793"/>
      <c r="DI63" s="790"/>
      <c r="DJ63" s="790"/>
      <c r="DK63" s="790"/>
      <c r="DL63" s="793"/>
      <c r="DM63" s="790"/>
      <c r="DN63" s="790"/>
      <c r="DO63" s="790"/>
      <c r="DP63" s="796"/>
      <c r="DQ63" s="293"/>
      <c r="DR63" s="297"/>
      <c r="DS63" s="298"/>
      <c r="DT63" s="298"/>
      <c r="DU63" s="299"/>
    </row>
    <row r="64" spans="1:125" ht="80.25" customHeight="1" x14ac:dyDescent="0.25">
      <c r="A64" s="303"/>
      <c r="B64" s="924"/>
      <c r="C64" s="838"/>
      <c r="D64" s="838"/>
      <c r="E64" s="800"/>
      <c r="F64" s="841"/>
      <c r="G64" s="844"/>
      <c r="H64" s="486"/>
      <c r="I64" s="847"/>
      <c r="J64" s="850"/>
      <c r="K64" s="853"/>
      <c r="L64" s="274"/>
      <c r="M64" s="856"/>
      <c r="N64" s="859"/>
      <c r="O64" s="862"/>
      <c r="P64" s="865"/>
      <c r="Q64" s="868"/>
      <c r="R64" s="871"/>
      <c r="S64" s="274"/>
      <c r="T64" s="516"/>
      <c r="U64" s="258"/>
      <c r="V64" s="258"/>
      <c r="W64" s="798"/>
      <c r="X64" s="798"/>
      <c r="Y64" s="798"/>
      <c r="Z64" s="798"/>
      <c r="AA64" s="798"/>
      <c r="AB64" s="798"/>
      <c r="AC64" s="798"/>
      <c r="AD64" s="798"/>
      <c r="AE64" s="798"/>
      <c r="AF64" s="798"/>
      <c r="AG64" s="412">
        <f>W64+Y64+AA64+AC64+AE64</f>
        <v>0</v>
      </c>
      <c r="AH64" s="403"/>
      <c r="AI64" s="404"/>
      <c r="AJ64" s="799"/>
      <c r="AK64" s="799"/>
      <c r="AL64" s="800"/>
      <c r="AM64" s="800"/>
      <c r="AN64" s="799"/>
      <c r="AO64" s="799"/>
      <c r="AP64" s="480"/>
      <c r="AQ64" s="482"/>
      <c r="AR64" s="269"/>
      <c r="AS64" s="266"/>
      <c r="AT64" s="261"/>
      <c r="AU64" s="276"/>
      <c r="AV64" s="956"/>
      <c r="AW64" s="959"/>
      <c r="AX64" s="898"/>
      <c r="AY64" s="959"/>
      <c r="AZ64" s="963"/>
      <c r="BA64" s="953"/>
      <c r="BB64" s="394"/>
      <c r="BC64" s="282"/>
      <c r="BD64" s="397">
        <v>0.4</v>
      </c>
      <c r="BE64" s="287" t="str">
        <f>IF(ISERROR(IF(R61="R.INHERENTE
2","R. INHERENTE",(IF(AZ61="R.RESIDUAL
2","R. RESIDUAL"," ")))),"",(IF(R61="R.INHERENTE
2","R. INHERENTE",(IF(AZ61="R.RESIDUAL
2","R. RESIDUAL"," ")))))</f>
        <v xml:space="preserve"> </v>
      </c>
      <c r="BF64" s="284" t="str">
        <f>IF(ISERROR(IF(R61="R.INHERENTE
7","R. INHERENTE",(IF(AZ61="R.RESIDUAL
7","R. RESIDUAL"," ")))),"",(IF(R61="R.INHERENTE
7","R. INHERENTE",(IF(AZ61="R.RESIDUAL
7","R. RESIDUAL"," ")))))</f>
        <v xml:space="preserve"> </v>
      </c>
      <c r="BG64" s="284" t="str">
        <f>IF(ISERROR(IF(R61="R.INHERENTE
12","R. INHERENTE",(IF(AZ61="R.RESIDUAL
12","R. RESIDUAL"," ")))),"",(IF(R61="R.INHERENTE
12","R. INHERENTE",(IF(AZ61="R.RESIDUAL
12","R. RESIDUAL"," ")))))</f>
        <v xml:space="preserve"> </v>
      </c>
      <c r="BH64" s="285" t="str">
        <f>IF(ISERROR(IF(R61="R.INHERENTE
17","R. INHERENTE",(IF(AZ61="R.RESIDUAL
17","R. RESIDUAL"," ")))),"",(IF(R61="R.INHERENTE
17","R. INHERENTE",(IF(AZ61="R.RESIDUAL
17","R. RESIDUAL"," ")))))</f>
        <v xml:space="preserve"> </v>
      </c>
      <c r="BI64" s="286" t="str">
        <f>IF(ISERROR(IF(R61="R.INHERENTE
22","R. INHERENTE",(IF(AZ61="R.RESIDUAL
22","R. RESIDUAL"," ")))),"",(IF(R61="R.INHERENTE
22","R. INHERENTE",(IF(AZ61="R.RESIDUAL
22","R. RESIDUAL"," ")))))</f>
        <v xml:space="preserve"> </v>
      </c>
      <c r="BJ64" s="280"/>
      <c r="BK64" s="894"/>
      <c r="BL64" s="811"/>
      <c r="BM64" s="811"/>
      <c r="BN64" s="811"/>
      <c r="BO64" s="811"/>
      <c r="BP64" s="814"/>
      <c r="BQ64" s="392"/>
      <c r="BR64" s="817"/>
      <c r="BS64" s="820"/>
      <c r="BT64" s="1153"/>
      <c r="BU64" s="275"/>
      <c r="BV64" s="826"/>
      <c r="BW64" s="829"/>
      <c r="BX64" s="829"/>
      <c r="BY64" s="829"/>
      <c r="BZ64" s="793"/>
      <c r="CA64" s="829"/>
      <c r="CB64" s="829"/>
      <c r="CC64" s="829"/>
      <c r="CD64" s="793"/>
      <c r="CE64" s="829"/>
      <c r="CF64" s="829"/>
      <c r="CG64" s="829"/>
      <c r="CH64" s="793"/>
      <c r="CI64" s="829"/>
      <c r="CJ64" s="829"/>
      <c r="CK64" s="829"/>
      <c r="CL64" s="793"/>
      <c r="CM64" s="829"/>
      <c r="CN64" s="829"/>
      <c r="CO64" s="829"/>
      <c r="CP64" s="796"/>
      <c r="CQ64" s="308"/>
      <c r="CR64" s="832"/>
      <c r="CS64" s="790"/>
      <c r="CT64" s="790"/>
      <c r="CU64" s="790"/>
      <c r="CV64" s="790"/>
      <c r="CW64" s="790"/>
      <c r="CX64" s="790"/>
      <c r="CY64" s="790"/>
      <c r="CZ64" s="793"/>
      <c r="DA64" s="790"/>
      <c r="DB64" s="790"/>
      <c r="DC64" s="790"/>
      <c r="DD64" s="793"/>
      <c r="DE64" s="790"/>
      <c r="DF64" s="790"/>
      <c r="DG64" s="790"/>
      <c r="DH64" s="793"/>
      <c r="DI64" s="790"/>
      <c r="DJ64" s="790"/>
      <c r="DK64" s="790"/>
      <c r="DL64" s="793"/>
      <c r="DM64" s="790"/>
      <c r="DN64" s="790"/>
      <c r="DO64" s="790"/>
      <c r="DP64" s="796"/>
      <c r="DQ64" s="293"/>
      <c r="DR64" s="297"/>
      <c r="DS64" s="298"/>
      <c r="DT64" s="298"/>
      <c r="DU64" s="299"/>
    </row>
    <row r="65" spans="1:125" ht="80.25" customHeight="1" thickBot="1" x14ac:dyDescent="0.3">
      <c r="A65" s="303"/>
      <c r="B65" s="925"/>
      <c r="C65" s="839"/>
      <c r="D65" s="839"/>
      <c r="E65" s="896"/>
      <c r="F65" s="842"/>
      <c r="G65" s="845"/>
      <c r="H65" s="487"/>
      <c r="I65" s="848"/>
      <c r="J65" s="851"/>
      <c r="K65" s="854"/>
      <c r="L65" s="274"/>
      <c r="M65" s="857"/>
      <c r="N65" s="860"/>
      <c r="O65" s="863"/>
      <c r="P65" s="866"/>
      <c r="Q65" s="869"/>
      <c r="R65" s="872"/>
      <c r="S65" s="274"/>
      <c r="T65" s="536"/>
      <c r="U65" s="263"/>
      <c r="V65" s="263"/>
      <c r="W65" s="805"/>
      <c r="X65" s="805"/>
      <c r="Y65" s="805"/>
      <c r="Z65" s="805"/>
      <c r="AA65" s="805"/>
      <c r="AB65" s="805"/>
      <c r="AC65" s="805"/>
      <c r="AD65" s="805"/>
      <c r="AE65" s="805"/>
      <c r="AF65" s="805"/>
      <c r="AG65" s="413">
        <f>W65+Y65+AA65+AC65+AE65</f>
        <v>0</v>
      </c>
      <c r="AH65" s="405"/>
      <c r="AI65" s="406"/>
      <c r="AJ65" s="971"/>
      <c r="AK65" s="971"/>
      <c r="AL65" s="896"/>
      <c r="AM65" s="896"/>
      <c r="AN65" s="971"/>
      <c r="AO65" s="971"/>
      <c r="AP65" s="271"/>
      <c r="AQ65" s="483"/>
      <c r="AR65" s="270"/>
      <c r="AS65" s="267"/>
      <c r="AT65" s="264"/>
      <c r="AU65" s="276"/>
      <c r="AV65" s="957"/>
      <c r="AW65" s="960"/>
      <c r="AX65" s="899"/>
      <c r="AY65" s="960"/>
      <c r="AZ65" s="964"/>
      <c r="BA65" s="954"/>
      <c r="BB65" s="394"/>
      <c r="BC65" s="282"/>
      <c r="BD65" s="398">
        <v>0.2</v>
      </c>
      <c r="BE65" s="288" t="str">
        <f>IF(ISERROR(IF(R61="R.INHERENTE
1","R. INHERENTE",(IF(AZ61="R.RESIDUAL
1","R. RESIDUAL"," ")))),"",(IF(R61="R.INHERENTE
1","R. INHERENTE",(IF(AZ61="R.RESIDUAL
1","R. RESIDUAL"," ")))))</f>
        <v xml:space="preserve"> </v>
      </c>
      <c r="BF65" s="289" t="str">
        <f>IF(ISERROR(IF(R61="R.INHERENTE
6","R. INHERENTE",(IF(AZ61="R.RESIDUAL
6","R. RESIDUAL"," ")))),"",(IF(R61="R.INHERENTE
6","R. INHERENTE",(IF(AZ61="R.RESIDUAL
6","R. RESIDUAL"," ")))))</f>
        <v xml:space="preserve"> </v>
      </c>
      <c r="BG65" s="290" t="str">
        <f>IF(ISERROR(IF(R61="R.INHERENTE
11","R. INHERENTE",(IF(AZ61="R.RESIDUAL
11","R. RESIDUAL"," ")))),"",(IF(R61="R.INHERENTE
11","R. INHERENTE",(IF(AZ61="R.RESIDUAL
11","R. RESIDUAL"," ")))))</f>
        <v xml:space="preserve"> </v>
      </c>
      <c r="BH65" s="291" t="str">
        <f>IF(ISERROR(IF(R61="R.INHERENTE
16","R. INHERENTE",(IF(AZ61="R.RESIDUAL
16","R. RESIDUAL"," ")))),"",(IF(R61="R.INHERENTE
16","R. INHERENTE",(IF(AZ61="R.RESIDUAL
16","R. RESIDUAL"," ")))))</f>
        <v xml:space="preserve"> </v>
      </c>
      <c r="BI65" s="292" t="str">
        <f>IF(ISERROR(IF(R61="R.INHERENTE
21","R. INHERENTE",(IF(AZ61="R.RESIDUAL
21","R. RESIDUAL"," ")))),"",(IF(R61="R.INHERENTE
21","R. INHERENTE",(IF(AZ61="R.RESIDUAL
21","R. RESIDUAL"," ")))))</f>
        <v xml:space="preserve"> </v>
      </c>
      <c r="BJ65" s="280"/>
      <c r="BK65" s="895"/>
      <c r="BL65" s="812"/>
      <c r="BM65" s="812"/>
      <c r="BN65" s="812"/>
      <c r="BO65" s="812"/>
      <c r="BP65" s="815"/>
      <c r="BQ65" s="392"/>
      <c r="BR65" s="818"/>
      <c r="BS65" s="821"/>
      <c r="BT65" s="1178"/>
      <c r="BU65" s="275"/>
      <c r="BV65" s="827"/>
      <c r="BW65" s="830"/>
      <c r="BX65" s="830"/>
      <c r="BY65" s="830"/>
      <c r="BZ65" s="794"/>
      <c r="CA65" s="830"/>
      <c r="CB65" s="830"/>
      <c r="CC65" s="830"/>
      <c r="CD65" s="794"/>
      <c r="CE65" s="830"/>
      <c r="CF65" s="830"/>
      <c r="CG65" s="830"/>
      <c r="CH65" s="794"/>
      <c r="CI65" s="830"/>
      <c r="CJ65" s="830"/>
      <c r="CK65" s="830"/>
      <c r="CL65" s="794"/>
      <c r="CM65" s="830"/>
      <c r="CN65" s="830"/>
      <c r="CO65" s="830"/>
      <c r="CP65" s="797"/>
      <c r="CQ65" s="308"/>
      <c r="CR65" s="833"/>
      <c r="CS65" s="791"/>
      <c r="CT65" s="791"/>
      <c r="CU65" s="791"/>
      <c r="CV65" s="791"/>
      <c r="CW65" s="791"/>
      <c r="CX65" s="791"/>
      <c r="CY65" s="791"/>
      <c r="CZ65" s="794"/>
      <c r="DA65" s="791"/>
      <c r="DB65" s="791"/>
      <c r="DC65" s="791"/>
      <c r="DD65" s="794"/>
      <c r="DE65" s="791"/>
      <c r="DF65" s="791"/>
      <c r="DG65" s="791"/>
      <c r="DH65" s="794"/>
      <c r="DI65" s="791"/>
      <c r="DJ65" s="791"/>
      <c r="DK65" s="791"/>
      <c r="DL65" s="794"/>
      <c r="DM65" s="791"/>
      <c r="DN65" s="791"/>
      <c r="DO65" s="791"/>
      <c r="DP65" s="797"/>
      <c r="DQ65" s="293"/>
      <c r="DR65" s="300"/>
      <c r="DS65" s="301"/>
      <c r="DT65" s="301"/>
      <c r="DU65" s="302"/>
    </row>
    <row r="66" spans="1:125" ht="19.5" customHeight="1" thickBot="1" x14ac:dyDescent="0.3">
      <c r="AV66" s="394"/>
      <c r="AW66" s="394"/>
      <c r="AX66" s="394"/>
      <c r="AY66" s="394"/>
      <c r="AZ66" s="394"/>
      <c r="BE66" s="410">
        <v>0.2</v>
      </c>
      <c r="BF66" s="411">
        <v>0.4</v>
      </c>
      <c r="BG66" s="411">
        <v>0.60000000000000009</v>
      </c>
      <c r="BH66" s="411">
        <v>0.8</v>
      </c>
      <c r="BI66" s="411">
        <v>1</v>
      </c>
    </row>
    <row r="67" spans="1:125" ht="80.25" customHeight="1" x14ac:dyDescent="0.25">
      <c r="A67" s="303"/>
      <c r="B67" s="923">
        <v>9</v>
      </c>
      <c r="C67" s="837" t="s">
        <v>639</v>
      </c>
      <c r="D67" s="837" t="s">
        <v>625</v>
      </c>
      <c r="E67" s="837" t="s">
        <v>601</v>
      </c>
      <c r="F67" s="840" t="s">
        <v>600</v>
      </c>
      <c r="G67" s="843" t="s">
        <v>2014</v>
      </c>
      <c r="H67" s="485" t="s">
        <v>2015</v>
      </c>
      <c r="I67" s="846" t="str">
        <f>IF(F67="","",(CONCATENATE("Posibilidad de afectación ",F67," ",G67," ",H67," ",H68," ",H69," ",H70," ",H71)))</f>
        <v xml:space="preserve">Posibilidad de afectación Económica y Reputacional  por no identificar oportunamente aspectos relacionados con incumplimientos de las condiciones exigidas por la resolucion 3100/2019, debido a no contar con el equipo completo de profesionales
 y/o el debido seguimiento de las actividades programadas en el plan de trabajo del subproceso de habilitación.   </v>
      </c>
      <c r="J67" s="849" t="s">
        <v>268</v>
      </c>
      <c r="K67" s="852" t="s">
        <v>868</v>
      </c>
      <c r="L67" s="274"/>
      <c r="M67" s="855" t="s">
        <v>660</v>
      </c>
      <c r="N67" s="858">
        <f>IF(ISERROR(VLOOKUP($M67,Listas!$E$20:$F$24,2,FALSE)),"",(VLOOKUP($M67,Listas!$E$20:$F$24,2,FALSE)))</f>
        <v>1</v>
      </c>
      <c r="O67" s="861" t="str">
        <f>IF(ISERROR(VLOOKUP($N67,Listas!$E$3:$F$7,2,FALSE)),"",(VLOOKUP($N67,Listas!$E$3:$F$7,2,FALSE)))</f>
        <v xml:space="preserve">MUY ALTA </v>
      </c>
      <c r="P67" s="864" t="s">
        <v>594</v>
      </c>
      <c r="Q67" s="867">
        <f>IF(ISERROR(VLOOKUP($P67,Listas!$E$28:$F$35,2,FALSE)),"",(VLOOKUP($P67,Listas!$E$28:$F$35,2,FALSE)))</f>
        <v>0.6</v>
      </c>
      <c r="R67" s="870" t="str">
        <f>IF(N67="","",(CONCATENATE("R.INHERENTE
",(IF(AND($N67=0.2,$Q67=0.2),1,(IF(AND($N67=0.2,$Q67=0.4),6,(IF(AND($N67=0.2,$Q67=0.6),11,(IF(AND($N67=0.2,$Q67=0.8),16,(IF(AND($N67=0.2,$Q67=1),21,(IF(AND($N67=0.4,$Q67=0.2),2,(IF(AND($N67=0.4,$Q67=0.4),7,(IF(AND($N67=0.4,$Q67=0.6),12,(IF(AND($N67=0.4,$Q67=0.8),17,(IF(AND($N67=0.4,$Q67=1),22,(IF(AND($N67=0.6,$Q67=0.2),3,(IF(AND($N67=0.6,$Q67=0.4),8,(IF(AND($N67=0.6,$Q67=0.6),13,(IF(AND($N67=0.6,$Q67=0.8),18,(IF(AND($N67=0.6,$Q67=1),23,(IF(AND($N67=0.8,$Q67=0.2),4,(IF(AND($N67=0.8,$Q67=0.4),9,(IF(AND($N67=0.8,$Q67=0.6),14,(IF(AND($N67=0.8,$Q67=0.8),19,(IF(AND($N67=0.8,$Q67=1),24,(IF(AND($N67=1,$Q67=0.2),5,(IF(AND($N67=1,$Q67=0.4),10,(IF(AND($N67=1,$Q67=0.6),15,(IF(AND($N67=1,$Q67=0.8),20,(IF(AND($N67=1,$Q67=1),25,"")))))))))))))))))))))))))))))))))))))))))))))))))))))</f>
        <v>R.INHERENTE
15</v>
      </c>
      <c r="S67" s="274">
        <f>+VLOOKUP($R67,Listas!$D$112:$E$136,2,FALSE)</f>
        <v>15</v>
      </c>
      <c r="T67" s="515" t="s">
        <v>961</v>
      </c>
      <c r="U67" s="309" t="s">
        <v>748</v>
      </c>
      <c r="V67" s="309"/>
      <c r="W67" s="875">
        <v>25</v>
      </c>
      <c r="X67" s="875"/>
      <c r="Y67" s="875"/>
      <c r="Z67" s="875"/>
      <c r="AA67" s="875"/>
      <c r="AB67" s="875"/>
      <c r="AC67" s="875"/>
      <c r="AD67" s="875"/>
      <c r="AE67" s="875">
        <v>15</v>
      </c>
      <c r="AF67" s="875"/>
      <c r="AG67" s="436">
        <f>W67+Y67+AA67+AC67+AE67</f>
        <v>40</v>
      </c>
      <c r="AH67" s="407">
        <v>0.48</v>
      </c>
      <c r="AI67" s="408"/>
      <c r="AJ67" s="876" t="s">
        <v>189</v>
      </c>
      <c r="AK67" s="876"/>
      <c r="AL67" s="877" t="s">
        <v>588</v>
      </c>
      <c r="AM67" s="877"/>
      <c r="AN67" s="876" t="s">
        <v>189</v>
      </c>
      <c r="AO67" s="876"/>
      <c r="AP67" s="500" t="s">
        <v>963</v>
      </c>
      <c r="AQ67" s="478" t="s">
        <v>617</v>
      </c>
      <c r="AR67" s="310" t="s">
        <v>966</v>
      </c>
      <c r="AS67" s="311" t="s">
        <v>967</v>
      </c>
      <c r="AT67" s="312" t="s">
        <v>953</v>
      </c>
      <c r="AU67" s="305">
        <f>+(IF(AND($AV67&gt;0,$AV67&lt;=0.2),0.2,(IF(AND($AV67&gt;0.2,$AV67&lt;=0.4),0.4,(IF(AND($AV67&gt;0.4,$AV67&lt;=0.6),0.6,(IF(AND($AV67&gt;0.6,$AV67&lt;=0.8),0.8,(IF($AV67&gt;0.8,1,""))))))))))</f>
        <v>0.6</v>
      </c>
      <c r="AV67" s="1172">
        <f>+MIN(AH67:AH71)</f>
        <v>0.48</v>
      </c>
      <c r="AW67" s="1173" t="str">
        <f>+(IF($AU67=0.2,"MUY BAJA",(IF($AU67=0.4,"BAJA",(IF($AU67=0.6,"MEDIA",(IF($AU67=0.8,"ALTA",(IF($AU67=1,"MUY ALTA",""))))))))))</f>
        <v>MEDIA</v>
      </c>
      <c r="AX67" s="1174">
        <f>+MIN(AI67:AI71)</f>
        <v>0.42</v>
      </c>
      <c r="AY67" s="1173" t="str">
        <f>+(IF($BB67=0.2,"MUY BAJA",(IF($BB67=0.4,"BAJA",(IF($BB67=0.6,"MEDIA",(IF($BB67=0.8,"ALTA",(IF($BB67=1,"MUY ALTA",""))))))))))</f>
        <v>MEDIA</v>
      </c>
      <c r="AZ67" s="1175" t="str">
        <f>IF($AU67="","",(CONCATENATE("R.RESIDUAL
",(IF(AND($AU67=0.2,$BB67=0.2),1,(IF(AND($AU67=0.2,$BB67=0.4),6,(IF(AND($AU67=0.2,$BB67=0.6),11,(IF(AND($AU67=0.2,$BB67=0.8),16,(IF(AND($AU67=0.2,$BB67=1),21,(IF(AND($AU67=0.4,$BB67=0.2),2,(IF(AND($AU67=0.4,$BB67=0.4),7,(IF(AND($AU67=0.4,$BB67=0.6),12,(IF(AND($AU67=0.4,$BB67=0.8),17,(IF(AND($AU67=0.4,$BB67=1),22,(IF(AND($AU67=0.6,$BB67=0.2),3,(IF(AND($AU67=0.6,$BB67=0.4),8,(IF(AND($AU67=0.6,$BB67=0.6),13,(IF(AND($AU67=0.6,$BB67=0.8),18,(IF(AND($AU67=0.6,$BB67=1),23,(IF(AND($AU67=0.8,$BB67=0.2),4,(IF(AND($AU67=0.8,$BB67=0.4),9,(IF(AND($AU67=0.8,$BB67=0.6),14,(IF(AND($AU67=0.8,$BB67=0.8),19,(IF(AND($AU67=0.8,$BB67=1),24,(IF(AND($AU67=1,$BB67=0.2),5,(IF(AND($AU67=1,$BB67=0.4),10,(IF(AND($AU67=1,$BB67=0.6),15,(IF(AND($AU67=1,$BB67=0.8),20,(IF(AND($AU67=1,$BB67=1),25,"")))))))))))))))))))))))))))))))))))))))))))))))))))))</f>
        <v>R.RESIDUAL
13</v>
      </c>
      <c r="BA67" s="1177" t="s">
        <v>610</v>
      </c>
      <c r="BB67" s="305">
        <f>+(IF(AND($AX67&gt;0,$AX67&lt;=0.2),0.2,(IF(AND($AX67&gt;0.2,$AX67&lt;=0.4),0.4,(IF(AND($AX67&gt;0.4,$AX67&lt;=0.6),0.6,(IF(AND($AX67&gt;0.6,$AX67&lt;=0.8),0.8,(IF($AX67&gt;0.8,1,""))))))))))</f>
        <v>0.6</v>
      </c>
      <c r="BC67" s="276">
        <f>+VLOOKUP($AZ67,Listas!$F$112:$G$136,2,FALSE)</f>
        <v>13</v>
      </c>
      <c r="BD67" s="397">
        <v>1</v>
      </c>
      <c r="BE67" s="277" t="str">
        <f>IF(ISERROR(IF(R67="R.INHERENTE
5","R. INHERENTE",(IF(AZ67="R.RESIDUAL
5","R. RESIDUAL"," ")))),"",(IF(R67="R.INHERENTE
5","R. INHERENTE",(IF(AZ67="R.RESIDUAL
5","R. RESIDUAL"," ")))))</f>
        <v xml:space="preserve"> </v>
      </c>
      <c r="BF67" s="278" t="str">
        <f>IF(ISERROR(IF(R67="R.INHERENTE
10","R. INHERENTE",(IF(AZ67="R.RESIDUAL
10","R. RESIDUAL"," ")))),"",(IF(R67="R.INHERENTE
10","R. INHERENTE",(IF(AZ67="R.RESIDUAL
10","R. RESIDUAL"," ")))))</f>
        <v xml:space="preserve"> </v>
      </c>
      <c r="BG67" s="278" t="str">
        <f>IF(ISERROR(IF(R67="R.INHERENTE
15","R. INHERENTE",(IF(AZ67="R.RESIDUAL
15","R. RESIDUAL"," ")))),"",(IF(R67="R.INHERENTE
15","R. INHERENTE",(IF(AZ67="R.RESIDUAL
15","R. RESIDUAL"," ")))))</f>
        <v>R. INHERENTE</v>
      </c>
      <c r="BH67" s="278" t="str">
        <f>IF(ISERROR(IF(R67="R.INHERENTE
20","R. INHERENTE",(IF(AZ67="R.RESIDUAL
20","R. RESIDUAL"," ")))),"",(IF(R67="R.INHERENTE
20","R. INHERENTE",(IF(AZ67="R.RESIDUAL
20","R. RESIDUAL"," ")))))</f>
        <v xml:space="preserve"> </v>
      </c>
      <c r="BI67" s="279" t="str">
        <f>IF(ISERROR(IF(R67="R.INHERENTE
25","R. INHERENTE",(IF(AZ67="R.RESIDUAL
25","R. RESIDUAL"," ")))),"",(IF(R67="R.INHERENTE
25","R. INHERENTE",(IF(AZ67="R.RESIDUAL
25","R. RESIDUAL"," ")))))</f>
        <v xml:space="preserve"> </v>
      </c>
      <c r="BJ67" s="280"/>
      <c r="BK67" s="893" t="s">
        <v>43</v>
      </c>
      <c r="BL67" s="810" t="s">
        <v>43</v>
      </c>
      <c r="BM67" s="810" t="s">
        <v>43</v>
      </c>
      <c r="BN67" s="810" t="s">
        <v>43</v>
      </c>
      <c r="BO67" s="810" t="s">
        <v>43</v>
      </c>
      <c r="BP67" s="813"/>
      <c r="BQ67" s="392"/>
      <c r="BR67" s="816" t="s">
        <v>970</v>
      </c>
      <c r="BS67" s="1176" t="s">
        <v>972</v>
      </c>
      <c r="BT67" s="822" t="s">
        <v>971</v>
      </c>
      <c r="BU67" s="275"/>
      <c r="BV67" s="825">
        <v>44657</v>
      </c>
      <c r="BW67" s="828"/>
      <c r="BX67" s="828"/>
      <c r="BY67" s="828"/>
      <c r="BZ67" s="792" t="s">
        <v>924</v>
      </c>
      <c r="CA67" s="828"/>
      <c r="CB67" s="828"/>
      <c r="CC67" s="828"/>
      <c r="CD67" s="792" t="s">
        <v>924</v>
      </c>
      <c r="CE67" s="828"/>
      <c r="CF67" s="828"/>
      <c r="CG67" s="828"/>
      <c r="CH67" s="792" t="s">
        <v>925</v>
      </c>
      <c r="CI67" s="828"/>
      <c r="CJ67" s="828"/>
      <c r="CK67" s="828"/>
      <c r="CL67" s="792" t="s">
        <v>924</v>
      </c>
      <c r="CM67" s="828"/>
      <c r="CN67" s="828"/>
      <c r="CO67" s="828"/>
      <c r="CP67" s="795" t="s">
        <v>926</v>
      </c>
      <c r="CQ67" s="308"/>
      <c r="CR67" s="831">
        <v>44661</v>
      </c>
      <c r="CS67" s="789"/>
      <c r="CT67" s="789"/>
      <c r="CU67" s="789"/>
      <c r="CV67" s="789"/>
      <c r="CW67" s="789"/>
      <c r="CX67" s="789"/>
      <c r="CY67" s="789"/>
      <c r="CZ67" s="792" t="s">
        <v>924</v>
      </c>
      <c r="DA67" s="789"/>
      <c r="DB67" s="789"/>
      <c r="DC67" s="789"/>
      <c r="DD67" s="792" t="s">
        <v>924</v>
      </c>
      <c r="DE67" s="789"/>
      <c r="DF67" s="789"/>
      <c r="DG67" s="789"/>
      <c r="DH67" s="792" t="s">
        <v>925</v>
      </c>
      <c r="DI67" s="789"/>
      <c r="DJ67" s="789"/>
      <c r="DK67" s="789"/>
      <c r="DL67" s="792" t="s">
        <v>924</v>
      </c>
      <c r="DM67" s="789"/>
      <c r="DN67" s="789"/>
      <c r="DO67" s="789"/>
      <c r="DP67" s="795" t="s">
        <v>926</v>
      </c>
      <c r="DQ67" s="293"/>
      <c r="DR67" s="294"/>
      <c r="DS67" s="295"/>
      <c r="DT67" s="295"/>
      <c r="DU67" s="296"/>
    </row>
    <row r="68" spans="1:125" ht="80.25" customHeight="1" x14ac:dyDescent="0.25">
      <c r="A68" s="303"/>
      <c r="B68" s="924"/>
      <c r="C68" s="838"/>
      <c r="D68" s="838"/>
      <c r="E68" s="838"/>
      <c r="F68" s="841"/>
      <c r="G68" s="844"/>
      <c r="H68" s="486" t="s">
        <v>2016</v>
      </c>
      <c r="I68" s="847"/>
      <c r="J68" s="850"/>
      <c r="K68" s="853"/>
      <c r="L68" s="274"/>
      <c r="M68" s="856"/>
      <c r="N68" s="859"/>
      <c r="O68" s="862"/>
      <c r="P68" s="865"/>
      <c r="Q68" s="868"/>
      <c r="R68" s="871"/>
      <c r="S68" s="274"/>
      <c r="T68" s="516" t="s">
        <v>962</v>
      </c>
      <c r="U68" s="258"/>
      <c r="V68" s="258" t="s">
        <v>260</v>
      </c>
      <c r="W68" s="798"/>
      <c r="X68" s="798"/>
      <c r="Y68" s="798">
        <v>15</v>
      </c>
      <c r="Z68" s="798"/>
      <c r="AA68" s="798"/>
      <c r="AB68" s="798"/>
      <c r="AC68" s="798"/>
      <c r="AD68" s="798"/>
      <c r="AE68" s="798">
        <v>15</v>
      </c>
      <c r="AF68" s="798"/>
      <c r="AG68" s="412">
        <f>W68+Y68+AA68+AC68+AE68</f>
        <v>30</v>
      </c>
      <c r="AH68" s="403"/>
      <c r="AI68" s="404">
        <v>0.42</v>
      </c>
      <c r="AJ68" s="799" t="s">
        <v>189</v>
      </c>
      <c r="AK68" s="799"/>
      <c r="AL68" s="800" t="s">
        <v>588</v>
      </c>
      <c r="AM68" s="800"/>
      <c r="AN68" s="799" t="s">
        <v>189</v>
      </c>
      <c r="AO68" s="799"/>
      <c r="AP68" s="499" t="s">
        <v>964</v>
      </c>
      <c r="AQ68" s="482" t="s">
        <v>617</v>
      </c>
      <c r="AR68" s="269" t="s">
        <v>968</v>
      </c>
      <c r="AS68" s="265" t="s">
        <v>967</v>
      </c>
      <c r="AT68" s="261" t="s">
        <v>953</v>
      </c>
      <c r="AU68" s="276"/>
      <c r="AV68" s="956"/>
      <c r="AW68" s="959"/>
      <c r="AX68" s="898"/>
      <c r="AY68" s="959"/>
      <c r="AZ68" s="963"/>
      <c r="BA68" s="953"/>
      <c r="BB68" s="394"/>
      <c r="BC68" s="282"/>
      <c r="BD68" s="397">
        <v>0.8</v>
      </c>
      <c r="BE68" s="283" t="str">
        <f>IF(ISERROR(IF(R67="R.INHERENTE
4","R. INHERENTE",(IF(AZ67="R.RESIDUAL
4","R. RESIDUAL"," ")))),"",(IF(R67="R.INHERENTE
4","R. INHERENTE",(IF(AZ67="R.RESIDUAL
4","R. RESIDUAL"," ")))))</f>
        <v xml:space="preserve"> </v>
      </c>
      <c r="BF68" s="284" t="str">
        <f>IF(ISERROR(IF(R67="R.INHERENTE
9","R. INHERENTE",(IF(AZ67="R.RESIDUAL
9","R. RESIDUAL"," ")))),"",(IF(R67="R.INHERENTE
9","R. INHERENTE",(IF(AZ67="R.RESIDUAL
9","R. RESIDUAL"," ")))))</f>
        <v xml:space="preserve"> </v>
      </c>
      <c r="BG68" s="285" t="str">
        <f>IF(ISERROR(IF(R67="R.INHERENTE
14","R. INHERENTE",(IF(AZ67="R.RESIDUAL
14","R. RESIDUAL"," ")))),"",(IF(R67="R.INHERENTE
14","R. INHERENTE",(IF(AZ67="R.RESIDUAL
14","R. RESIDUAL"," ")))))</f>
        <v xml:space="preserve"> </v>
      </c>
      <c r="BH68" s="285" t="str">
        <f>IF(ISERROR(IF(R67="R.INHERENTE
19","R. INHERENTE",(IF(AZ67="R.RESIDUAL
19","R. RESIDUAL"," ")))),"",(IF(R67="R.INHERENTE
19","R. INHERENTE",(IF(AZ67="R.RESIDUAL
19","R. RESIDUAL"," ")))))</f>
        <v xml:space="preserve"> </v>
      </c>
      <c r="BI68" s="286" t="str">
        <f>IF(ISERROR(IF(R67="R.INHERENTE
24","R. INHERENTE",(IF(AZ67="R.RESIDUAL
24","R. RESIDUAL"," ")))),"",(IF(R67="R.INHERENTE
24","R. INHERENTE",(IF(AZ67="R.RESIDUAL
24","R. RESIDUAL"," ")))))</f>
        <v xml:space="preserve"> </v>
      </c>
      <c r="BJ68" s="280"/>
      <c r="BK68" s="894"/>
      <c r="BL68" s="811"/>
      <c r="BM68" s="811"/>
      <c r="BN68" s="811"/>
      <c r="BO68" s="811"/>
      <c r="BP68" s="814"/>
      <c r="BQ68" s="392"/>
      <c r="BR68" s="817"/>
      <c r="BS68" s="950"/>
      <c r="BT68" s="1153"/>
      <c r="BU68" s="275"/>
      <c r="BV68" s="826"/>
      <c r="BW68" s="829"/>
      <c r="BX68" s="829"/>
      <c r="BY68" s="829"/>
      <c r="BZ68" s="793"/>
      <c r="CA68" s="829"/>
      <c r="CB68" s="829"/>
      <c r="CC68" s="829"/>
      <c r="CD68" s="793"/>
      <c r="CE68" s="829"/>
      <c r="CF68" s="829"/>
      <c r="CG68" s="829"/>
      <c r="CH68" s="793"/>
      <c r="CI68" s="829"/>
      <c r="CJ68" s="829"/>
      <c r="CK68" s="829"/>
      <c r="CL68" s="793"/>
      <c r="CM68" s="829"/>
      <c r="CN68" s="829"/>
      <c r="CO68" s="829"/>
      <c r="CP68" s="796"/>
      <c r="CQ68" s="308"/>
      <c r="CR68" s="832"/>
      <c r="CS68" s="790"/>
      <c r="CT68" s="790"/>
      <c r="CU68" s="790"/>
      <c r="CV68" s="790"/>
      <c r="CW68" s="790"/>
      <c r="CX68" s="790"/>
      <c r="CY68" s="790"/>
      <c r="CZ68" s="793"/>
      <c r="DA68" s="790"/>
      <c r="DB68" s="790"/>
      <c r="DC68" s="790"/>
      <c r="DD68" s="793"/>
      <c r="DE68" s="790"/>
      <c r="DF68" s="790"/>
      <c r="DG68" s="790"/>
      <c r="DH68" s="793"/>
      <c r="DI68" s="790"/>
      <c r="DJ68" s="790"/>
      <c r="DK68" s="790"/>
      <c r="DL68" s="793"/>
      <c r="DM68" s="790"/>
      <c r="DN68" s="790"/>
      <c r="DO68" s="790"/>
      <c r="DP68" s="796"/>
      <c r="DQ68" s="293"/>
      <c r="DR68" s="297"/>
      <c r="DS68" s="298"/>
      <c r="DT68" s="298"/>
      <c r="DU68" s="299"/>
    </row>
    <row r="69" spans="1:125" ht="80.25" customHeight="1" x14ac:dyDescent="0.25">
      <c r="A69" s="303"/>
      <c r="B69" s="924"/>
      <c r="C69" s="838"/>
      <c r="D69" s="838"/>
      <c r="E69" s="838"/>
      <c r="F69" s="841"/>
      <c r="G69" s="844"/>
      <c r="H69" s="486"/>
      <c r="I69" s="847"/>
      <c r="J69" s="850"/>
      <c r="K69" s="853"/>
      <c r="L69" s="274"/>
      <c r="M69" s="856"/>
      <c r="N69" s="859"/>
      <c r="O69" s="862"/>
      <c r="P69" s="865"/>
      <c r="Q69" s="868"/>
      <c r="R69" s="871"/>
      <c r="S69" s="274"/>
      <c r="T69" s="516"/>
      <c r="U69" s="258"/>
      <c r="V69" s="258"/>
      <c r="W69" s="798"/>
      <c r="X69" s="798"/>
      <c r="Y69" s="798"/>
      <c r="Z69" s="798"/>
      <c r="AA69" s="798"/>
      <c r="AB69" s="798"/>
      <c r="AC69" s="798"/>
      <c r="AD69" s="798"/>
      <c r="AE69" s="798"/>
      <c r="AF69" s="798"/>
      <c r="AG69" s="412">
        <f>W69+Y69+AA69+AC69+AE69</f>
        <v>0</v>
      </c>
      <c r="AH69" s="403"/>
      <c r="AI69" s="404"/>
      <c r="AJ69" s="799"/>
      <c r="AK69" s="799"/>
      <c r="AL69" s="800"/>
      <c r="AM69" s="800"/>
      <c r="AN69" s="799"/>
      <c r="AO69" s="799"/>
      <c r="AP69" s="499" t="s">
        <v>965</v>
      </c>
      <c r="AQ69" s="482" t="s">
        <v>617</v>
      </c>
      <c r="AR69" s="269" t="s">
        <v>969</v>
      </c>
      <c r="AS69" s="265" t="s">
        <v>967</v>
      </c>
      <c r="AT69" s="261" t="s">
        <v>953</v>
      </c>
      <c r="AU69" s="276"/>
      <c r="AV69" s="956"/>
      <c r="AW69" s="959"/>
      <c r="AX69" s="898"/>
      <c r="AY69" s="959"/>
      <c r="AZ69" s="963"/>
      <c r="BA69" s="953"/>
      <c r="BB69" s="394"/>
      <c r="BC69" s="282"/>
      <c r="BD69" s="397">
        <v>0.60000000000000009</v>
      </c>
      <c r="BE69" s="283" t="str">
        <f>IF(ISERROR(IF(R67="R.INHERENTE
3","R. INHERENTE",(IF(AZ67="R.RESIDUAL
3","R. RESIDUAL"," ")))),"",(IF(R67="R.INHERENTE
3","R. INHERENTE",(IF(AZ67="R.RESIDUAL
3","R. RESIDUAL"," ")))))</f>
        <v xml:space="preserve"> </v>
      </c>
      <c r="BF69" s="284" t="str">
        <f>IF(ISERROR(IF(R67="R.INHERENTE
8","R. INHERENTE",(IF(AZ67="R.RESIDUAL
8","R. RESIDUAL"," ")))),"",(IF(R67="R.INHERENTE
8","R. INHERENTE",(IF(AZ67="R.RESIDUAL
8","R. RESIDUAL"," ")))))</f>
        <v xml:space="preserve"> </v>
      </c>
      <c r="BG69" s="284" t="str">
        <f>IF(ISERROR(IF(R67="R.INHERENTE
13","R. INHERENTE",(IF(AZ67="R.RESIDUAL
13","R. RESIDUAL"," ")))),"",(IF(R67="R.INHERENTE
13","R. INHERENTE",(IF(AZ67="R.RESIDUAL
13","R. RESIDUAL"," ")))))</f>
        <v>R. RESIDUAL</v>
      </c>
      <c r="BH69" s="285" t="str">
        <f>IF(ISERROR(IF(R67="R.INHERENTE
18","R. INHERENTE",(IF(AZ67="R.RESIDUAL
18","R. RESIDUAL"," ")))),"",(IF(R67="R.INHERENTE
18","R. INHERENTE",(IF(AZ67="R.RESIDUAL
18","R. RESIDUAL"," ")))))</f>
        <v xml:space="preserve"> </v>
      </c>
      <c r="BI69" s="286" t="str">
        <f>IF(ISERROR(IF(R67="R.INHERENTE
23","R. INHERENTE",(IF(AZ67="R.RESIDUAL
23","R. RESIDUAL"," ")))),"",(IF(R67="R.INHERENTE
23","R. INHERENTE",(IF(AZ67="R.RESIDUAL
23","R. RESIDUAL"," ")))))</f>
        <v xml:space="preserve"> </v>
      </c>
      <c r="BJ69" s="280"/>
      <c r="BK69" s="894"/>
      <c r="BL69" s="811"/>
      <c r="BM69" s="811"/>
      <c r="BN69" s="811"/>
      <c r="BO69" s="811"/>
      <c r="BP69" s="814"/>
      <c r="BQ69" s="392"/>
      <c r="BR69" s="817"/>
      <c r="BS69" s="950"/>
      <c r="BT69" s="1153"/>
      <c r="BU69" s="275"/>
      <c r="BV69" s="826"/>
      <c r="BW69" s="829"/>
      <c r="BX69" s="829"/>
      <c r="BY69" s="829"/>
      <c r="BZ69" s="793"/>
      <c r="CA69" s="829"/>
      <c r="CB69" s="829"/>
      <c r="CC69" s="829"/>
      <c r="CD69" s="793"/>
      <c r="CE69" s="829"/>
      <c r="CF69" s="829"/>
      <c r="CG69" s="829"/>
      <c r="CH69" s="793"/>
      <c r="CI69" s="829"/>
      <c r="CJ69" s="829"/>
      <c r="CK69" s="829"/>
      <c r="CL69" s="793"/>
      <c r="CM69" s="829"/>
      <c r="CN69" s="829"/>
      <c r="CO69" s="829"/>
      <c r="CP69" s="796"/>
      <c r="CQ69" s="308"/>
      <c r="CR69" s="832"/>
      <c r="CS69" s="790"/>
      <c r="CT69" s="790"/>
      <c r="CU69" s="790"/>
      <c r="CV69" s="790"/>
      <c r="CW69" s="790"/>
      <c r="CX69" s="790"/>
      <c r="CY69" s="790"/>
      <c r="CZ69" s="793"/>
      <c r="DA69" s="790"/>
      <c r="DB69" s="790"/>
      <c r="DC69" s="790"/>
      <c r="DD69" s="793"/>
      <c r="DE69" s="790"/>
      <c r="DF69" s="790"/>
      <c r="DG69" s="790"/>
      <c r="DH69" s="793"/>
      <c r="DI69" s="790"/>
      <c r="DJ69" s="790"/>
      <c r="DK69" s="790"/>
      <c r="DL69" s="793"/>
      <c r="DM69" s="790"/>
      <c r="DN69" s="790"/>
      <c r="DO69" s="790"/>
      <c r="DP69" s="796"/>
      <c r="DQ69" s="293"/>
      <c r="DR69" s="297"/>
      <c r="DS69" s="298"/>
      <c r="DT69" s="298"/>
      <c r="DU69" s="299"/>
    </row>
    <row r="70" spans="1:125" ht="80.25" customHeight="1" x14ac:dyDescent="0.25">
      <c r="A70" s="303"/>
      <c r="B70" s="924"/>
      <c r="C70" s="838"/>
      <c r="D70" s="838"/>
      <c r="E70" s="838"/>
      <c r="F70" s="841"/>
      <c r="G70" s="844"/>
      <c r="H70" s="486"/>
      <c r="I70" s="847"/>
      <c r="J70" s="850"/>
      <c r="K70" s="853"/>
      <c r="L70" s="274"/>
      <c r="M70" s="856"/>
      <c r="N70" s="859"/>
      <c r="O70" s="862"/>
      <c r="P70" s="865"/>
      <c r="Q70" s="868"/>
      <c r="R70" s="871"/>
      <c r="S70" s="274"/>
      <c r="T70" s="516"/>
      <c r="U70" s="258"/>
      <c r="V70" s="258"/>
      <c r="W70" s="798"/>
      <c r="X70" s="798"/>
      <c r="Y70" s="798"/>
      <c r="Z70" s="798"/>
      <c r="AA70" s="798"/>
      <c r="AB70" s="798"/>
      <c r="AC70" s="798"/>
      <c r="AD70" s="798"/>
      <c r="AE70" s="798"/>
      <c r="AF70" s="798"/>
      <c r="AG70" s="412">
        <f>W70+Y70+AA70+AC70+AE70</f>
        <v>0</v>
      </c>
      <c r="AH70" s="403"/>
      <c r="AI70" s="404"/>
      <c r="AJ70" s="799"/>
      <c r="AK70" s="799"/>
      <c r="AL70" s="800"/>
      <c r="AM70" s="800"/>
      <c r="AN70" s="799"/>
      <c r="AO70" s="799"/>
      <c r="AP70" s="480"/>
      <c r="AQ70" s="482"/>
      <c r="AR70" s="269"/>
      <c r="AS70" s="266"/>
      <c r="AT70" s="261"/>
      <c r="AU70" s="276"/>
      <c r="AV70" s="956"/>
      <c r="AW70" s="959"/>
      <c r="AX70" s="898"/>
      <c r="AY70" s="959"/>
      <c r="AZ70" s="963"/>
      <c r="BA70" s="953"/>
      <c r="BB70" s="394"/>
      <c r="BC70" s="282"/>
      <c r="BD70" s="397">
        <v>0.4</v>
      </c>
      <c r="BE70" s="287" t="str">
        <f>IF(ISERROR(IF(R67="R.INHERENTE
2","R. INHERENTE",(IF(AZ67="R.RESIDUAL
2","R. RESIDUAL"," ")))),"",(IF(R67="R.INHERENTE
2","R. INHERENTE",(IF(AZ67="R.RESIDUAL
2","R. RESIDUAL"," ")))))</f>
        <v xml:space="preserve"> </v>
      </c>
      <c r="BF70" s="284" t="str">
        <f>IF(ISERROR(IF(R67="R.INHERENTE
7","R. INHERENTE",(IF(AZ67="R.RESIDUAL
7","R. RESIDUAL"," ")))),"",(IF(R67="R.INHERENTE
7","R. INHERENTE",(IF(AZ67="R.RESIDUAL
7","R. RESIDUAL"," ")))))</f>
        <v xml:space="preserve"> </v>
      </c>
      <c r="BG70" s="284" t="str">
        <f>IF(ISERROR(IF(R67="R.INHERENTE
12","R. INHERENTE",(IF(AZ67="R.RESIDUAL
12","R. RESIDUAL"," ")))),"",(IF(R67="R.INHERENTE
12","R. INHERENTE",(IF(AZ67="R.RESIDUAL
12","R. RESIDUAL"," ")))))</f>
        <v xml:space="preserve"> </v>
      </c>
      <c r="BH70" s="285" t="str">
        <f>IF(ISERROR(IF(R67="R.INHERENTE
17","R. INHERENTE",(IF(AZ67="R.RESIDUAL
17","R. RESIDUAL"," ")))),"",(IF(R67="R.INHERENTE
17","R. INHERENTE",(IF(AZ67="R.RESIDUAL
17","R. RESIDUAL"," ")))))</f>
        <v xml:space="preserve"> </v>
      </c>
      <c r="BI70" s="286" t="str">
        <f>IF(ISERROR(IF(R67="R.INHERENTE
22","R. INHERENTE",(IF(AZ67="R.RESIDUAL
22","R. RESIDUAL"," ")))),"",(IF(R67="R.INHERENTE
22","R. INHERENTE",(IF(AZ67="R.RESIDUAL
22","R. RESIDUAL"," ")))))</f>
        <v xml:space="preserve"> </v>
      </c>
      <c r="BJ70" s="280"/>
      <c r="BK70" s="894"/>
      <c r="BL70" s="811"/>
      <c r="BM70" s="811"/>
      <c r="BN70" s="811"/>
      <c r="BO70" s="811"/>
      <c r="BP70" s="814"/>
      <c r="BQ70" s="392"/>
      <c r="BR70" s="817"/>
      <c r="BS70" s="950"/>
      <c r="BT70" s="1153"/>
      <c r="BU70" s="275"/>
      <c r="BV70" s="826"/>
      <c r="BW70" s="829"/>
      <c r="BX70" s="829"/>
      <c r="BY70" s="829"/>
      <c r="BZ70" s="793"/>
      <c r="CA70" s="829"/>
      <c r="CB70" s="829"/>
      <c r="CC70" s="829"/>
      <c r="CD70" s="793"/>
      <c r="CE70" s="829"/>
      <c r="CF70" s="829"/>
      <c r="CG70" s="829"/>
      <c r="CH70" s="793"/>
      <c r="CI70" s="829"/>
      <c r="CJ70" s="829"/>
      <c r="CK70" s="829"/>
      <c r="CL70" s="793"/>
      <c r="CM70" s="829"/>
      <c r="CN70" s="829"/>
      <c r="CO70" s="829"/>
      <c r="CP70" s="796"/>
      <c r="CQ70" s="308"/>
      <c r="CR70" s="832"/>
      <c r="CS70" s="790"/>
      <c r="CT70" s="790"/>
      <c r="CU70" s="790"/>
      <c r="CV70" s="790"/>
      <c r="CW70" s="790"/>
      <c r="CX70" s="790"/>
      <c r="CY70" s="790"/>
      <c r="CZ70" s="793"/>
      <c r="DA70" s="790"/>
      <c r="DB70" s="790"/>
      <c r="DC70" s="790"/>
      <c r="DD70" s="793"/>
      <c r="DE70" s="790"/>
      <c r="DF70" s="790"/>
      <c r="DG70" s="790"/>
      <c r="DH70" s="793"/>
      <c r="DI70" s="790"/>
      <c r="DJ70" s="790"/>
      <c r="DK70" s="790"/>
      <c r="DL70" s="793"/>
      <c r="DM70" s="790"/>
      <c r="DN70" s="790"/>
      <c r="DO70" s="790"/>
      <c r="DP70" s="796"/>
      <c r="DQ70" s="293"/>
      <c r="DR70" s="297"/>
      <c r="DS70" s="298"/>
      <c r="DT70" s="298"/>
      <c r="DU70" s="299"/>
    </row>
    <row r="71" spans="1:125" ht="80.25" customHeight="1" thickBot="1" x14ac:dyDescent="0.3">
      <c r="A71" s="303"/>
      <c r="B71" s="925"/>
      <c r="C71" s="839"/>
      <c r="D71" s="839"/>
      <c r="E71" s="839"/>
      <c r="F71" s="842"/>
      <c r="G71" s="845"/>
      <c r="H71" s="487"/>
      <c r="I71" s="848"/>
      <c r="J71" s="851"/>
      <c r="K71" s="854"/>
      <c r="L71" s="274"/>
      <c r="M71" s="857"/>
      <c r="N71" s="860"/>
      <c r="O71" s="863"/>
      <c r="P71" s="866"/>
      <c r="Q71" s="869"/>
      <c r="R71" s="872"/>
      <c r="S71" s="274"/>
      <c r="T71" s="536"/>
      <c r="U71" s="263"/>
      <c r="V71" s="263"/>
      <c r="W71" s="805"/>
      <c r="X71" s="805"/>
      <c r="Y71" s="805"/>
      <c r="Z71" s="805"/>
      <c r="AA71" s="805"/>
      <c r="AB71" s="805"/>
      <c r="AC71" s="805"/>
      <c r="AD71" s="805"/>
      <c r="AE71" s="805"/>
      <c r="AF71" s="805"/>
      <c r="AG71" s="413">
        <f>W71+Y71+AA71+AC71+AE71</f>
        <v>0</v>
      </c>
      <c r="AH71" s="405"/>
      <c r="AI71" s="406"/>
      <c r="AJ71" s="971"/>
      <c r="AK71" s="971"/>
      <c r="AL71" s="896"/>
      <c r="AM71" s="896"/>
      <c r="AN71" s="971"/>
      <c r="AO71" s="971"/>
      <c r="AP71" s="271"/>
      <c r="AQ71" s="483"/>
      <c r="AR71" s="270"/>
      <c r="AS71" s="267"/>
      <c r="AT71" s="264"/>
      <c r="AU71" s="276"/>
      <c r="AV71" s="957"/>
      <c r="AW71" s="960"/>
      <c r="AX71" s="899"/>
      <c r="AY71" s="960"/>
      <c r="AZ71" s="964"/>
      <c r="BA71" s="954"/>
      <c r="BB71" s="394"/>
      <c r="BC71" s="282"/>
      <c r="BD71" s="398">
        <v>0.2</v>
      </c>
      <c r="BE71" s="288" t="str">
        <f>IF(ISERROR(IF(R67="R.INHERENTE
1","R. INHERENTE",(IF(AZ67="R.RESIDUAL
1","R. RESIDUAL"," ")))),"",(IF(R67="R.INHERENTE
1","R. INHERENTE",(IF(AZ67="R.RESIDUAL
1","R. RESIDUAL"," ")))))</f>
        <v xml:space="preserve"> </v>
      </c>
      <c r="BF71" s="289" t="str">
        <f>IF(ISERROR(IF(R67="R.INHERENTE
6","R. INHERENTE",(IF(AZ67="R.RESIDUAL
6","R. RESIDUAL"," ")))),"",(IF(R67="R.INHERENTE
6","R. INHERENTE",(IF(AZ67="R.RESIDUAL
6","R. RESIDUAL"," ")))))</f>
        <v xml:space="preserve"> </v>
      </c>
      <c r="BG71" s="290" t="str">
        <f>IF(ISERROR(IF(R67="R.INHERENTE
11","R. INHERENTE",(IF(AZ67="R.RESIDUAL
11","R. RESIDUAL"," ")))),"",(IF(R67="R.INHERENTE
11","R. INHERENTE",(IF(AZ67="R.RESIDUAL
11","R. RESIDUAL"," ")))))</f>
        <v xml:space="preserve"> </v>
      </c>
      <c r="BH71" s="291" t="str">
        <f>IF(ISERROR(IF(R67="R.INHERENTE
16","R. INHERENTE",(IF(AZ67="R.RESIDUAL
16","R. RESIDUAL"," ")))),"",(IF(R67="R.INHERENTE
16","R. INHERENTE",(IF(AZ67="R.RESIDUAL
16","R. RESIDUAL"," ")))))</f>
        <v xml:space="preserve"> </v>
      </c>
      <c r="BI71" s="292" t="str">
        <f>IF(ISERROR(IF(R67="R.INHERENTE
21","R. INHERENTE",(IF(AZ67="R.RESIDUAL
21","R. RESIDUAL"," ")))),"",(IF(R67="R.INHERENTE
21","R. INHERENTE",(IF(AZ67="R.RESIDUAL
21","R. RESIDUAL"," ")))))</f>
        <v xml:space="preserve"> </v>
      </c>
      <c r="BJ71" s="280"/>
      <c r="BK71" s="895"/>
      <c r="BL71" s="812"/>
      <c r="BM71" s="812"/>
      <c r="BN71" s="812"/>
      <c r="BO71" s="812"/>
      <c r="BP71" s="815"/>
      <c r="BQ71" s="392"/>
      <c r="BR71" s="818"/>
      <c r="BS71" s="951"/>
      <c r="BT71" s="1178"/>
      <c r="BU71" s="275"/>
      <c r="BV71" s="827"/>
      <c r="BW71" s="830"/>
      <c r="BX71" s="830"/>
      <c r="BY71" s="830"/>
      <c r="BZ71" s="794"/>
      <c r="CA71" s="830"/>
      <c r="CB71" s="830"/>
      <c r="CC71" s="830"/>
      <c r="CD71" s="794"/>
      <c r="CE71" s="830"/>
      <c r="CF71" s="830"/>
      <c r="CG71" s="830"/>
      <c r="CH71" s="794"/>
      <c r="CI71" s="830"/>
      <c r="CJ71" s="830"/>
      <c r="CK71" s="830"/>
      <c r="CL71" s="794"/>
      <c r="CM71" s="830"/>
      <c r="CN71" s="830"/>
      <c r="CO71" s="830"/>
      <c r="CP71" s="797"/>
      <c r="CQ71" s="308"/>
      <c r="CR71" s="833"/>
      <c r="CS71" s="791"/>
      <c r="CT71" s="791"/>
      <c r="CU71" s="791"/>
      <c r="CV71" s="791"/>
      <c r="CW71" s="791"/>
      <c r="CX71" s="791"/>
      <c r="CY71" s="791"/>
      <c r="CZ71" s="794"/>
      <c r="DA71" s="791"/>
      <c r="DB71" s="791"/>
      <c r="DC71" s="791"/>
      <c r="DD71" s="794"/>
      <c r="DE71" s="791"/>
      <c r="DF71" s="791"/>
      <c r="DG71" s="791"/>
      <c r="DH71" s="794"/>
      <c r="DI71" s="791"/>
      <c r="DJ71" s="791"/>
      <c r="DK71" s="791"/>
      <c r="DL71" s="794"/>
      <c r="DM71" s="791"/>
      <c r="DN71" s="791"/>
      <c r="DO71" s="791"/>
      <c r="DP71" s="797"/>
      <c r="DQ71" s="293"/>
      <c r="DR71" s="300"/>
      <c r="DS71" s="301"/>
      <c r="DT71" s="301"/>
      <c r="DU71" s="302"/>
    </row>
    <row r="72" spans="1:125" ht="19.5" customHeight="1" thickBot="1" x14ac:dyDescent="0.3">
      <c r="AV72" s="394"/>
      <c r="AW72" s="394"/>
      <c r="AX72" s="394"/>
      <c r="AY72" s="394"/>
      <c r="AZ72" s="394"/>
      <c r="BE72" s="410">
        <v>0.2</v>
      </c>
      <c r="BF72" s="411">
        <v>0.4</v>
      </c>
      <c r="BG72" s="411">
        <v>0.60000000000000009</v>
      </c>
      <c r="BH72" s="411">
        <v>0.8</v>
      </c>
      <c r="BI72" s="411">
        <v>1</v>
      </c>
    </row>
    <row r="73" spans="1:125" ht="80.25" customHeight="1" x14ac:dyDescent="0.25">
      <c r="A73" s="303"/>
      <c r="B73" s="923">
        <v>10</v>
      </c>
      <c r="C73" s="837" t="s">
        <v>639</v>
      </c>
      <c r="D73" s="837" t="s">
        <v>625</v>
      </c>
      <c r="E73" s="837" t="s">
        <v>601</v>
      </c>
      <c r="F73" s="840" t="s">
        <v>600</v>
      </c>
      <c r="G73" s="843" t="s">
        <v>2017</v>
      </c>
      <c r="H73" s="485" t="s">
        <v>2018</v>
      </c>
      <c r="I73" s="846" t="str">
        <f>IF(F73="","",(CONCATENATE("Posibilidad de afectación ",F73," ",G73," ",H73," ",H74," ",H75," ",H76," ",H77)))</f>
        <v xml:space="preserve">Posibilidad de afectación Económica y Reputacional  por la gestión inadecuada y no continuidad en la implementación de estratégias del programa de seguridad del paciente, debido a fallas en el monitoreo a las buenas practicas priorizadas,  Falta de adherencia a los protocolos y seguimiento a las actividades asistenciales por parte del líder del proceso.  </v>
      </c>
      <c r="J73" s="849" t="s">
        <v>268</v>
      </c>
      <c r="K73" s="852" t="s">
        <v>868</v>
      </c>
      <c r="L73" s="274"/>
      <c r="M73" s="855" t="s">
        <v>660</v>
      </c>
      <c r="N73" s="858">
        <f>IF(ISERROR(VLOOKUP($M73,Listas!$E$20:$F$24,2,FALSE)),"",(VLOOKUP($M73,Listas!$E$20:$F$24,2,FALSE)))</f>
        <v>1</v>
      </c>
      <c r="O73" s="861" t="str">
        <f>IF(ISERROR(VLOOKUP($N73,Listas!$E$3:$F$7,2,FALSE)),"",(VLOOKUP($N73,Listas!$E$3:$F$7,2,FALSE)))</f>
        <v xml:space="preserve">MUY ALTA </v>
      </c>
      <c r="P73" s="864" t="s">
        <v>594</v>
      </c>
      <c r="Q73" s="867">
        <f>IF(ISERROR(VLOOKUP($P73,Listas!$E$28:$F$35,2,FALSE)),"",(VLOOKUP($P73,Listas!$E$28:$F$35,2,FALSE)))</f>
        <v>0.6</v>
      </c>
      <c r="R73" s="870" t="str">
        <f>IF(N73="","",(CONCATENATE("R.INHERENTE
",(IF(AND($N73=0.2,$Q73=0.2),1,(IF(AND($N73=0.2,$Q73=0.4),6,(IF(AND($N73=0.2,$Q73=0.6),11,(IF(AND($N73=0.2,$Q73=0.8),16,(IF(AND($N73=0.2,$Q73=1),21,(IF(AND($N73=0.4,$Q73=0.2),2,(IF(AND($N73=0.4,$Q73=0.4),7,(IF(AND($N73=0.4,$Q73=0.6),12,(IF(AND($N73=0.4,$Q73=0.8),17,(IF(AND($N73=0.4,$Q73=1),22,(IF(AND($N73=0.6,$Q73=0.2),3,(IF(AND($N73=0.6,$Q73=0.4),8,(IF(AND($N73=0.6,$Q73=0.6),13,(IF(AND($N73=0.6,$Q73=0.8),18,(IF(AND($N73=0.6,$Q73=1),23,(IF(AND($N73=0.8,$Q73=0.2),4,(IF(AND($N73=0.8,$Q73=0.4),9,(IF(AND($N73=0.8,$Q73=0.6),14,(IF(AND($N73=0.8,$Q73=0.8),19,(IF(AND($N73=0.8,$Q73=1),24,(IF(AND($N73=1,$Q73=0.2),5,(IF(AND($N73=1,$Q73=0.4),10,(IF(AND($N73=1,$Q73=0.6),15,(IF(AND($N73=1,$Q73=0.8),20,(IF(AND($N73=1,$Q73=1),25,"")))))))))))))))))))))))))))))))))))))))))))))))))))))</f>
        <v>R.INHERENTE
15</v>
      </c>
      <c r="S73" s="274">
        <f>+VLOOKUP($R73,Listas!$D$112:$E$136,2,FALSE)</f>
        <v>15</v>
      </c>
      <c r="T73" s="515" t="s">
        <v>973</v>
      </c>
      <c r="U73" s="309" t="s">
        <v>748</v>
      </c>
      <c r="V73" s="309"/>
      <c r="W73" s="873">
        <v>25</v>
      </c>
      <c r="X73" s="874"/>
      <c r="Y73" s="873"/>
      <c r="Z73" s="874"/>
      <c r="AA73" s="873"/>
      <c r="AB73" s="874"/>
      <c r="AC73" s="875"/>
      <c r="AD73" s="875"/>
      <c r="AE73" s="875">
        <v>15</v>
      </c>
      <c r="AF73" s="875"/>
      <c r="AG73" s="436">
        <f>W73+Y73+AA73+AC73+AE73</f>
        <v>40</v>
      </c>
      <c r="AH73" s="407">
        <v>0.6</v>
      </c>
      <c r="AI73" s="408"/>
      <c r="AJ73" s="876" t="s">
        <v>189</v>
      </c>
      <c r="AK73" s="876"/>
      <c r="AL73" s="877" t="s">
        <v>588</v>
      </c>
      <c r="AM73" s="877"/>
      <c r="AN73" s="876" t="s">
        <v>189</v>
      </c>
      <c r="AO73" s="876"/>
      <c r="AP73" s="500" t="s">
        <v>975</v>
      </c>
      <c r="AQ73" s="473" t="s">
        <v>616</v>
      </c>
      <c r="AR73" s="310" t="s">
        <v>979</v>
      </c>
      <c r="AS73" s="311" t="s">
        <v>980</v>
      </c>
      <c r="AT73" s="312" t="s">
        <v>953</v>
      </c>
      <c r="AU73" s="305">
        <f>+(IF(AND($AV73&gt;0,$AV73&lt;=0.2),0.2,(IF(AND($AV73&gt;0.2,$AV73&lt;=0.4),0.4,(IF(AND($AV73&gt;0.4,$AV73&lt;=0.6),0.6,(IF(AND($AV73&gt;0.6,$AV73&lt;=0.8),0.8,(IF($AV73&gt;0.8,1,""))))))))))</f>
        <v>0.6</v>
      </c>
      <c r="AV73" s="1172">
        <f>+MIN(AH73:AH77)</f>
        <v>0.6</v>
      </c>
      <c r="AW73" s="1173" t="str">
        <f>+(IF($AU73=0.2,"MUY BAJA",(IF($AU73=0.4,"BAJA",(IF($AU73=0.6,"MEDIA",(IF($AU73=0.8,"ALTA",(IF($AU73=1,"MUY ALTA",""))))))))))</f>
        <v>MEDIA</v>
      </c>
      <c r="AX73" s="1174">
        <f>+MIN(AI73:AI77)</f>
        <v>0.25</v>
      </c>
      <c r="AY73" s="1173" t="str">
        <f>+(IF($BB73=0.2,"MUY BAJA",(IF($BB73=0.4,"BAJA",(IF($BB73=0.6,"MEDIA",(IF($BB73=0.8,"ALTA",(IF($BB73=1,"MUY ALTA",""))))))))))</f>
        <v>BAJA</v>
      </c>
      <c r="AZ73" s="1175" t="str">
        <f>IF($AU73="","",(CONCATENATE("R.RESIDUAL
",(IF(AND($AU73=0.2,$BB73=0.2),1,(IF(AND($AU73=0.2,$BB73=0.4),6,(IF(AND($AU73=0.2,$BB73=0.6),11,(IF(AND($AU73=0.2,$BB73=0.8),16,(IF(AND($AU73=0.2,$BB73=1),21,(IF(AND($AU73=0.4,$BB73=0.2),2,(IF(AND($AU73=0.4,$BB73=0.4),7,(IF(AND($AU73=0.4,$BB73=0.6),12,(IF(AND($AU73=0.4,$BB73=0.8),17,(IF(AND($AU73=0.4,$BB73=1),22,(IF(AND($AU73=0.6,$BB73=0.2),3,(IF(AND($AU73=0.6,$BB73=0.4),8,(IF(AND($AU73=0.6,$BB73=0.6),13,(IF(AND($AU73=0.6,$BB73=0.8),18,(IF(AND($AU73=0.6,$BB73=1),23,(IF(AND($AU73=0.8,$BB73=0.2),4,(IF(AND($AU73=0.8,$BB73=0.4),9,(IF(AND($AU73=0.8,$BB73=0.6),14,(IF(AND($AU73=0.8,$BB73=0.8),19,(IF(AND($AU73=0.8,$BB73=1),24,(IF(AND($AU73=1,$BB73=0.2),5,(IF(AND($AU73=1,$BB73=0.4),10,(IF(AND($AU73=1,$BB73=0.6),15,(IF(AND($AU73=1,$BB73=0.8),20,(IF(AND($AU73=1,$BB73=1),25,"")))))))))))))))))))))))))))))))))))))))))))))))))))))</f>
        <v>R.RESIDUAL
8</v>
      </c>
      <c r="BA73" s="1177" t="s">
        <v>610</v>
      </c>
      <c r="BB73" s="305">
        <f>+(IF(AND($AX73&gt;0,$AX73&lt;=0.2),0.2,(IF(AND($AX73&gt;0.2,$AX73&lt;=0.4),0.4,(IF(AND($AX73&gt;0.4,$AX73&lt;=0.6),0.6,(IF(AND($AX73&gt;0.6,$AX73&lt;=0.8),0.8,(IF($AX73&gt;0.8,1,""))))))))))</f>
        <v>0.4</v>
      </c>
      <c r="BC73" s="276">
        <f>+VLOOKUP($AZ73,Listas!$F$112:$G$136,2,FALSE)</f>
        <v>8</v>
      </c>
      <c r="BD73" s="397">
        <v>1</v>
      </c>
      <c r="BE73" s="277" t="str">
        <f>IF(ISERROR(IF(R73="R.INHERENTE
5","R. INHERENTE",(IF(AZ73="R.RESIDUAL
5","R. RESIDUAL"," ")))),"",(IF(R73="R.INHERENTE
5","R. INHERENTE",(IF(AZ73="R.RESIDUAL
5","R. RESIDUAL"," ")))))</f>
        <v xml:space="preserve"> </v>
      </c>
      <c r="BF73" s="278" t="str">
        <f>IF(ISERROR(IF(R73="R.INHERENTE
10","R. INHERENTE",(IF(AZ73="R.RESIDUAL
10","R. RESIDUAL"," ")))),"",(IF(R73="R.INHERENTE
10","R. INHERENTE",(IF(AZ73="R.RESIDUAL
10","R. RESIDUAL"," ")))))</f>
        <v xml:space="preserve"> </v>
      </c>
      <c r="BG73" s="278" t="str">
        <f>IF(ISERROR(IF(R73="R.INHERENTE
15","R. INHERENTE",(IF(AZ73="R.RESIDUAL
15","R. RESIDUAL"," ")))),"",(IF(R73="R.INHERENTE
15","R. INHERENTE",(IF(AZ73="R.RESIDUAL
15","R. RESIDUAL"," ")))))</f>
        <v>R. INHERENTE</v>
      </c>
      <c r="BH73" s="278" t="str">
        <f>IF(ISERROR(IF(R73="R.INHERENTE
20","R. INHERENTE",(IF(AZ73="R.RESIDUAL
20","R. RESIDUAL"," ")))),"",(IF(R73="R.INHERENTE
20","R. INHERENTE",(IF(AZ73="R.RESIDUAL
20","R. RESIDUAL"," ")))))</f>
        <v xml:space="preserve"> </v>
      </c>
      <c r="BI73" s="279" t="str">
        <f>IF(ISERROR(IF(R73="R.INHERENTE
25","R. INHERENTE",(IF(AZ73="R.RESIDUAL
25","R. RESIDUAL"," ")))),"",(IF(R73="R.INHERENTE
25","R. INHERENTE",(IF(AZ73="R.RESIDUAL
25","R. RESIDUAL"," ")))))</f>
        <v xml:space="preserve"> </v>
      </c>
      <c r="BJ73" s="280"/>
      <c r="BK73" s="893" t="s">
        <v>43</v>
      </c>
      <c r="BL73" s="810" t="s">
        <v>43</v>
      </c>
      <c r="BM73" s="810" t="s">
        <v>43</v>
      </c>
      <c r="BN73" s="810" t="s">
        <v>43</v>
      </c>
      <c r="BO73" s="810" t="s">
        <v>43</v>
      </c>
      <c r="BP73" s="813"/>
      <c r="BQ73" s="392"/>
      <c r="BR73" s="816" t="s">
        <v>984</v>
      </c>
      <c r="BS73" s="819" t="s">
        <v>986</v>
      </c>
      <c r="BT73" s="822" t="s">
        <v>985</v>
      </c>
      <c r="BU73" s="275"/>
      <c r="BV73" s="825">
        <v>44657</v>
      </c>
      <c r="BW73" s="828"/>
      <c r="BX73" s="828"/>
      <c r="BY73" s="828"/>
      <c r="BZ73" s="792" t="s">
        <v>924</v>
      </c>
      <c r="CA73" s="828"/>
      <c r="CB73" s="828"/>
      <c r="CC73" s="828"/>
      <c r="CD73" s="792" t="s">
        <v>924</v>
      </c>
      <c r="CE73" s="828"/>
      <c r="CF73" s="828"/>
      <c r="CG73" s="828"/>
      <c r="CH73" s="792" t="s">
        <v>925</v>
      </c>
      <c r="CI73" s="828"/>
      <c r="CJ73" s="828"/>
      <c r="CK73" s="828"/>
      <c r="CL73" s="792" t="s">
        <v>924</v>
      </c>
      <c r="CM73" s="828"/>
      <c r="CN73" s="828"/>
      <c r="CO73" s="828"/>
      <c r="CP73" s="795" t="s">
        <v>926</v>
      </c>
      <c r="CQ73" s="308"/>
      <c r="CR73" s="831">
        <v>44661</v>
      </c>
      <c r="CS73" s="789"/>
      <c r="CT73" s="789"/>
      <c r="CU73" s="789"/>
      <c r="CV73" s="789"/>
      <c r="CW73" s="789"/>
      <c r="CX73" s="789"/>
      <c r="CY73" s="789"/>
      <c r="CZ73" s="792" t="s">
        <v>924</v>
      </c>
      <c r="DA73" s="789"/>
      <c r="DB73" s="789"/>
      <c r="DC73" s="789"/>
      <c r="DD73" s="792" t="s">
        <v>924</v>
      </c>
      <c r="DE73" s="789"/>
      <c r="DF73" s="789"/>
      <c r="DG73" s="789"/>
      <c r="DH73" s="792" t="s">
        <v>925</v>
      </c>
      <c r="DI73" s="789"/>
      <c r="DJ73" s="789"/>
      <c r="DK73" s="789"/>
      <c r="DL73" s="792" t="s">
        <v>924</v>
      </c>
      <c r="DM73" s="789"/>
      <c r="DN73" s="789"/>
      <c r="DO73" s="789"/>
      <c r="DP73" s="795" t="s">
        <v>926</v>
      </c>
      <c r="DQ73" s="293"/>
      <c r="DR73" s="294"/>
      <c r="DS73" s="295"/>
      <c r="DT73" s="295"/>
      <c r="DU73" s="296"/>
    </row>
    <row r="74" spans="1:125" ht="80.25" customHeight="1" x14ac:dyDescent="0.25">
      <c r="A74" s="303"/>
      <c r="B74" s="924"/>
      <c r="C74" s="838"/>
      <c r="D74" s="838"/>
      <c r="E74" s="838"/>
      <c r="F74" s="841"/>
      <c r="G74" s="844"/>
      <c r="H74" s="486" t="s">
        <v>2019</v>
      </c>
      <c r="I74" s="847"/>
      <c r="J74" s="850"/>
      <c r="K74" s="853"/>
      <c r="L74" s="274"/>
      <c r="M74" s="856"/>
      <c r="N74" s="859"/>
      <c r="O74" s="862"/>
      <c r="P74" s="865"/>
      <c r="Q74" s="868"/>
      <c r="R74" s="871"/>
      <c r="S74" s="274"/>
      <c r="T74" s="516" t="s">
        <v>974</v>
      </c>
      <c r="U74" s="258"/>
      <c r="V74" s="258" t="s">
        <v>260</v>
      </c>
      <c r="W74" s="798"/>
      <c r="X74" s="798"/>
      <c r="Y74" s="798">
        <v>15</v>
      </c>
      <c r="Z74" s="798"/>
      <c r="AA74" s="798"/>
      <c r="AB74" s="798"/>
      <c r="AC74" s="798"/>
      <c r="AD74" s="798"/>
      <c r="AE74" s="798">
        <v>15</v>
      </c>
      <c r="AF74" s="798"/>
      <c r="AG74" s="412">
        <f>W74+Y74+AA74+AC74+AE74</f>
        <v>30</v>
      </c>
      <c r="AH74" s="403"/>
      <c r="AI74" s="404">
        <v>0.42</v>
      </c>
      <c r="AJ74" s="799" t="s">
        <v>189</v>
      </c>
      <c r="AK74" s="799"/>
      <c r="AL74" s="800" t="s">
        <v>588</v>
      </c>
      <c r="AM74" s="800"/>
      <c r="AN74" s="799" t="s">
        <v>189</v>
      </c>
      <c r="AO74" s="799"/>
      <c r="AP74" s="499" t="s">
        <v>976</v>
      </c>
      <c r="AQ74" s="476" t="s">
        <v>618</v>
      </c>
      <c r="AR74" s="269" t="s">
        <v>981</v>
      </c>
      <c r="AS74" s="265" t="s">
        <v>980</v>
      </c>
      <c r="AT74" s="261" t="s">
        <v>953</v>
      </c>
      <c r="AU74" s="276"/>
      <c r="AV74" s="956"/>
      <c r="AW74" s="959"/>
      <c r="AX74" s="898"/>
      <c r="AY74" s="959"/>
      <c r="AZ74" s="963"/>
      <c r="BA74" s="953"/>
      <c r="BB74" s="394"/>
      <c r="BC74" s="282"/>
      <c r="BD74" s="397">
        <v>0.8</v>
      </c>
      <c r="BE74" s="283" t="str">
        <f>IF(ISERROR(IF(R73="R.INHERENTE
4","R. INHERENTE",(IF(AZ73="R.RESIDUAL
4","R. RESIDUAL"," ")))),"",(IF(R73="R.INHERENTE
4","R. INHERENTE",(IF(AZ73="R.RESIDUAL
4","R. RESIDUAL"," ")))))</f>
        <v xml:space="preserve"> </v>
      </c>
      <c r="BF74" s="284" t="str">
        <f>IF(ISERROR(IF(R73="R.INHERENTE
9","R. INHERENTE",(IF(AZ73="R.RESIDUAL
9","R. RESIDUAL"," ")))),"",(IF(R73="R.INHERENTE
9","R. INHERENTE",(IF(AZ73="R.RESIDUAL
9","R. RESIDUAL"," ")))))</f>
        <v xml:space="preserve"> </v>
      </c>
      <c r="BG74" s="285" t="str">
        <f>IF(ISERROR(IF(R73="R.INHERENTE
14","R. INHERENTE",(IF(AZ73="R.RESIDUAL
14","R. RESIDUAL"," ")))),"",(IF(R73="R.INHERENTE
14","R. INHERENTE",(IF(AZ73="R.RESIDUAL
14","R. RESIDUAL"," ")))))</f>
        <v xml:space="preserve"> </v>
      </c>
      <c r="BH74" s="285" t="str">
        <f>IF(ISERROR(IF(R73="R.INHERENTE
19","R. INHERENTE",(IF(AZ73="R.RESIDUAL
19","R. RESIDUAL"," ")))),"",(IF(R73="R.INHERENTE
19","R. INHERENTE",(IF(AZ73="R.RESIDUAL
19","R. RESIDUAL"," ")))))</f>
        <v xml:space="preserve"> </v>
      </c>
      <c r="BI74" s="286" t="str">
        <f>IF(ISERROR(IF(R73="R.INHERENTE
24","R. INHERENTE",(IF(AZ73="R.RESIDUAL
24","R. RESIDUAL"," ")))),"",(IF(R73="R.INHERENTE
24","R. INHERENTE",(IF(AZ73="R.RESIDUAL
24","R. RESIDUAL"," ")))))</f>
        <v xml:space="preserve"> </v>
      </c>
      <c r="BJ74" s="280"/>
      <c r="BK74" s="894"/>
      <c r="BL74" s="811"/>
      <c r="BM74" s="811"/>
      <c r="BN74" s="811"/>
      <c r="BO74" s="811"/>
      <c r="BP74" s="814"/>
      <c r="BQ74" s="392"/>
      <c r="BR74" s="817"/>
      <c r="BS74" s="820"/>
      <c r="BT74" s="823"/>
      <c r="BU74" s="275"/>
      <c r="BV74" s="826"/>
      <c r="BW74" s="829"/>
      <c r="BX74" s="829"/>
      <c r="BY74" s="829"/>
      <c r="BZ74" s="793"/>
      <c r="CA74" s="829"/>
      <c r="CB74" s="829"/>
      <c r="CC74" s="829"/>
      <c r="CD74" s="793"/>
      <c r="CE74" s="829"/>
      <c r="CF74" s="829"/>
      <c r="CG74" s="829"/>
      <c r="CH74" s="793"/>
      <c r="CI74" s="829"/>
      <c r="CJ74" s="829"/>
      <c r="CK74" s="829"/>
      <c r="CL74" s="793"/>
      <c r="CM74" s="829"/>
      <c r="CN74" s="829"/>
      <c r="CO74" s="829"/>
      <c r="CP74" s="796"/>
      <c r="CQ74" s="308"/>
      <c r="CR74" s="832"/>
      <c r="CS74" s="790"/>
      <c r="CT74" s="790"/>
      <c r="CU74" s="790"/>
      <c r="CV74" s="790"/>
      <c r="CW74" s="790"/>
      <c r="CX74" s="790"/>
      <c r="CY74" s="790"/>
      <c r="CZ74" s="793"/>
      <c r="DA74" s="790"/>
      <c r="DB74" s="790"/>
      <c r="DC74" s="790"/>
      <c r="DD74" s="793"/>
      <c r="DE74" s="790"/>
      <c r="DF74" s="790"/>
      <c r="DG74" s="790"/>
      <c r="DH74" s="793"/>
      <c r="DI74" s="790"/>
      <c r="DJ74" s="790"/>
      <c r="DK74" s="790"/>
      <c r="DL74" s="793"/>
      <c r="DM74" s="790"/>
      <c r="DN74" s="790"/>
      <c r="DO74" s="790"/>
      <c r="DP74" s="796"/>
      <c r="DQ74" s="293"/>
      <c r="DR74" s="297"/>
      <c r="DS74" s="298"/>
      <c r="DT74" s="298"/>
      <c r="DU74" s="299"/>
    </row>
    <row r="75" spans="1:125" ht="80.25" customHeight="1" x14ac:dyDescent="0.25">
      <c r="A75" s="303"/>
      <c r="B75" s="924"/>
      <c r="C75" s="838"/>
      <c r="D75" s="838"/>
      <c r="E75" s="838"/>
      <c r="F75" s="841"/>
      <c r="G75" s="844"/>
      <c r="H75" s="486" t="s">
        <v>2020</v>
      </c>
      <c r="I75" s="847"/>
      <c r="J75" s="850"/>
      <c r="K75" s="853"/>
      <c r="L75" s="274"/>
      <c r="M75" s="856"/>
      <c r="N75" s="859"/>
      <c r="O75" s="862"/>
      <c r="P75" s="865"/>
      <c r="Q75" s="868"/>
      <c r="R75" s="871"/>
      <c r="S75" s="274"/>
      <c r="T75" s="516" t="s">
        <v>974</v>
      </c>
      <c r="U75" s="258"/>
      <c r="V75" s="258" t="s">
        <v>260</v>
      </c>
      <c r="W75" s="798">
        <v>25</v>
      </c>
      <c r="X75" s="798"/>
      <c r="Y75" s="798"/>
      <c r="Z75" s="798"/>
      <c r="AA75" s="798"/>
      <c r="AB75" s="798"/>
      <c r="AC75" s="798"/>
      <c r="AD75" s="798"/>
      <c r="AE75" s="798">
        <v>15</v>
      </c>
      <c r="AF75" s="798"/>
      <c r="AG75" s="412">
        <f>W75+Y75+AA75+AC75+AE75</f>
        <v>40</v>
      </c>
      <c r="AH75" s="403"/>
      <c r="AI75" s="404">
        <v>0.25</v>
      </c>
      <c r="AJ75" s="799" t="s">
        <v>189</v>
      </c>
      <c r="AK75" s="799"/>
      <c r="AL75" s="800" t="s">
        <v>588</v>
      </c>
      <c r="AM75" s="800"/>
      <c r="AN75" s="799" t="s">
        <v>189</v>
      </c>
      <c r="AO75" s="799"/>
      <c r="AP75" s="499" t="s">
        <v>977</v>
      </c>
      <c r="AQ75" s="476" t="s">
        <v>616</v>
      </c>
      <c r="AR75" s="269" t="s">
        <v>982</v>
      </c>
      <c r="AS75" s="265" t="s">
        <v>980</v>
      </c>
      <c r="AT75" s="261" t="s">
        <v>953</v>
      </c>
      <c r="AU75" s="276"/>
      <c r="AV75" s="956"/>
      <c r="AW75" s="959"/>
      <c r="AX75" s="898"/>
      <c r="AY75" s="959"/>
      <c r="AZ75" s="963"/>
      <c r="BA75" s="953"/>
      <c r="BB75" s="394"/>
      <c r="BC75" s="282"/>
      <c r="BD75" s="397">
        <v>0.60000000000000009</v>
      </c>
      <c r="BE75" s="283" t="str">
        <f>IF(ISERROR(IF(R73="R.INHERENTE
3","R. INHERENTE",(IF(AZ73="R.RESIDUAL
3","R. RESIDUAL"," ")))),"",(IF(R73="R.INHERENTE
3","R. INHERENTE",(IF(AZ73="R.RESIDUAL
3","R. RESIDUAL"," ")))))</f>
        <v xml:space="preserve"> </v>
      </c>
      <c r="BF75" s="284" t="str">
        <f>IF(ISERROR(IF(R73="R.INHERENTE
8","R. INHERENTE",(IF(AZ73="R.RESIDUAL
8","R. RESIDUAL"," ")))),"",(IF(R73="R.INHERENTE
8","R. INHERENTE",(IF(AZ73="R.RESIDUAL
8","R. RESIDUAL"," ")))))</f>
        <v>R. RESIDUAL</v>
      </c>
      <c r="BG75" s="284" t="str">
        <f>IF(ISERROR(IF(R73="R.INHERENTE
13","R. INHERENTE",(IF(AZ73="R.RESIDUAL
13","R. RESIDUAL"," ")))),"",(IF(R73="R.INHERENTE
13","R. INHERENTE",(IF(AZ73="R.RESIDUAL
13","R. RESIDUAL"," ")))))</f>
        <v xml:space="preserve"> </v>
      </c>
      <c r="BH75" s="285" t="str">
        <f>IF(ISERROR(IF(R73="R.INHERENTE
18","R. INHERENTE",(IF(AZ73="R.RESIDUAL
18","R. RESIDUAL"," ")))),"",(IF(R73="R.INHERENTE
18","R. INHERENTE",(IF(AZ73="R.RESIDUAL
18","R. RESIDUAL"," ")))))</f>
        <v xml:space="preserve"> </v>
      </c>
      <c r="BI75" s="286" t="str">
        <f>IF(ISERROR(IF(R73="R.INHERENTE
23","R. INHERENTE",(IF(AZ73="R.RESIDUAL
23","R. RESIDUAL"," ")))),"",(IF(R73="R.INHERENTE
23","R. INHERENTE",(IF(AZ73="R.RESIDUAL
23","R. RESIDUAL"," ")))))</f>
        <v xml:space="preserve"> </v>
      </c>
      <c r="BJ75" s="280"/>
      <c r="BK75" s="894"/>
      <c r="BL75" s="811"/>
      <c r="BM75" s="811"/>
      <c r="BN75" s="811"/>
      <c r="BO75" s="811"/>
      <c r="BP75" s="814"/>
      <c r="BQ75" s="392"/>
      <c r="BR75" s="817"/>
      <c r="BS75" s="820"/>
      <c r="BT75" s="823"/>
      <c r="BU75" s="275"/>
      <c r="BV75" s="826"/>
      <c r="BW75" s="829"/>
      <c r="BX75" s="829"/>
      <c r="BY75" s="829"/>
      <c r="BZ75" s="793"/>
      <c r="CA75" s="829"/>
      <c r="CB75" s="829"/>
      <c r="CC75" s="829"/>
      <c r="CD75" s="793"/>
      <c r="CE75" s="829"/>
      <c r="CF75" s="829"/>
      <c r="CG75" s="829"/>
      <c r="CH75" s="793"/>
      <c r="CI75" s="829"/>
      <c r="CJ75" s="829"/>
      <c r="CK75" s="829"/>
      <c r="CL75" s="793"/>
      <c r="CM75" s="829"/>
      <c r="CN75" s="829"/>
      <c r="CO75" s="829"/>
      <c r="CP75" s="796"/>
      <c r="CQ75" s="308"/>
      <c r="CR75" s="832"/>
      <c r="CS75" s="790"/>
      <c r="CT75" s="790"/>
      <c r="CU75" s="790"/>
      <c r="CV75" s="790"/>
      <c r="CW75" s="790"/>
      <c r="CX75" s="790"/>
      <c r="CY75" s="790"/>
      <c r="CZ75" s="793"/>
      <c r="DA75" s="790"/>
      <c r="DB75" s="790"/>
      <c r="DC75" s="790"/>
      <c r="DD75" s="793"/>
      <c r="DE75" s="790"/>
      <c r="DF75" s="790"/>
      <c r="DG75" s="790"/>
      <c r="DH75" s="793"/>
      <c r="DI75" s="790"/>
      <c r="DJ75" s="790"/>
      <c r="DK75" s="790"/>
      <c r="DL75" s="793"/>
      <c r="DM75" s="790"/>
      <c r="DN75" s="790"/>
      <c r="DO75" s="790"/>
      <c r="DP75" s="796"/>
      <c r="DQ75" s="293"/>
      <c r="DR75" s="297"/>
      <c r="DS75" s="298"/>
      <c r="DT75" s="298"/>
      <c r="DU75" s="299"/>
    </row>
    <row r="76" spans="1:125" ht="80.25" customHeight="1" x14ac:dyDescent="0.25">
      <c r="A76" s="303"/>
      <c r="B76" s="924"/>
      <c r="C76" s="838"/>
      <c r="D76" s="838"/>
      <c r="E76" s="838"/>
      <c r="F76" s="841"/>
      <c r="G76" s="844"/>
      <c r="H76" s="486"/>
      <c r="I76" s="847"/>
      <c r="J76" s="850"/>
      <c r="K76" s="853"/>
      <c r="L76" s="274"/>
      <c r="M76" s="856"/>
      <c r="N76" s="859"/>
      <c r="O76" s="862"/>
      <c r="P76" s="865"/>
      <c r="Q76" s="868"/>
      <c r="R76" s="871"/>
      <c r="S76" s="274"/>
      <c r="T76" s="516"/>
      <c r="U76" s="258"/>
      <c r="V76" s="258"/>
      <c r="W76" s="798"/>
      <c r="X76" s="798"/>
      <c r="Y76" s="798"/>
      <c r="Z76" s="798"/>
      <c r="AA76" s="798"/>
      <c r="AB76" s="798"/>
      <c r="AC76" s="798"/>
      <c r="AD76" s="798"/>
      <c r="AE76" s="798"/>
      <c r="AF76" s="798"/>
      <c r="AG76" s="412">
        <f>W76+Y76+AA76+AC76+AE76</f>
        <v>0</v>
      </c>
      <c r="AH76" s="403"/>
      <c r="AI76" s="404"/>
      <c r="AJ76" s="799"/>
      <c r="AK76" s="799"/>
      <c r="AL76" s="800"/>
      <c r="AM76" s="800"/>
      <c r="AN76" s="799"/>
      <c r="AO76" s="799"/>
      <c r="AP76" s="499" t="s">
        <v>978</v>
      </c>
      <c r="AQ76" s="476" t="s">
        <v>616</v>
      </c>
      <c r="AR76" s="269" t="s">
        <v>983</v>
      </c>
      <c r="AS76" s="265" t="s">
        <v>980</v>
      </c>
      <c r="AT76" s="261" t="s">
        <v>953</v>
      </c>
      <c r="AU76" s="276"/>
      <c r="AV76" s="956"/>
      <c r="AW76" s="959"/>
      <c r="AX76" s="898"/>
      <c r="AY76" s="959"/>
      <c r="AZ76" s="963"/>
      <c r="BA76" s="953"/>
      <c r="BB76" s="394"/>
      <c r="BC76" s="282"/>
      <c r="BD76" s="397">
        <v>0.4</v>
      </c>
      <c r="BE76" s="287" t="str">
        <f>IF(ISERROR(IF(R73="R.INHERENTE
2","R. INHERENTE",(IF(AZ73="R.RESIDUAL
2","R. RESIDUAL"," ")))),"",(IF(R73="R.INHERENTE
2","R. INHERENTE",(IF(AZ73="R.RESIDUAL
2","R. RESIDUAL"," ")))))</f>
        <v xml:space="preserve"> </v>
      </c>
      <c r="BF76" s="284" t="str">
        <f>IF(ISERROR(IF(R73="R.INHERENTE
7","R. INHERENTE",(IF(AZ73="R.RESIDUAL
7","R. RESIDUAL"," ")))),"",(IF(R73="R.INHERENTE
7","R. INHERENTE",(IF(AZ73="R.RESIDUAL
7","R. RESIDUAL"," ")))))</f>
        <v xml:space="preserve"> </v>
      </c>
      <c r="BG76" s="284" t="str">
        <f>IF(ISERROR(IF(R73="R.INHERENTE
12","R. INHERENTE",(IF(AZ73="R.RESIDUAL
12","R. RESIDUAL"," ")))),"",(IF(R73="R.INHERENTE
12","R. INHERENTE",(IF(AZ73="R.RESIDUAL
12","R. RESIDUAL"," ")))))</f>
        <v xml:space="preserve"> </v>
      </c>
      <c r="BH76" s="285" t="str">
        <f>IF(ISERROR(IF(R73="R.INHERENTE
17","R. INHERENTE",(IF(AZ73="R.RESIDUAL
17","R. RESIDUAL"," ")))),"",(IF(R73="R.INHERENTE
17","R. INHERENTE",(IF(AZ73="R.RESIDUAL
17","R. RESIDUAL"," ")))))</f>
        <v xml:space="preserve"> </v>
      </c>
      <c r="BI76" s="286" t="str">
        <f>IF(ISERROR(IF(R73="R.INHERENTE
22","R. INHERENTE",(IF(AZ73="R.RESIDUAL
22","R. RESIDUAL"," ")))),"",(IF(R73="R.INHERENTE
22","R. INHERENTE",(IF(AZ73="R.RESIDUAL
22","R. RESIDUAL"," ")))))</f>
        <v xml:space="preserve"> </v>
      </c>
      <c r="BJ76" s="280"/>
      <c r="BK76" s="894"/>
      <c r="BL76" s="811"/>
      <c r="BM76" s="811"/>
      <c r="BN76" s="811"/>
      <c r="BO76" s="811"/>
      <c r="BP76" s="814"/>
      <c r="BQ76" s="392"/>
      <c r="BR76" s="817"/>
      <c r="BS76" s="820"/>
      <c r="BT76" s="823"/>
      <c r="BU76" s="275"/>
      <c r="BV76" s="826"/>
      <c r="BW76" s="829"/>
      <c r="BX76" s="829"/>
      <c r="BY76" s="829"/>
      <c r="BZ76" s="793"/>
      <c r="CA76" s="829"/>
      <c r="CB76" s="829"/>
      <c r="CC76" s="829"/>
      <c r="CD76" s="793"/>
      <c r="CE76" s="829"/>
      <c r="CF76" s="829"/>
      <c r="CG76" s="829"/>
      <c r="CH76" s="793"/>
      <c r="CI76" s="829"/>
      <c r="CJ76" s="829"/>
      <c r="CK76" s="829"/>
      <c r="CL76" s="793"/>
      <c r="CM76" s="829"/>
      <c r="CN76" s="829"/>
      <c r="CO76" s="829"/>
      <c r="CP76" s="796"/>
      <c r="CQ76" s="308"/>
      <c r="CR76" s="832"/>
      <c r="CS76" s="790"/>
      <c r="CT76" s="790"/>
      <c r="CU76" s="790"/>
      <c r="CV76" s="790"/>
      <c r="CW76" s="790"/>
      <c r="CX76" s="790"/>
      <c r="CY76" s="790"/>
      <c r="CZ76" s="793"/>
      <c r="DA76" s="790"/>
      <c r="DB76" s="790"/>
      <c r="DC76" s="790"/>
      <c r="DD76" s="793"/>
      <c r="DE76" s="790"/>
      <c r="DF76" s="790"/>
      <c r="DG76" s="790"/>
      <c r="DH76" s="793"/>
      <c r="DI76" s="790"/>
      <c r="DJ76" s="790"/>
      <c r="DK76" s="790"/>
      <c r="DL76" s="793"/>
      <c r="DM76" s="790"/>
      <c r="DN76" s="790"/>
      <c r="DO76" s="790"/>
      <c r="DP76" s="796"/>
      <c r="DQ76" s="293"/>
      <c r="DR76" s="297"/>
      <c r="DS76" s="298"/>
      <c r="DT76" s="298"/>
      <c r="DU76" s="299"/>
    </row>
    <row r="77" spans="1:125" ht="80.25" customHeight="1" thickBot="1" x14ac:dyDescent="0.3">
      <c r="A77" s="303"/>
      <c r="B77" s="925"/>
      <c r="C77" s="839"/>
      <c r="D77" s="839"/>
      <c r="E77" s="839"/>
      <c r="F77" s="842"/>
      <c r="G77" s="845"/>
      <c r="H77" s="487"/>
      <c r="I77" s="848"/>
      <c r="J77" s="851"/>
      <c r="K77" s="854"/>
      <c r="L77" s="274"/>
      <c r="M77" s="857"/>
      <c r="N77" s="860"/>
      <c r="O77" s="863"/>
      <c r="P77" s="866"/>
      <c r="Q77" s="869"/>
      <c r="R77" s="872"/>
      <c r="S77" s="274"/>
      <c r="T77" s="536"/>
      <c r="U77" s="263"/>
      <c r="V77" s="263"/>
      <c r="W77" s="805"/>
      <c r="X77" s="805"/>
      <c r="Y77" s="805"/>
      <c r="Z77" s="805"/>
      <c r="AA77" s="805"/>
      <c r="AB77" s="805"/>
      <c r="AC77" s="805"/>
      <c r="AD77" s="805"/>
      <c r="AE77" s="805"/>
      <c r="AF77" s="805"/>
      <c r="AG77" s="413">
        <f>W77+Y77+AA77+AC77+AE77</f>
        <v>0</v>
      </c>
      <c r="AH77" s="405"/>
      <c r="AI77" s="406"/>
      <c r="AJ77" s="971"/>
      <c r="AK77" s="971"/>
      <c r="AL77" s="896"/>
      <c r="AM77" s="896"/>
      <c r="AN77" s="971"/>
      <c r="AO77" s="971"/>
      <c r="AP77" s="271"/>
      <c r="AQ77" s="477"/>
      <c r="AR77" s="270"/>
      <c r="AS77" s="267"/>
      <c r="AT77" s="264"/>
      <c r="AU77" s="276"/>
      <c r="AV77" s="957"/>
      <c r="AW77" s="960"/>
      <c r="AX77" s="899"/>
      <c r="AY77" s="960"/>
      <c r="AZ77" s="964"/>
      <c r="BA77" s="954"/>
      <c r="BB77" s="394"/>
      <c r="BC77" s="282"/>
      <c r="BD77" s="398">
        <v>0.2</v>
      </c>
      <c r="BE77" s="288" t="str">
        <f>IF(ISERROR(IF(R73="R.INHERENTE
1","R. INHERENTE",(IF(AZ73="R.RESIDUAL
1","R. RESIDUAL"," ")))),"",(IF(R73="R.INHERENTE
1","R. INHERENTE",(IF(AZ73="R.RESIDUAL
1","R. RESIDUAL"," ")))))</f>
        <v xml:space="preserve"> </v>
      </c>
      <c r="BF77" s="289" t="str">
        <f>IF(ISERROR(IF(R73="R.INHERENTE
6","R. INHERENTE",(IF(AZ73="R.RESIDUAL
6","R. RESIDUAL"," ")))),"",(IF(R73="R.INHERENTE
6","R. INHERENTE",(IF(AZ73="R.RESIDUAL
6","R. RESIDUAL"," ")))))</f>
        <v xml:space="preserve"> </v>
      </c>
      <c r="BG77" s="290" t="str">
        <f>IF(ISERROR(IF(R73="R.INHERENTE
11","R. INHERENTE",(IF(AZ73="R.RESIDUAL
11","R. RESIDUAL"," ")))),"",(IF(R73="R.INHERENTE
11","R. INHERENTE",(IF(AZ73="R.RESIDUAL
11","R. RESIDUAL"," ")))))</f>
        <v xml:space="preserve"> </v>
      </c>
      <c r="BH77" s="291" t="str">
        <f>IF(ISERROR(IF(R73="R.INHERENTE
16","R. INHERENTE",(IF(AZ73="R.RESIDUAL
16","R. RESIDUAL"," ")))),"",(IF(R73="R.INHERENTE
16","R. INHERENTE",(IF(AZ73="R.RESIDUAL
16","R. RESIDUAL"," ")))))</f>
        <v xml:space="preserve"> </v>
      </c>
      <c r="BI77" s="292" t="str">
        <f>IF(ISERROR(IF(R73="R.INHERENTE
21","R. INHERENTE",(IF(AZ73="R.RESIDUAL
21","R. RESIDUAL"," ")))),"",(IF(R73="R.INHERENTE
21","R. INHERENTE",(IF(AZ73="R.RESIDUAL
21","R. RESIDUAL"," ")))))</f>
        <v xml:space="preserve"> </v>
      </c>
      <c r="BJ77" s="280"/>
      <c r="BK77" s="895"/>
      <c r="BL77" s="812"/>
      <c r="BM77" s="812"/>
      <c r="BN77" s="812"/>
      <c r="BO77" s="812"/>
      <c r="BP77" s="815"/>
      <c r="BQ77" s="392"/>
      <c r="BR77" s="818"/>
      <c r="BS77" s="821"/>
      <c r="BT77" s="824"/>
      <c r="BU77" s="275"/>
      <c r="BV77" s="827"/>
      <c r="BW77" s="830"/>
      <c r="BX77" s="830"/>
      <c r="BY77" s="830"/>
      <c r="BZ77" s="794"/>
      <c r="CA77" s="830"/>
      <c r="CB77" s="830"/>
      <c r="CC77" s="830"/>
      <c r="CD77" s="794"/>
      <c r="CE77" s="830"/>
      <c r="CF77" s="830"/>
      <c r="CG77" s="830"/>
      <c r="CH77" s="794"/>
      <c r="CI77" s="830"/>
      <c r="CJ77" s="830"/>
      <c r="CK77" s="830"/>
      <c r="CL77" s="794"/>
      <c r="CM77" s="830"/>
      <c r="CN77" s="830"/>
      <c r="CO77" s="830"/>
      <c r="CP77" s="797"/>
      <c r="CQ77" s="308"/>
      <c r="CR77" s="833"/>
      <c r="CS77" s="791"/>
      <c r="CT77" s="791"/>
      <c r="CU77" s="791"/>
      <c r="CV77" s="791"/>
      <c r="CW77" s="791"/>
      <c r="CX77" s="791"/>
      <c r="CY77" s="791"/>
      <c r="CZ77" s="794"/>
      <c r="DA77" s="791"/>
      <c r="DB77" s="791"/>
      <c r="DC77" s="791"/>
      <c r="DD77" s="794"/>
      <c r="DE77" s="791"/>
      <c r="DF77" s="791"/>
      <c r="DG77" s="791"/>
      <c r="DH77" s="794"/>
      <c r="DI77" s="791"/>
      <c r="DJ77" s="791"/>
      <c r="DK77" s="791"/>
      <c r="DL77" s="794"/>
      <c r="DM77" s="791"/>
      <c r="DN77" s="791"/>
      <c r="DO77" s="791"/>
      <c r="DP77" s="797"/>
      <c r="DQ77" s="293"/>
      <c r="DR77" s="300"/>
      <c r="DS77" s="301"/>
      <c r="DT77" s="301"/>
      <c r="DU77" s="302"/>
    </row>
    <row r="78" spans="1:125" ht="19.5" customHeight="1" thickBot="1" x14ac:dyDescent="0.3">
      <c r="AV78" s="394"/>
      <c r="AW78" s="394"/>
      <c r="AX78" s="394"/>
      <c r="AY78" s="394"/>
      <c r="AZ78" s="394"/>
      <c r="BE78" s="410">
        <v>0.2</v>
      </c>
      <c r="BF78" s="411">
        <v>0.4</v>
      </c>
      <c r="BG78" s="411">
        <v>0.60000000000000009</v>
      </c>
      <c r="BH78" s="411">
        <v>0.8</v>
      </c>
      <c r="BI78" s="411">
        <v>1</v>
      </c>
    </row>
    <row r="79" spans="1:125" ht="80.25" customHeight="1" x14ac:dyDescent="0.25">
      <c r="A79" s="303"/>
      <c r="B79" s="834">
        <v>11</v>
      </c>
      <c r="C79" s="837" t="s">
        <v>639</v>
      </c>
      <c r="D79" s="837" t="s">
        <v>625</v>
      </c>
      <c r="E79" s="837" t="s">
        <v>601</v>
      </c>
      <c r="F79" s="840" t="s">
        <v>598</v>
      </c>
      <c r="G79" s="843" t="s">
        <v>2021</v>
      </c>
      <c r="H79" s="485" t="s">
        <v>987</v>
      </c>
      <c r="I79" s="846" t="str">
        <f>IF(F79="","",(CONCATENATE("Posibilidad de afectación ",F79," ",G79," ",H79," ",H80," ",H81," ",H82," ",H83)))</f>
        <v xml:space="preserve">Posibilidad de afectación Reputacional  por posible pérdida de la confidencialidad, integralidad y/o disponibilidad de la información del sistema de información ALMERA, debido a falta de capacitación y adherencia al correcto uso del aplicativo en el rol de administrador y/o a la periodicidad del backup de la información.   </v>
      </c>
      <c r="J79" s="849" t="s">
        <v>908</v>
      </c>
      <c r="K79" s="852" t="s">
        <v>871</v>
      </c>
      <c r="L79" s="274"/>
      <c r="M79" s="855" t="s">
        <v>659</v>
      </c>
      <c r="N79" s="858">
        <f>IF(ISERROR(VLOOKUP($M79,Listas!$E$20:$F$24,2,FALSE)),"",(VLOOKUP($M79,Listas!$E$20:$F$24,2,FALSE)))</f>
        <v>0.2</v>
      </c>
      <c r="O79" s="861" t="str">
        <f>IF(ISERROR(VLOOKUP($N79,Listas!$E$3:$F$7,2,FALSE)),"",(VLOOKUP($N79,Listas!$E$3:$F$7,2,FALSE)))</f>
        <v>MUY BAJA</v>
      </c>
      <c r="P79" s="864" t="s">
        <v>596</v>
      </c>
      <c r="Q79" s="867">
        <f>IF(ISERROR(VLOOKUP($P79,Listas!$E$28:$F$35,2,FALSE)),"",(VLOOKUP($P79,Listas!$E$28:$F$35,2,FALSE)))</f>
        <v>0.4</v>
      </c>
      <c r="R79" s="870" t="str">
        <f>IF(N79="","",(CONCATENATE("R.INHERENTE
",(IF(AND($N79=0.2,$Q79=0.2),1,(IF(AND($N79=0.2,$Q79=0.4),6,(IF(AND($N79=0.2,$Q79=0.6),11,(IF(AND($N79=0.2,$Q79=0.8),16,(IF(AND($N79=0.2,$Q79=1),21,(IF(AND($N79=0.4,$Q79=0.2),2,(IF(AND($N79=0.4,$Q79=0.4),7,(IF(AND($N79=0.4,$Q79=0.6),12,(IF(AND($N79=0.4,$Q79=0.8),17,(IF(AND($N79=0.4,$Q79=1),22,(IF(AND($N79=0.6,$Q79=0.2),3,(IF(AND($N79=0.6,$Q79=0.4),8,(IF(AND($N79=0.6,$Q79=0.6),13,(IF(AND($N79=0.6,$Q79=0.8),18,(IF(AND($N79=0.6,$Q79=1),23,(IF(AND($N79=0.8,$Q79=0.2),4,(IF(AND($N79=0.8,$Q79=0.4),9,(IF(AND($N79=0.8,$Q79=0.6),14,(IF(AND($N79=0.8,$Q79=0.8),19,(IF(AND($N79=0.8,$Q79=1),24,(IF(AND($N79=1,$Q79=0.2),5,(IF(AND($N79=1,$Q79=0.4),10,(IF(AND($N79=1,$Q79=0.6),15,(IF(AND($N79=1,$Q79=0.8),20,(IF(AND($N79=1,$Q79=1),25,"")))))))))))))))))))))))))))))))))))))))))))))))))))))</f>
        <v>R.INHERENTE
6</v>
      </c>
      <c r="S79" s="274">
        <f>+VLOOKUP($R79,Listas!$D$112:$E$136,2,FALSE)</f>
        <v>6</v>
      </c>
      <c r="T79" s="515" t="s">
        <v>988</v>
      </c>
      <c r="U79" s="309"/>
      <c r="V79" s="309" t="s">
        <v>260</v>
      </c>
      <c r="W79" s="873">
        <v>25</v>
      </c>
      <c r="X79" s="874"/>
      <c r="Y79" s="873"/>
      <c r="Z79" s="874"/>
      <c r="AA79" s="873"/>
      <c r="AB79" s="874"/>
      <c r="AC79" s="875">
        <v>25</v>
      </c>
      <c r="AD79" s="875"/>
      <c r="AE79" s="875"/>
      <c r="AF79" s="875"/>
      <c r="AG79" s="436">
        <f>W79+Y79+AA79+AC79+AE79</f>
        <v>50</v>
      </c>
      <c r="AH79" s="407"/>
      <c r="AI79" s="408">
        <v>0.2</v>
      </c>
      <c r="AJ79" s="876" t="s">
        <v>189</v>
      </c>
      <c r="AK79" s="876"/>
      <c r="AL79" s="877" t="s">
        <v>588</v>
      </c>
      <c r="AM79" s="877"/>
      <c r="AN79" s="876" t="s">
        <v>189</v>
      </c>
      <c r="AO79" s="876"/>
      <c r="AP79" s="500" t="s">
        <v>990</v>
      </c>
      <c r="AQ79" s="473" t="s">
        <v>617</v>
      </c>
      <c r="AR79" s="310" t="s">
        <v>994</v>
      </c>
      <c r="AS79" s="311" t="s">
        <v>995</v>
      </c>
      <c r="AT79" s="312" t="s">
        <v>953</v>
      </c>
      <c r="AU79" s="305">
        <f>+(IF(AND($AV79&gt;0,$AV79&lt;=0.2),0.2,(IF(AND($AV79&gt;0.2,$AV79&lt;=0.4),0.4,(IF(AND($AV79&gt;0.4,$AV79&lt;=0.6),0.6,(IF(AND($AV79&gt;0.6,$AV79&lt;=0.8),0.8,(IF($AV79&gt;0.8,1,""))))))))))</f>
        <v>0.2</v>
      </c>
      <c r="AV79" s="878">
        <f>+MIN(AH79:AH83)</f>
        <v>0.12</v>
      </c>
      <c r="AW79" s="881" t="str">
        <f>+(IF($AU79=0.2,"MUY BAJA",(IF($AU79=0.4,"BAJA",(IF($AU79=0.6,"MEDIA",(IF($AU79=0.8,"ALTA",(IF($AU79=1,"MUY ALTA",""))))))))))</f>
        <v>MUY BAJA</v>
      </c>
      <c r="AX79" s="884">
        <f>+MIN(AI79:AI83)</f>
        <v>0.2</v>
      </c>
      <c r="AY79" s="881" t="str">
        <f>+(IF($BB79=0.2,"MUY BAJA",(IF($BB79=0.4,"BAJA",(IF($BB79=0.6,"MEDIA",(IF($BB79=0.8,"ALTA",(IF($BB79=1,"MUY ALTA",""))))))))))</f>
        <v>MUY BAJA</v>
      </c>
      <c r="AZ79" s="887" t="str">
        <f>IF($AU79="","",(CONCATENATE("R.RESIDUAL
",(IF(AND($AU79=0.2,$BB79=0.2),1,(IF(AND($AU79=0.2,$BB79=0.4),6,(IF(AND($AU79=0.2,$BB79=0.6),11,(IF(AND($AU79=0.2,$BB79=0.8),16,(IF(AND($AU79=0.2,$BB79=1),21,(IF(AND($AU79=0.4,$BB79=0.2),2,(IF(AND($AU79=0.4,$BB79=0.4),7,(IF(AND($AU79=0.4,$BB79=0.6),12,(IF(AND($AU79=0.4,$BB79=0.8),17,(IF(AND($AU79=0.4,$BB79=1),22,(IF(AND($AU79=0.6,$BB79=0.2),3,(IF(AND($AU79=0.6,$BB79=0.4),8,(IF(AND($AU79=0.6,$BB79=0.6),13,(IF(AND($AU79=0.6,$BB79=0.8),18,(IF(AND($AU79=0.6,$BB79=1),23,(IF(AND($AU79=0.8,$BB79=0.2),4,(IF(AND($AU79=0.8,$BB79=0.4),9,(IF(AND($AU79=0.8,$BB79=0.6),14,(IF(AND($AU79=0.8,$BB79=0.8),19,(IF(AND($AU79=0.8,$BB79=1),24,(IF(AND($AU79=1,$BB79=0.2),5,(IF(AND($AU79=1,$BB79=0.4),10,(IF(AND($AU79=1,$BB79=0.6),15,(IF(AND($AU79=1,$BB79=0.8),20,(IF(AND($AU79=1,$BB79=1),25,"")))))))))))))))))))))))))))))))))))))))))))))))))))))</f>
        <v>R.RESIDUAL
1</v>
      </c>
      <c r="BA79" s="890" t="s">
        <v>610</v>
      </c>
      <c r="BB79" s="305">
        <f>+(IF(AND($AX79&gt;0,$AX79&lt;=0.2),0.2,(IF(AND($AX79&gt;0.2,$AX79&lt;=0.4),0.4,(IF(AND($AX79&gt;0.4,$AX79&lt;=0.6),0.6,(IF(AND($AX79&gt;0.6,$AX79&lt;=0.8),0.8,(IF($AX79&gt;0.8,1,""))))))))))</f>
        <v>0.2</v>
      </c>
      <c r="BC79" s="276">
        <f>+VLOOKUP($AZ79,Listas!$F$112:$G$136,2,FALSE)</f>
        <v>1</v>
      </c>
      <c r="BD79" s="397">
        <v>1</v>
      </c>
      <c r="BE79" s="277" t="str">
        <f>IF(ISERROR(IF(R79="R.INHERENTE
5","R. INHERENTE",(IF(AZ79="R.RESIDUAL
5","R. RESIDUAL"," ")))),"",(IF(R79="R.INHERENTE
5","R. INHERENTE",(IF(AZ79="R.RESIDUAL
5","R. RESIDUAL"," ")))))</f>
        <v xml:space="preserve"> </v>
      </c>
      <c r="BF79" s="278" t="str">
        <f>IF(ISERROR(IF(R79="R.INHERENTE
10","R. INHERENTE",(IF(AZ79="R.RESIDUAL
10","R. RESIDUAL"," ")))),"",(IF(R79="R.INHERENTE
10","R. INHERENTE",(IF(AZ79="R.RESIDUAL
10","R. RESIDUAL"," ")))))</f>
        <v xml:space="preserve"> </v>
      </c>
      <c r="BG79" s="278" t="str">
        <f>IF(ISERROR(IF(R79="R.INHERENTE
15","R. INHERENTE",(IF(AZ79="R.RESIDUAL
15","R. RESIDUAL"," ")))),"",(IF(R79="R.INHERENTE
15","R. INHERENTE",(IF(AZ79="R.RESIDUAL
15","R. RESIDUAL"," ")))))</f>
        <v xml:space="preserve"> </v>
      </c>
      <c r="BH79" s="278" t="str">
        <f>IF(ISERROR(IF(R79="R.INHERENTE
20","R. INHERENTE",(IF(AZ79="R.RESIDUAL
20","R. RESIDUAL"," ")))),"",(IF(R79="R.INHERENTE
20","R. INHERENTE",(IF(AZ79="R.RESIDUAL
20","R. RESIDUAL"," ")))))</f>
        <v xml:space="preserve"> </v>
      </c>
      <c r="BI79" s="279" t="str">
        <f>IF(ISERROR(IF(R79="R.INHERENTE
25","R. INHERENTE",(IF(AZ79="R.RESIDUAL
25","R. RESIDUAL"," ")))),"",(IF(R79="R.INHERENTE
25","R. INHERENTE",(IF(AZ79="R.RESIDUAL
25","R. RESIDUAL"," ")))))</f>
        <v xml:space="preserve"> </v>
      </c>
      <c r="BJ79" s="280"/>
      <c r="BK79" s="893" t="s">
        <v>43</v>
      </c>
      <c r="BL79" s="810" t="s">
        <v>43</v>
      </c>
      <c r="BM79" s="810" t="s">
        <v>43</v>
      </c>
      <c r="BN79" s="810" t="s">
        <v>43</v>
      </c>
      <c r="BO79" s="810" t="s">
        <v>43</v>
      </c>
      <c r="BP79" s="813"/>
      <c r="BQ79" s="392"/>
      <c r="BR79" s="816" t="s">
        <v>1001</v>
      </c>
      <c r="BS79" s="819" t="s">
        <v>1000</v>
      </c>
      <c r="BT79" s="822" t="s">
        <v>999</v>
      </c>
      <c r="BU79" s="275"/>
      <c r="BV79" s="825">
        <v>44657</v>
      </c>
      <c r="BW79" s="828"/>
      <c r="BX79" s="828"/>
      <c r="BY79" s="828"/>
      <c r="BZ79" s="792" t="s">
        <v>924</v>
      </c>
      <c r="CA79" s="828"/>
      <c r="CB79" s="828"/>
      <c r="CC79" s="828"/>
      <c r="CD79" s="792" t="s">
        <v>924</v>
      </c>
      <c r="CE79" s="828"/>
      <c r="CF79" s="828"/>
      <c r="CG79" s="828"/>
      <c r="CH79" s="792" t="s">
        <v>925</v>
      </c>
      <c r="CI79" s="828"/>
      <c r="CJ79" s="828"/>
      <c r="CK79" s="828"/>
      <c r="CL79" s="792" t="s">
        <v>924</v>
      </c>
      <c r="CM79" s="828"/>
      <c r="CN79" s="828"/>
      <c r="CO79" s="828"/>
      <c r="CP79" s="795" t="s">
        <v>926</v>
      </c>
      <c r="CQ79" s="308"/>
      <c r="CR79" s="831">
        <v>44661</v>
      </c>
      <c r="CS79" s="789"/>
      <c r="CT79" s="789"/>
      <c r="CU79" s="789"/>
      <c r="CV79" s="789"/>
      <c r="CW79" s="789"/>
      <c r="CX79" s="789"/>
      <c r="CY79" s="789"/>
      <c r="CZ79" s="792" t="s">
        <v>924</v>
      </c>
      <c r="DA79" s="789"/>
      <c r="DB79" s="789"/>
      <c r="DC79" s="789"/>
      <c r="DD79" s="792" t="s">
        <v>924</v>
      </c>
      <c r="DE79" s="789"/>
      <c r="DF79" s="789"/>
      <c r="DG79" s="789"/>
      <c r="DH79" s="792" t="s">
        <v>925</v>
      </c>
      <c r="DI79" s="789"/>
      <c r="DJ79" s="789"/>
      <c r="DK79" s="789"/>
      <c r="DL79" s="792" t="s">
        <v>924</v>
      </c>
      <c r="DM79" s="789"/>
      <c r="DN79" s="789"/>
      <c r="DO79" s="789"/>
      <c r="DP79" s="795" t="s">
        <v>926</v>
      </c>
      <c r="DQ79" s="293"/>
      <c r="DR79" s="294"/>
      <c r="DS79" s="295"/>
      <c r="DT79" s="295"/>
      <c r="DU79" s="296"/>
    </row>
    <row r="80" spans="1:125" ht="80.25" customHeight="1" x14ac:dyDescent="0.25">
      <c r="A80" s="303"/>
      <c r="B80" s="835"/>
      <c r="C80" s="838"/>
      <c r="D80" s="838"/>
      <c r="E80" s="838"/>
      <c r="F80" s="841"/>
      <c r="G80" s="844"/>
      <c r="H80" s="486" t="s">
        <v>2022</v>
      </c>
      <c r="I80" s="847"/>
      <c r="J80" s="850"/>
      <c r="K80" s="853"/>
      <c r="L80" s="274"/>
      <c r="M80" s="856"/>
      <c r="N80" s="859"/>
      <c r="O80" s="862"/>
      <c r="P80" s="865"/>
      <c r="Q80" s="868"/>
      <c r="R80" s="871"/>
      <c r="S80" s="274"/>
      <c r="T80" s="516" t="s">
        <v>989</v>
      </c>
      <c r="U80" s="258" t="s">
        <v>748</v>
      </c>
      <c r="V80" s="258"/>
      <c r="W80" s="798">
        <v>25</v>
      </c>
      <c r="X80" s="798"/>
      <c r="Y80" s="798"/>
      <c r="Z80" s="798"/>
      <c r="AA80" s="798"/>
      <c r="AB80" s="798"/>
      <c r="AC80" s="798"/>
      <c r="AD80" s="798"/>
      <c r="AE80" s="798">
        <v>15</v>
      </c>
      <c r="AF80" s="798"/>
      <c r="AG80" s="412">
        <f>W80+Y80+AA80+AC80+AE80</f>
        <v>40</v>
      </c>
      <c r="AH80" s="403">
        <v>0.12</v>
      </c>
      <c r="AI80" s="404"/>
      <c r="AJ80" s="799" t="s">
        <v>189</v>
      </c>
      <c r="AK80" s="799"/>
      <c r="AL80" s="800" t="s">
        <v>588</v>
      </c>
      <c r="AM80" s="800"/>
      <c r="AN80" s="799" t="s">
        <v>189</v>
      </c>
      <c r="AO80" s="799"/>
      <c r="AP80" s="499" t="s">
        <v>991</v>
      </c>
      <c r="AQ80" s="476" t="s">
        <v>619</v>
      </c>
      <c r="AR80" s="269" t="s">
        <v>996</v>
      </c>
      <c r="AS80" s="265" t="s">
        <v>995</v>
      </c>
      <c r="AT80" s="261" t="s">
        <v>953</v>
      </c>
      <c r="AU80" s="276"/>
      <c r="AV80" s="879"/>
      <c r="AW80" s="882"/>
      <c r="AX80" s="885"/>
      <c r="AY80" s="882"/>
      <c r="AZ80" s="888"/>
      <c r="BA80" s="891"/>
      <c r="BB80" s="394"/>
      <c r="BC80" s="282"/>
      <c r="BD80" s="397">
        <v>0.8</v>
      </c>
      <c r="BE80" s="283" t="str">
        <f>IF(ISERROR(IF(R79="R.INHERENTE
4","R. INHERENTE",(IF(AZ79="R.RESIDUAL
4","R. RESIDUAL"," ")))),"",(IF(R79="R.INHERENTE
4","R. INHERENTE",(IF(AZ79="R.RESIDUAL
4","R. RESIDUAL"," ")))))</f>
        <v xml:space="preserve"> </v>
      </c>
      <c r="BF80" s="284" t="str">
        <f>IF(ISERROR(IF(R79="R.INHERENTE
9","R. INHERENTE",(IF(AZ79="R.RESIDUAL
9","R. RESIDUAL"," ")))),"",(IF(R79="R.INHERENTE
9","R. INHERENTE",(IF(AZ79="R.RESIDUAL
9","R. RESIDUAL"," ")))))</f>
        <v xml:space="preserve"> </v>
      </c>
      <c r="BG80" s="285" t="str">
        <f>IF(ISERROR(IF(R79="R.INHERENTE
14","R. INHERENTE",(IF(AZ79="R.RESIDUAL
14","R. RESIDUAL"," ")))),"",(IF(R79="R.INHERENTE
14","R. INHERENTE",(IF(AZ79="R.RESIDUAL
14","R. RESIDUAL"," ")))))</f>
        <v xml:space="preserve"> </v>
      </c>
      <c r="BH80" s="285" t="str">
        <f>IF(ISERROR(IF(R79="R.INHERENTE
19","R. INHERENTE",(IF(AZ79="R.RESIDUAL
19","R. RESIDUAL"," ")))),"",(IF(R79="R.INHERENTE
19","R. INHERENTE",(IF(AZ79="R.RESIDUAL
19","R. RESIDUAL"," ")))))</f>
        <v xml:space="preserve"> </v>
      </c>
      <c r="BI80" s="286" t="str">
        <f>IF(ISERROR(IF(R79="R.INHERENTE
24","R. INHERENTE",(IF(AZ79="R.RESIDUAL
24","R. RESIDUAL"," ")))),"",(IF(R79="R.INHERENTE
24","R. INHERENTE",(IF(AZ79="R.RESIDUAL
24","R. RESIDUAL"," ")))))</f>
        <v xml:space="preserve"> </v>
      </c>
      <c r="BJ80" s="280"/>
      <c r="BK80" s="894"/>
      <c r="BL80" s="811"/>
      <c r="BM80" s="811"/>
      <c r="BN80" s="811"/>
      <c r="BO80" s="811"/>
      <c r="BP80" s="814"/>
      <c r="BQ80" s="392"/>
      <c r="BR80" s="817"/>
      <c r="BS80" s="820"/>
      <c r="BT80" s="823"/>
      <c r="BU80" s="275"/>
      <c r="BV80" s="826"/>
      <c r="BW80" s="829"/>
      <c r="BX80" s="829"/>
      <c r="BY80" s="829"/>
      <c r="BZ80" s="793"/>
      <c r="CA80" s="829"/>
      <c r="CB80" s="829"/>
      <c r="CC80" s="829"/>
      <c r="CD80" s="793"/>
      <c r="CE80" s="829"/>
      <c r="CF80" s="829"/>
      <c r="CG80" s="829"/>
      <c r="CH80" s="793"/>
      <c r="CI80" s="829"/>
      <c r="CJ80" s="829"/>
      <c r="CK80" s="829"/>
      <c r="CL80" s="793"/>
      <c r="CM80" s="829"/>
      <c r="CN80" s="829"/>
      <c r="CO80" s="829"/>
      <c r="CP80" s="796"/>
      <c r="CQ80" s="308"/>
      <c r="CR80" s="832"/>
      <c r="CS80" s="790"/>
      <c r="CT80" s="790"/>
      <c r="CU80" s="790"/>
      <c r="CV80" s="790"/>
      <c r="CW80" s="790"/>
      <c r="CX80" s="790"/>
      <c r="CY80" s="790"/>
      <c r="CZ80" s="793"/>
      <c r="DA80" s="790"/>
      <c r="DB80" s="790"/>
      <c r="DC80" s="790"/>
      <c r="DD80" s="793"/>
      <c r="DE80" s="790"/>
      <c r="DF80" s="790"/>
      <c r="DG80" s="790"/>
      <c r="DH80" s="793"/>
      <c r="DI80" s="790"/>
      <c r="DJ80" s="790"/>
      <c r="DK80" s="790"/>
      <c r="DL80" s="793"/>
      <c r="DM80" s="790"/>
      <c r="DN80" s="790"/>
      <c r="DO80" s="790"/>
      <c r="DP80" s="796"/>
      <c r="DQ80" s="293"/>
      <c r="DR80" s="297"/>
      <c r="DS80" s="298"/>
      <c r="DT80" s="298"/>
      <c r="DU80" s="299"/>
    </row>
    <row r="81" spans="1:125" ht="80.25" customHeight="1" x14ac:dyDescent="0.25">
      <c r="A81" s="303"/>
      <c r="B81" s="835"/>
      <c r="C81" s="838"/>
      <c r="D81" s="838"/>
      <c r="E81" s="838"/>
      <c r="F81" s="841"/>
      <c r="G81" s="844"/>
      <c r="H81" s="486"/>
      <c r="I81" s="847"/>
      <c r="J81" s="850"/>
      <c r="K81" s="853"/>
      <c r="L81" s="274"/>
      <c r="M81" s="856"/>
      <c r="N81" s="859"/>
      <c r="O81" s="862"/>
      <c r="P81" s="865"/>
      <c r="Q81" s="868"/>
      <c r="R81" s="871"/>
      <c r="S81" s="274"/>
      <c r="T81" s="516"/>
      <c r="U81" s="258"/>
      <c r="V81" s="258"/>
      <c r="W81" s="798"/>
      <c r="X81" s="798"/>
      <c r="Y81" s="798"/>
      <c r="Z81" s="798"/>
      <c r="AA81" s="798"/>
      <c r="AB81" s="798"/>
      <c r="AC81" s="798"/>
      <c r="AD81" s="798"/>
      <c r="AE81" s="798"/>
      <c r="AF81" s="798"/>
      <c r="AG81" s="412">
        <f>W81+Y81+AA81+AC81+AE81</f>
        <v>0</v>
      </c>
      <c r="AH81" s="403"/>
      <c r="AI81" s="404"/>
      <c r="AJ81" s="801"/>
      <c r="AK81" s="802"/>
      <c r="AL81" s="803"/>
      <c r="AM81" s="804"/>
      <c r="AN81" s="801"/>
      <c r="AO81" s="802"/>
      <c r="AP81" s="499" t="s">
        <v>992</v>
      </c>
      <c r="AQ81" s="476" t="s">
        <v>616</v>
      </c>
      <c r="AR81" s="269" t="s">
        <v>997</v>
      </c>
      <c r="AS81" s="265" t="s">
        <v>995</v>
      </c>
      <c r="AT81" s="261" t="s">
        <v>953</v>
      </c>
      <c r="AU81" s="276"/>
      <c r="AV81" s="879"/>
      <c r="AW81" s="882"/>
      <c r="AX81" s="885"/>
      <c r="AY81" s="882"/>
      <c r="AZ81" s="888"/>
      <c r="BA81" s="891"/>
      <c r="BB81" s="394"/>
      <c r="BC81" s="282"/>
      <c r="BD81" s="397">
        <v>0.60000000000000009</v>
      </c>
      <c r="BE81" s="283" t="str">
        <f>IF(ISERROR(IF(R79="R.INHERENTE
3","R. INHERENTE",(IF(AZ79="R.RESIDUAL
3","R. RESIDUAL"," ")))),"",(IF(R79="R.INHERENTE
3","R. INHERENTE",(IF(AZ79="R.RESIDUAL
3","R. RESIDUAL"," ")))))</f>
        <v xml:space="preserve"> </v>
      </c>
      <c r="BF81" s="284" t="str">
        <f>IF(ISERROR(IF(R79="R.INHERENTE
8","R. INHERENTE",(IF(AZ79="R.RESIDUAL
8","R. RESIDUAL"," ")))),"",(IF(R79="R.INHERENTE
8","R. INHERENTE",(IF(AZ79="R.RESIDUAL
8","R. RESIDUAL"," ")))))</f>
        <v xml:space="preserve"> </v>
      </c>
      <c r="BG81" s="284" t="str">
        <f>IF(ISERROR(IF(R79="R.INHERENTE
13","R. INHERENTE",(IF(AZ79="R.RESIDUAL
13","R. RESIDUAL"," ")))),"",(IF(R79="R.INHERENTE
13","R. INHERENTE",(IF(AZ79="R.RESIDUAL
13","R. RESIDUAL"," ")))))</f>
        <v xml:space="preserve"> </v>
      </c>
      <c r="BH81" s="285" t="str">
        <f>IF(ISERROR(IF(R79="R.INHERENTE
18","R. INHERENTE",(IF(AZ79="R.RESIDUAL
18","R. RESIDUAL"," ")))),"",(IF(R79="R.INHERENTE
18","R. INHERENTE",(IF(AZ79="R.RESIDUAL
18","R. RESIDUAL"," ")))))</f>
        <v xml:space="preserve"> </v>
      </c>
      <c r="BI81" s="286" t="str">
        <f>IF(ISERROR(IF(R79="R.INHERENTE
23","R. INHERENTE",(IF(AZ79="R.RESIDUAL
23","R. RESIDUAL"," ")))),"",(IF(R79="R.INHERENTE
23","R. INHERENTE",(IF(AZ79="R.RESIDUAL
23","R. RESIDUAL"," ")))))</f>
        <v xml:space="preserve"> </v>
      </c>
      <c r="BJ81" s="280"/>
      <c r="BK81" s="894"/>
      <c r="BL81" s="811"/>
      <c r="BM81" s="811"/>
      <c r="BN81" s="811"/>
      <c r="BO81" s="811"/>
      <c r="BP81" s="814"/>
      <c r="BQ81" s="392"/>
      <c r="BR81" s="817"/>
      <c r="BS81" s="820"/>
      <c r="BT81" s="823"/>
      <c r="BU81" s="275"/>
      <c r="BV81" s="826"/>
      <c r="BW81" s="829"/>
      <c r="BX81" s="829"/>
      <c r="BY81" s="829"/>
      <c r="BZ81" s="793"/>
      <c r="CA81" s="829"/>
      <c r="CB81" s="829"/>
      <c r="CC81" s="829"/>
      <c r="CD81" s="793"/>
      <c r="CE81" s="829"/>
      <c r="CF81" s="829"/>
      <c r="CG81" s="829"/>
      <c r="CH81" s="793"/>
      <c r="CI81" s="829"/>
      <c r="CJ81" s="829"/>
      <c r="CK81" s="829"/>
      <c r="CL81" s="793"/>
      <c r="CM81" s="829"/>
      <c r="CN81" s="829"/>
      <c r="CO81" s="829"/>
      <c r="CP81" s="796"/>
      <c r="CQ81" s="308"/>
      <c r="CR81" s="832"/>
      <c r="CS81" s="790"/>
      <c r="CT81" s="790"/>
      <c r="CU81" s="790"/>
      <c r="CV81" s="790"/>
      <c r="CW81" s="790"/>
      <c r="CX81" s="790"/>
      <c r="CY81" s="790"/>
      <c r="CZ81" s="793"/>
      <c r="DA81" s="790"/>
      <c r="DB81" s="790"/>
      <c r="DC81" s="790"/>
      <c r="DD81" s="793"/>
      <c r="DE81" s="790"/>
      <c r="DF81" s="790"/>
      <c r="DG81" s="790"/>
      <c r="DH81" s="793"/>
      <c r="DI81" s="790"/>
      <c r="DJ81" s="790"/>
      <c r="DK81" s="790"/>
      <c r="DL81" s="793"/>
      <c r="DM81" s="790"/>
      <c r="DN81" s="790"/>
      <c r="DO81" s="790"/>
      <c r="DP81" s="796"/>
      <c r="DQ81" s="293"/>
      <c r="DR81" s="297"/>
      <c r="DS81" s="298"/>
      <c r="DT81" s="298"/>
      <c r="DU81" s="299"/>
    </row>
    <row r="82" spans="1:125" ht="80.25" customHeight="1" x14ac:dyDescent="0.25">
      <c r="A82" s="303"/>
      <c r="B82" s="835"/>
      <c r="C82" s="838"/>
      <c r="D82" s="838"/>
      <c r="E82" s="838"/>
      <c r="F82" s="841"/>
      <c r="G82" s="844"/>
      <c r="H82" s="486"/>
      <c r="I82" s="847"/>
      <c r="J82" s="850"/>
      <c r="K82" s="853"/>
      <c r="L82" s="274"/>
      <c r="M82" s="856"/>
      <c r="N82" s="859"/>
      <c r="O82" s="862"/>
      <c r="P82" s="865"/>
      <c r="Q82" s="868"/>
      <c r="R82" s="871"/>
      <c r="S82" s="274"/>
      <c r="T82" s="516"/>
      <c r="U82" s="258"/>
      <c r="V82" s="258"/>
      <c r="W82" s="798"/>
      <c r="X82" s="798"/>
      <c r="Y82" s="798"/>
      <c r="Z82" s="798"/>
      <c r="AA82" s="798"/>
      <c r="AB82" s="798"/>
      <c r="AC82" s="798"/>
      <c r="AD82" s="798"/>
      <c r="AE82" s="798"/>
      <c r="AF82" s="798"/>
      <c r="AG82" s="412">
        <f>W82+Y82+AA82+AC82+AE82</f>
        <v>0</v>
      </c>
      <c r="AH82" s="403"/>
      <c r="AI82" s="404"/>
      <c r="AJ82" s="801"/>
      <c r="AK82" s="802"/>
      <c r="AL82" s="803"/>
      <c r="AM82" s="804"/>
      <c r="AN82" s="801"/>
      <c r="AO82" s="802"/>
      <c r="AP82" s="499" t="s">
        <v>993</v>
      </c>
      <c r="AQ82" s="476" t="s">
        <v>617</v>
      </c>
      <c r="AR82" s="269" t="s">
        <v>998</v>
      </c>
      <c r="AS82" s="265" t="s">
        <v>995</v>
      </c>
      <c r="AT82" s="261" t="s">
        <v>953</v>
      </c>
      <c r="AU82" s="276"/>
      <c r="AV82" s="879"/>
      <c r="AW82" s="882"/>
      <c r="AX82" s="885"/>
      <c r="AY82" s="882"/>
      <c r="AZ82" s="888"/>
      <c r="BA82" s="891"/>
      <c r="BB82" s="394"/>
      <c r="BC82" s="282"/>
      <c r="BD82" s="397">
        <v>0.4</v>
      </c>
      <c r="BE82" s="287" t="str">
        <f>IF(ISERROR(IF(R79="R.INHERENTE
2","R. INHERENTE",(IF(AZ79="R.RESIDUAL
2","R. RESIDUAL"," ")))),"",(IF(R79="R.INHERENTE
2","R. INHERENTE",(IF(AZ79="R.RESIDUAL
2","R. RESIDUAL"," ")))))</f>
        <v xml:space="preserve"> </v>
      </c>
      <c r="BF82" s="284" t="str">
        <f>IF(ISERROR(IF(R79="R.INHERENTE
7","R. INHERENTE",(IF(AZ79="R.RESIDUAL
7","R. RESIDUAL"," ")))),"",(IF(R79="R.INHERENTE
7","R. INHERENTE",(IF(AZ79="R.RESIDUAL
7","R. RESIDUAL"," ")))))</f>
        <v xml:space="preserve"> </v>
      </c>
      <c r="BG82" s="284" t="str">
        <f>IF(ISERROR(IF(R79="R.INHERENTE
12","R. INHERENTE",(IF(AZ79="R.RESIDUAL
12","R. RESIDUAL"," ")))),"",(IF(R79="R.INHERENTE
12","R. INHERENTE",(IF(AZ79="R.RESIDUAL
12","R. RESIDUAL"," ")))))</f>
        <v xml:space="preserve"> </v>
      </c>
      <c r="BH82" s="285" t="str">
        <f>IF(ISERROR(IF(R79="R.INHERENTE
17","R. INHERENTE",(IF(AZ79="R.RESIDUAL
17","R. RESIDUAL"," ")))),"",(IF(R79="R.INHERENTE
17","R. INHERENTE",(IF(AZ79="R.RESIDUAL
17","R. RESIDUAL"," ")))))</f>
        <v xml:space="preserve"> </v>
      </c>
      <c r="BI82" s="286" t="str">
        <f>IF(ISERROR(IF(R79="R.INHERENTE
22","R. INHERENTE",(IF(AZ79="R.RESIDUAL
22","R. RESIDUAL"," ")))),"",(IF(R79="R.INHERENTE
22","R. INHERENTE",(IF(AZ79="R.RESIDUAL
22","R. RESIDUAL"," ")))))</f>
        <v xml:space="preserve"> </v>
      </c>
      <c r="BJ82" s="280"/>
      <c r="BK82" s="894"/>
      <c r="BL82" s="811"/>
      <c r="BM82" s="811"/>
      <c r="BN82" s="811"/>
      <c r="BO82" s="811"/>
      <c r="BP82" s="814"/>
      <c r="BQ82" s="392"/>
      <c r="BR82" s="817"/>
      <c r="BS82" s="820"/>
      <c r="BT82" s="823"/>
      <c r="BU82" s="275"/>
      <c r="BV82" s="826"/>
      <c r="BW82" s="829"/>
      <c r="BX82" s="829"/>
      <c r="BY82" s="829"/>
      <c r="BZ82" s="793"/>
      <c r="CA82" s="829"/>
      <c r="CB82" s="829"/>
      <c r="CC82" s="829"/>
      <c r="CD82" s="793"/>
      <c r="CE82" s="829"/>
      <c r="CF82" s="829"/>
      <c r="CG82" s="829"/>
      <c r="CH82" s="793"/>
      <c r="CI82" s="829"/>
      <c r="CJ82" s="829"/>
      <c r="CK82" s="829"/>
      <c r="CL82" s="793"/>
      <c r="CM82" s="829"/>
      <c r="CN82" s="829"/>
      <c r="CO82" s="829"/>
      <c r="CP82" s="796"/>
      <c r="CQ82" s="308"/>
      <c r="CR82" s="832"/>
      <c r="CS82" s="790"/>
      <c r="CT82" s="790"/>
      <c r="CU82" s="790"/>
      <c r="CV82" s="790"/>
      <c r="CW82" s="790"/>
      <c r="CX82" s="790"/>
      <c r="CY82" s="790"/>
      <c r="CZ82" s="793"/>
      <c r="DA82" s="790"/>
      <c r="DB82" s="790"/>
      <c r="DC82" s="790"/>
      <c r="DD82" s="793"/>
      <c r="DE82" s="790"/>
      <c r="DF82" s="790"/>
      <c r="DG82" s="790"/>
      <c r="DH82" s="793"/>
      <c r="DI82" s="790"/>
      <c r="DJ82" s="790"/>
      <c r="DK82" s="790"/>
      <c r="DL82" s="793"/>
      <c r="DM82" s="790"/>
      <c r="DN82" s="790"/>
      <c r="DO82" s="790"/>
      <c r="DP82" s="796"/>
      <c r="DQ82" s="293"/>
      <c r="DR82" s="297"/>
      <c r="DS82" s="298"/>
      <c r="DT82" s="298"/>
      <c r="DU82" s="299"/>
    </row>
    <row r="83" spans="1:125" ht="80.25" customHeight="1" thickBot="1" x14ac:dyDescent="0.3">
      <c r="A83" s="303"/>
      <c r="B83" s="836"/>
      <c r="C83" s="839"/>
      <c r="D83" s="839"/>
      <c r="E83" s="839"/>
      <c r="F83" s="842"/>
      <c r="G83" s="845"/>
      <c r="H83" s="487"/>
      <c r="I83" s="848"/>
      <c r="J83" s="851"/>
      <c r="K83" s="854"/>
      <c r="L83" s="274"/>
      <c r="M83" s="857"/>
      <c r="N83" s="860"/>
      <c r="O83" s="863"/>
      <c r="P83" s="866"/>
      <c r="Q83" s="869"/>
      <c r="R83" s="872"/>
      <c r="S83" s="274"/>
      <c r="T83" s="536"/>
      <c r="U83" s="263"/>
      <c r="V83" s="263"/>
      <c r="W83" s="805"/>
      <c r="X83" s="805"/>
      <c r="Y83" s="805"/>
      <c r="Z83" s="805"/>
      <c r="AA83" s="805"/>
      <c r="AB83" s="805"/>
      <c r="AC83" s="805"/>
      <c r="AD83" s="805"/>
      <c r="AE83" s="805"/>
      <c r="AF83" s="805"/>
      <c r="AG83" s="413">
        <f>W83+Y83+AA83+AC83+AE83</f>
        <v>0</v>
      </c>
      <c r="AH83" s="405"/>
      <c r="AI83" s="406"/>
      <c r="AJ83" s="806"/>
      <c r="AK83" s="807"/>
      <c r="AL83" s="808"/>
      <c r="AM83" s="809"/>
      <c r="AN83" s="806"/>
      <c r="AO83" s="807"/>
      <c r="AP83" s="271"/>
      <c r="AQ83" s="477"/>
      <c r="AR83" s="270"/>
      <c r="AS83" s="267"/>
      <c r="AT83" s="264"/>
      <c r="AU83" s="276"/>
      <c r="AV83" s="880"/>
      <c r="AW83" s="883"/>
      <c r="AX83" s="886"/>
      <c r="AY83" s="883"/>
      <c r="AZ83" s="889"/>
      <c r="BA83" s="892"/>
      <c r="BB83" s="394"/>
      <c r="BC83" s="282"/>
      <c r="BD83" s="398">
        <v>0.2</v>
      </c>
      <c r="BE83" s="288" t="str">
        <f>IF(ISERROR(IF(R79="R.INHERENTE
1","R. INHERENTE",(IF(AZ79="R.RESIDUAL
1","R. RESIDUAL"," ")))),"",(IF(R79="R.INHERENTE
1","R. INHERENTE",(IF(AZ79="R.RESIDUAL
1","R. RESIDUAL"," ")))))</f>
        <v>R. RESIDUAL</v>
      </c>
      <c r="BF83" s="289" t="str">
        <f>IF(ISERROR(IF(R79="R.INHERENTE
6","R. INHERENTE",(IF(AZ79="R.RESIDUAL
6","R. RESIDUAL"," ")))),"",(IF(R79="R.INHERENTE
6","R. INHERENTE",(IF(AZ79="R.RESIDUAL
6","R. RESIDUAL"," ")))))</f>
        <v>R. INHERENTE</v>
      </c>
      <c r="BG83" s="290" t="str">
        <f>IF(ISERROR(IF(R79="R.INHERENTE
11","R. INHERENTE",(IF(AZ79="R.RESIDUAL
11","R. RESIDUAL"," ")))),"",(IF(R79="R.INHERENTE
11","R. INHERENTE",(IF(AZ79="R.RESIDUAL
11","R. RESIDUAL"," ")))))</f>
        <v xml:space="preserve"> </v>
      </c>
      <c r="BH83" s="291" t="str">
        <f>IF(ISERROR(IF(R79="R.INHERENTE
16","R. INHERENTE",(IF(AZ79="R.RESIDUAL
16","R. RESIDUAL"," ")))),"",(IF(R79="R.INHERENTE
16","R. INHERENTE",(IF(AZ79="R.RESIDUAL
16","R. RESIDUAL"," ")))))</f>
        <v xml:space="preserve"> </v>
      </c>
      <c r="BI83" s="292" t="str">
        <f>IF(ISERROR(IF(R79="R.INHERENTE
21","R. INHERENTE",(IF(AZ79="R.RESIDUAL
21","R. RESIDUAL"," ")))),"",(IF(R79="R.INHERENTE
21","R. INHERENTE",(IF(AZ79="R.RESIDUAL
21","R. RESIDUAL"," ")))))</f>
        <v xml:space="preserve"> </v>
      </c>
      <c r="BJ83" s="280"/>
      <c r="BK83" s="895"/>
      <c r="BL83" s="812"/>
      <c r="BM83" s="812"/>
      <c r="BN83" s="812"/>
      <c r="BO83" s="812"/>
      <c r="BP83" s="815"/>
      <c r="BQ83" s="392"/>
      <c r="BR83" s="818"/>
      <c r="BS83" s="821"/>
      <c r="BT83" s="824"/>
      <c r="BU83" s="275"/>
      <c r="BV83" s="827"/>
      <c r="BW83" s="830"/>
      <c r="BX83" s="830"/>
      <c r="BY83" s="830"/>
      <c r="BZ83" s="794"/>
      <c r="CA83" s="830"/>
      <c r="CB83" s="830"/>
      <c r="CC83" s="830"/>
      <c r="CD83" s="794"/>
      <c r="CE83" s="830"/>
      <c r="CF83" s="830"/>
      <c r="CG83" s="830"/>
      <c r="CH83" s="794"/>
      <c r="CI83" s="830"/>
      <c r="CJ83" s="830"/>
      <c r="CK83" s="830"/>
      <c r="CL83" s="794"/>
      <c r="CM83" s="830"/>
      <c r="CN83" s="830"/>
      <c r="CO83" s="830"/>
      <c r="CP83" s="797"/>
      <c r="CQ83" s="308"/>
      <c r="CR83" s="833"/>
      <c r="CS83" s="791"/>
      <c r="CT83" s="791"/>
      <c r="CU83" s="791"/>
      <c r="CV83" s="791"/>
      <c r="CW83" s="791"/>
      <c r="CX83" s="791"/>
      <c r="CY83" s="791"/>
      <c r="CZ83" s="794"/>
      <c r="DA83" s="791"/>
      <c r="DB83" s="791"/>
      <c r="DC83" s="791"/>
      <c r="DD83" s="794"/>
      <c r="DE83" s="791"/>
      <c r="DF83" s="791"/>
      <c r="DG83" s="791"/>
      <c r="DH83" s="794"/>
      <c r="DI83" s="791"/>
      <c r="DJ83" s="791"/>
      <c r="DK83" s="791"/>
      <c r="DL83" s="794"/>
      <c r="DM83" s="791"/>
      <c r="DN83" s="791"/>
      <c r="DO83" s="791"/>
      <c r="DP83" s="797"/>
      <c r="DQ83" s="293"/>
      <c r="DR83" s="300"/>
      <c r="DS83" s="301"/>
      <c r="DT83" s="301"/>
      <c r="DU83" s="302"/>
    </row>
    <row r="84" spans="1:125" ht="19.5" customHeight="1" thickBot="1" x14ac:dyDescent="0.3">
      <c r="AV84" s="394"/>
      <c r="AW84" s="394"/>
      <c r="AX84" s="394"/>
      <c r="AY84" s="394"/>
      <c r="AZ84" s="394"/>
      <c r="BE84" s="410">
        <v>0.2</v>
      </c>
      <c r="BF84" s="411">
        <v>0.4</v>
      </c>
      <c r="BG84" s="411">
        <v>0.60000000000000009</v>
      </c>
      <c r="BH84" s="411">
        <v>0.8</v>
      </c>
      <c r="BI84" s="411">
        <v>1</v>
      </c>
    </row>
    <row r="85" spans="1:125" ht="81" customHeight="1" x14ac:dyDescent="0.25">
      <c r="A85" s="303"/>
      <c r="B85" s="834">
        <v>12</v>
      </c>
      <c r="C85" s="837" t="s">
        <v>639</v>
      </c>
      <c r="D85" s="837" t="s">
        <v>625</v>
      </c>
      <c r="E85" s="837" t="s">
        <v>601</v>
      </c>
      <c r="F85" s="840" t="s">
        <v>600</v>
      </c>
      <c r="G85" s="843" t="s">
        <v>1002</v>
      </c>
      <c r="H85" s="485" t="s">
        <v>2023</v>
      </c>
      <c r="I85" s="846" t="str">
        <f>IF(F85="","",(CONCATENATE("Posibilidad de afectación ",F85," ",G85," ",H85," ",H86," ",H87," ",H88," ",H89)))</f>
        <v xml:space="preserve">Posibilidad de afectación Económica y Reputacional  por no identificación y gestión oportuna de aspectos transversales para la mejora institucional, debido a la Generación de acciones de mejora no concordantes con los estándares de SUA y superiores a SUH, incumplimiento del cronograma   PAMEC y ausencia o debilidad en el  monitoreo de la evaluación.  </v>
      </c>
      <c r="J85" s="849" t="s">
        <v>268</v>
      </c>
      <c r="K85" s="852" t="s">
        <v>868</v>
      </c>
      <c r="L85" s="274"/>
      <c r="M85" s="855" t="s">
        <v>658</v>
      </c>
      <c r="N85" s="858">
        <f>IF(ISERROR(VLOOKUP($M85,Listas!$E$20:$F$24,2,FALSE)),"",(VLOOKUP($M85,Listas!$E$20:$F$24,2,FALSE)))</f>
        <v>0.4</v>
      </c>
      <c r="O85" s="861" t="str">
        <f>IF(ISERROR(VLOOKUP($N85,Listas!$E$3:$F$7,2,FALSE)),"",(VLOOKUP($N85,Listas!$E$3:$F$7,2,FALSE)))</f>
        <v>BAJA</v>
      </c>
      <c r="P85" s="864" t="s">
        <v>597</v>
      </c>
      <c r="Q85" s="867">
        <f>IF(ISERROR(VLOOKUP($P85,Listas!$E$28:$F$35,2,FALSE)),"",(VLOOKUP($P85,Listas!$E$28:$F$35,2,FALSE)))</f>
        <v>0.8</v>
      </c>
      <c r="R85" s="870" t="str">
        <f>IF(N85="","",(CONCATENATE("R.INHERENTE
",(IF(AND($N85=0.2,$Q85=0.2),1,(IF(AND($N85=0.2,$Q85=0.4),6,(IF(AND($N85=0.2,$Q85=0.6),11,(IF(AND($N85=0.2,$Q85=0.8),16,(IF(AND($N85=0.2,$Q85=1),21,(IF(AND($N85=0.4,$Q85=0.2),2,(IF(AND($N85=0.4,$Q85=0.4),7,(IF(AND($N85=0.4,$Q85=0.6),12,(IF(AND($N85=0.4,$Q85=0.8),17,(IF(AND($N85=0.4,$Q85=1),22,(IF(AND($N85=0.6,$Q85=0.2),3,(IF(AND($N85=0.6,$Q85=0.4),8,(IF(AND($N85=0.6,$Q85=0.6),13,(IF(AND($N85=0.6,$Q85=0.8),18,(IF(AND($N85=0.6,$Q85=1),23,(IF(AND($N85=0.8,$Q85=0.2),4,(IF(AND($N85=0.8,$Q85=0.4),9,(IF(AND($N85=0.8,$Q85=0.6),14,(IF(AND($N85=0.8,$Q85=0.8),19,(IF(AND($N85=0.8,$Q85=1),24,(IF(AND($N85=1,$Q85=0.2),5,(IF(AND($N85=1,$Q85=0.4),10,(IF(AND($N85=1,$Q85=0.6),15,(IF(AND($N85=1,$Q85=0.8),20,(IF(AND($N85=1,$Q85=1),25,"")))))))))))))))))))))))))))))))))))))))))))))))))))))</f>
        <v>R.INHERENTE
17</v>
      </c>
      <c r="S85" s="274">
        <f>+VLOOKUP($R85,Listas!$D$112:$E$136,2,FALSE)</f>
        <v>17</v>
      </c>
      <c r="T85" s="515" t="s">
        <v>1004</v>
      </c>
      <c r="U85" s="309"/>
      <c r="V85" s="309" t="s">
        <v>260</v>
      </c>
      <c r="W85" s="873">
        <v>25</v>
      </c>
      <c r="X85" s="874"/>
      <c r="Y85" s="873"/>
      <c r="Z85" s="874"/>
      <c r="AA85" s="873"/>
      <c r="AB85" s="874"/>
      <c r="AC85" s="875"/>
      <c r="AD85" s="875"/>
      <c r="AE85" s="875">
        <v>15</v>
      </c>
      <c r="AF85" s="875"/>
      <c r="AG85" s="436">
        <f>W85+Y85+AA85+AC85+AE85</f>
        <v>40</v>
      </c>
      <c r="AH85" s="407"/>
      <c r="AI85" s="408">
        <v>0.48</v>
      </c>
      <c r="AJ85" s="876" t="s">
        <v>189</v>
      </c>
      <c r="AK85" s="876"/>
      <c r="AL85" s="877" t="s">
        <v>588</v>
      </c>
      <c r="AM85" s="877"/>
      <c r="AN85" s="876" t="s">
        <v>189</v>
      </c>
      <c r="AO85" s="876"/>
      <c r="AP85" s="500" t="s">
        <v>1007</v>
      </c>
      <c r="AQ85" s="478" t="s">
        <v>619</v>
      </c>
      <c r="AR85" s="310" t="s">
        <v>1010</v>
      </c>
      <c r="AS85" s="311" t="s">
        <v>1011</v>
      </c>
      <c r="AT85" s="312" t="s">
        <v>953</v>
      </c>
      <c r="AU85" s="305">
        <f>+(IF(AND($AV85&gt;0,$AV85&lt;=0.2),0.2,(IF(AND($AV85&gt;0.2,$AV85&lt;=0.4),0.4,(IF(AND($AV85&gt;0.4,$AV85&lt;=0.6),0.6,(IF(AND($AV85&gt;0.6,$AV85&lt;=0.8),0.8,(IF($AV85&gt;0.8,1,""))))))))))</f>
        <v>0.2</v>
      </c>
      <c r="AV85" s="878">
        <f>+MIN(AH85:AH89)</f>
        <v>0.14399999999999999</v>
      </c>
      <c r="AW85" s="881" t="str">
        <f>+(IF($AU85=0.2,"MUY BAJA",(IF($AU85=0.4,"BAJA",(IF($AU85=0.6,"MEDIA",(IF($AU85=0.8,"ALTA",(IF($AU85=1,"MUY ALTA",""))))))))))</f>
        <v>MUY BAJA</v>
      </c>
      <c r="AX85" s="884">
        <f>+MIN(AI85:AI89)</f>
        <v>0.48</v>
      </c>
      <c r="AY85" s="881" t="str">
        <f>+(IF($BB85=0.2,"MUY BAJA",(IF($BB85=0.4,"BAJA",(IF($BB85=0.6,"MEDIA",(IF($BB85=0.8,"ALTA",(IF($BB85=1,"MUY ALTA",""))))))))))</f>
        <v>MEDIA</v>
      </c>
      <c r="AZ85" s="887" t="str">
        <f>IF($AU85="","",(CONCATENATE("R.RESIDUAL
",(IF(AND($AU85=0.2,$BB85=0.2),1,(IF(AND($AU85=0.2,$BB85=0.4),6,(IF(AND($AU85=0.2,$BB85=0.6),11,(IF(AND($AU85=0.2,$BB85=0.8),16,(IF(AND($AU85=0.2,$BB85=1),21,(IF(AND($AU85=0.4,$BB85=0.2),2,(IF(AND($AU85=0.4,$BB85=0.4),7,(IF(AND($AU85=0.4,$BB85=0.6),12,(IF(AND($AU85=0.4,$BB85=0.8),17,(IF(AND($AU85=0.4,$BB85=1),22,(IF(AND($AU85=0.6,$BB85=0.2),3,(IF(AND($AU85=0.6,$BB85=0.4),8,(IF(AND($AU85=0.6,$BB85=0.6),13,(IF(AND($AU85=0.6,$BB85=0.8),18,(IF(AND($AU85=0.6,$BB85=1),23,(IF(AND($AU85=0.8,$BB85=0.2),4,(IF(AND($AU85=0.8,$BB85=0.4),9,(IF(AND($AU85=0.8,$BB85=0.6),14,(IF(AND($AU85=0.8,$BB85=0.8),19,(IF(AND($AU85=0.8,$BB85=1),24,(IF(AND($AU85=1,$BB85=0.2),5,(IF(AND($AU85=1,$BB85=0.4),10,(IF(AND($AU85=1,$BB85=0.6),15,(IF(AND($AU85=1,$BB85=0.8),20,(IF(AND($AU85=1,$BB85=1),25,"")))))))))))))))))))))))))))))))))))))))))))))))))))))</f>
        <v>R.RESIDUAL
11</v>
      </c>
      <c r="BA85" s="890" t="s">
        <v>610</v>
      </c>
      <c r="BB85" s="305">
        <f>+(IF(AND($AX85&gt;0,$AX85&lt;=0.2),0.2,(IF(AND($AX85&gt;0.2,$AX85&lt;=0.4),0.4,(IF(AND($AX85&gt;0.4,$AX85&lt;=0.6),0.6,(IF(AND($AX85&gt;0.6,$AX85&lt;=0.8),0.8,(IF($AX85&gt;0.8,1,""))))))))))</f>
        <v>0.6</v>
      </c>
      <c r="BC85" s="276">
        <f>+VLOOKUP($AZ85,Listas!$F$112:$G$136,2,FALSE)</f>
        <v>11</v>
      </c>
      <c r="BD85" s="397">
        <v>1</v>
      </c>
      <c r="BE85" s="277" t="str">
        <f>IF(ISERROR(IF(R85="R.INHERENTE
5","R. INHERENTE",(IF(AZ85="R.RESIDUAL
5","R. RESIDUAL"," ")))),"",(IF(R85="R.INHERENTE
5","R. INHERENTE",(IF(AZ85="R.RESIDUAL
5","R. RESIDUAL"," ")))))</f>
        <v xml:space="preserve"> </v>
      </c>
      <c r="BF85" s="278" t="str">
        <f>IF(ISERROR(IF(R85="R.INHERENTE
10","R. INHERENTE",(IF(AZ85="R.RESIDUAL
10","R. RESIDUAL"," ")))),"",(IF(R85="R.INHERENTE
10","R. INHERENTE",(IF(AZ85="R.RESIDUAL
10","R. RESIDUAL"," ")))))</f>
        <v xml:space="preserve"> </v>
      </c>
      <c r="BG85" s="278" t="str">
        <f>IF(ISERROR(IF(R85="R.INHERENTE
15","R. INHERENTE",(IF(AZ85="R.RESIDUAL
15","R. RESIDUAL"," ")))),"",(IF(R85="R.INHERENTE
15","R. INHERENTE",(IF(AZ85="R.RESIDUAL
15","R. RESIDUAL"," ")))))</f>
        <v xml:space="preserve"> </v>
      </c>
      <c r="BH85" s="278" t="str">
        <f>IF(ISERROR(IF(R85="R.INHERENTE
20","R. INHERENTE",(IF(AZ85="R.RESIDUAL
20","R. RESIDUAL"," ")))),"",(IF(R85="R.INHERENTE
20","R. INHERENTE",(IF(AZ85="R.RESIDUAL
20","R. RESIDUAL"," ")))))</f>
        <v xml:space="preserve"> </v>
      </c>
      <c r="BI85" s="279" t="str">
        <f>IF(ISERROR(IF(R85="R.INHERENTE
25","R. INHERENTE",(IF(AZ85="R.RESIDUAL
25","R. RESIDUAL"," ")))),"",(IF(R85="R.INHERENTE
25","R. INHERENTE",(IF(AZ85="R.RESIDUAL
25","R. RESIDUAL"," ")))))</f>
        <v xml:space="preserve"> </v>
      </c>
      <c r="BJ85" s="280"/>
      <c r="BK85" s="893" t="s">
        <v>43</v>
      </c>
      <c r="BL85" s="810" t="s">
        <v>43</v>
      </c>
      <c r="BM85" s="810" t="s">
        <v>43</v>
      </c>
      <c r="BN85" s="810" t="s">
        <v>43</v>
      </c>
      <c r="BO85" s="810" t="s">
        <v>43</v>
      </c>
      <c r="BP85" s="813"/>
      <c r="BQ85" s="392"/>
      <c r="BR85" s="816" t="s">
        <v>1015</v>
      </c>
      <c r="BS85" s="819" t="s">
        <v>1000</v>
      </c>
      <c r="BT85" s="822" t="s">
        <v>1016</v>
      </c>
      <c r="BU85" s="275"/>
      <c r="BV85" s="825">
        <v>44657</v>
      </c>
      <c r="BW85" s="828"/>
      <c r="BX85" s="828"/>
      <c r="BY85" s="828"/>
      <c r="BZ85" s="792" t="s">
        <v>924</v>
      </c>
      <c r="CA85" s="828"/>
      <c r="CB85" s="828"/>
      <c r="CC85" s="828"/>
      <c r="CD85" s="792" t="s">
        <v>924</v>
      </c>
      <c r="CE85" s="828"/>
      <c r="CF85" s="828"/>
      <c r="CG85" s="828"/>
      <c r="CH85" s="792" t="s">
        <v>925</v>
      </c>
      <c r="CI85" s="828"/>
      <c r="CJ85" s="828"/>
      <c r="CK85" s="828"/>
      <c r="CL85" s="792" t="s">
        <v>924</v>
      </c>
      <c r="CM85" s="828"/>
      <c r="CN85" s="828"/>
      <c r="CO85" s="828"/>
      <c r="CP85" s="795" t="s">
        <v>926</v>
      </c>
      <c r="CQ85" s="308"/>
      <c r="CR85" s="831">
        <v>44661</v>
      </c>
      <c r="CS85" s="789"/>
      <c r="CT85" s="789"/>
      <c r="CU85" s="789"/>
      <c r="CV85" s="789"/>
      <c r="CW85" s="789"/>
      <c r="CX85" s="789"/>
      <c r="CY85" s="789"/>
      <c r="CZ85" s="792" t="s">
        <v>924</v>
      </c>
      <c r="DA85" s="789"/>
      <c r="DB85" s="789"/>
      <c r="DC85" s="789"/>
      <c r="DD85" s="792" t="s">
        <v>924</v>
      </c>
      <c r="DE85" s="789"/>
      <c r="DF85" s="789"/>
      <c r="DG85" s="789"/>
      <c r="DH85" s="792" t="s">
        <v>925</v>
      </c>
      <c r="DI85" s="789"/>
      <c r="DJ85" s="789"/>
      <c r="DK85" s="789"/>
      <c r="DL85" s="792" t="s">
        <v>924</v>
      </c>
      <c r="DM85" s="789"/>
      <c r="DN85" s="789"/>
      <c r="DO85" s="789"/>
      <c r="DP85" s="795" t="s">
        <v>926</v>
      </c>
      <c r="DQ85" s="293"/>
      <c r="DR85" s="294"/>
      <c r="DS85" s="295"/>
      <c r="DT85" s="295"/>
      <c r="DU85" s="296"/>
    </row>
    <row r="86" spans="1:125" ht="81" customHeight="1" x14ac:dyDescent="0.25">
      <c r="A86" s="303"/>
      <c r="B86" s="835"/>
      <c r="C86" s="838"/>
      <c r="D86" s="838"/>
      <c r="E86" s="838"/>
      <c r="F86" s="841"/>
      <c r="G86" s="844"/>
      <c r="H86" s="486" t="s">
        <v>1003</v>
      </c>
      <c r="I86" s="847"/>
      <c r="J86" s="850"/>
      <c r="K86" s="853"/>
      <c r="L86" s="274"/>
      <c r="M86" s="856"/>
      <c r="N86" s="859"/>
      <c r="O86" s="862"/>
      <c r="P86" s="865"/>
      <c r="Q86" s="868"/>
      <c r="R86" s="871"/>
      <c r="S86" s="274"/>
      <c r="T86" s="516" t="s">
        <v>1005</v>
      </c>
      <c r="U86" s="258" t="s">
        <v>748</v>
      </c>
      <c r="V86" s="258"/>
      <c r="W86" s="798">
        <v>25</v>
      </c>
      <c r="X86" s="798"/>
      <c r="Y86" s="798"/>
      <c r="Z86" s="798"/>
      <c r="AA86" s="798"/>
      <c r="AB86" s="798"/>
      <c r="AC86" s="798"/>
      <c r="AD86" s="798"/>
      <c r="AE86" s="798">
        <v>15</v>
      </c>
      <c r="AF86" s="798"/>
      <c r="AG86" s="412">
        <f>W86+Y86+AA86+AC86+AE86</f>
        <v>40</v>
      </c>
      <c r="AH86" s="403">
        <v>0.24</v>
      </c>
      <c r="AI86" s="404"/>
      <c r="AJ86" s="799" t="s">
        <v>189</v>
      </c>
      <c r="AK86" s="799"/>
      <c r="AL86" s="800" t="s">
        <v>588</v>
      </c>
      <c r="AM86" s="800"/>
      <c r="AN86" s="799" t="s">
        <v>189</v>
      </c>
      <c r="AO86" s="799"/>
      <c r="AP86" s="499" t="s">
        <v>1008</v>
      </c>
      <c r="AQ86" s="482" t="s">
        <v>616</v>
      </c>
      <c r="AR86" s="269" t="s">
        <v>1012</v>
      </c>
      <c r="AS86" s="266" t="s">
        <v>995</v>
      </c>
      <c r="AT86" s="261" t="s">
        <v>953</v>
      </c>
      <c r="AU86" s="276"/>
      <c r="AV86" s="879"/>
      <c r="AW86" s="882"/>
      <c r="AX86" s="885"/>
      <c r="AY86" s="882"/>
      <c r="AZ86" s="888"/>
      <c r="BA86" s="891"/>
      <c r="BB86" s="394"/>
      <c r="BC86" s="282"/>
      <c r="BD86" s="397">
        <v>0.8</v>
      </c>
      <c r="BE86" s="283" t="str">
        <f>IF(ISERROR(IF(R85="R.INHERENTE
4","R. INHERENTE",(IF(AZ85="R.RESIDUAL
4","R. RESIDUAL"," ")))),"",(IF(R85="R.INHERENTE
4","R. INHERENTE",(IF(AZ85="R.RESIDUAL
4","R. RESIDUAL"," ")))))</f>
        <v xml:space="preserve"> </v>
      </c>
      <c r="BF86" s="284" t="str">
        <f>IF(ISERROR(IF(R85="R.INHERENTE
9","R. INHERENTE",(IF(AZ85="R.RESIDUAL
9","R. RESIDUAL"," ")))),"",(IF(R85="R.INHERENTE
9","R. INHERENTE",(IF(AZ85="R.RESIDUAL
9","R. RESIDUAL"," ")))))</f>
        <v xml:space="preserve"> </v>
      </c>
      <c r="BG86" s="285" t="str">
        <f>IF(ISERROR(IF(R85="R.INHERENTE
14","R. INHERENTE",(IF(AZ85="R.RESIDUAL
14","R. RESIDUAL"," ")))),"",(IF(R85="R.INHERENTE
14","R. INHERENTE",(IF(AZ85="R.RESIDUAL
14","R. RESIDUAL"," ")))))</f>
        <v xml:space="preserve"> </v>
      </c>
      <c r="BH86" s="285" t="str">
        <f>IF(ISERROR(IF(R85="R.INHERENTE
19","R. INHERENTE",(IF(AZ85="R.RESIDUAL
19","R. RESIDUAL"," ")))),"",(IF(R85="R.INHERENTE
19","R. INHERENTE",(IF(AZ85="R.RESIDUAL
19","R. RESIDUAL"," ")))))</f>
        <v xml:space="preserve"> </v>
      </c>
      <c r="BI86" s="286" t="str">
        <f>IF(ISERROR(IF(R85="R.INHERENTE
24","R. INHERENTE",(IF(AZ85="R.RESIDUAL
24","R. RESIDUAL"," ")))),"",(IF(R85="R.INHERENTE
24","R. INHERENTE",(IF(AZ85="R.RESIDUAL
24","R. RESIDUAL"," ")))))</f>
        <v xml:space="preserve"> </v>
      </c>
      <c r="BJ86" s="280"/>
      <c r="BK86" s="894"/>
      <c r="BL86" s="811"/>
      <c r="BM86" s="811"/>
      <c r="BN86" s="811"/>
      <c r="BO86" s="811"/>
      <c r="BP86" s="814"/>
      <c r="BQ86" s="392"/>
      <c r="BR86" s="817"/>
      <c r="BS86" s="820"/>
      <c r="BT86" s="823"/>
      <c r="BU86" s="275"/>
      <c r="BV86" s="826"/>
      <c r="BW86" s="829"/>
      <c r="BX86" s="829"/>
      <c r="BY86" s="829"/>
      <c r="BZ86" s="793"/>
      <c r="CA86" s="829"/>
      <c r="CB86" s="829"/>
      <c r="CC86" s="829"/>
      <c r="CD86" s="793"/>
      <c r="CE86" s="829"/>
      <c r="CF86" s="829"/>
      <c r="CG86" s="829"/>
      <c r="CH86" s="793"/>
      <c r="CI86" s="829"/>
      <c r="CJ86" s="829"/>
      <c r="CK86" s="829"/>
      <c r="CL86" s="793"/>
      <c r="CM86" s="829"/>
      <c r="CN86" s="829"/>
      <c r="CO86" s="829"/>
      <c r="CP86" s="796"/>
      <c r="CQ86" s="308"/>
      <c r="CR86" s="832"/>
      <c r="CS86" s="790"/>
      <c r="CT86" s="790"/>
      <c r="CU86" s="790"/>
      <c r="CV86" s="790"/>
      <c r="CW86" s="790"/>
      <c r="CX86" s="790"/>
      <c r="CY86" s="790"/>
      <c r="CZ86" s="793"/>
      <c r="DA86" s="790"/>
      <c r="DB86" s="790"/>
      <c r="DC86" s="790"/>
      <c r="DD86" s="793"/>
      <c r="DE86" s="790"/>
      <c r="DF86" s="790"/>
      <c r="DG86" s="790"/>
      <c r="DH86" s="793"/>
      <c r="DI86" s="790"/>
      <c r="DJ86" s="790"/>
      <c r="DK86" s="790"/>
      <c r="DL86" s="793"/>
      <c r="DM86" s="790"/>
      <c r="DN86" s="790"/>
      <c r="DO86" s="790"/>
      <c r="DP86" s="796"/>
      <c r="DQ86" s="293"/>
      <c r="DR86" s="297"/>
      <c r="DS86" s="298"/>
      <c r="DT86" s="298"/>
      <c r="DU86" s="299"/>
    </row>
    <row r="87" spans="1:125" ht="81" customHeight="1" x14ac:dyDescent="0.25">
      <c r="A87" s="303"/>
      <c r="B87" s="835"/>
      <c r="C87" s="838"/>
      <c r="D87" s="838"/>
      <c r="E87" s="838"/>
      <c r="F87" s="841"/>
      <c r="G87" s="844"/>
      <c r="H87" s="486" t="s">
        <v>2024</v>
      </c>
      <c r="I87" s="847"/>
      <c r="J87" s="850"/>
      <c r="K87" s="853"/>
      <c r="L87" s="274"/>
      <c r="M87" s="856"/>
      <c r="N87" s="859"/>
      <c r="O87" s="862"/>
      <c r="P87" s="865"/>
      <c r="Q87" s="868"/>
      <c r="R87" s="871"/>
      <c r="S87" s="274"/>
      <c r="T87" s="516" t="s">
        <v>1006</v>
      </c>
      <c r="U87" s="258" t="s">
        <v>748</v>
      </c>
      <c r="V87" s="258"/>
      <c r="W87" s="798">
        <v>25</v>
      </c>
      <c r="X87" s="798"/>
      <c r="Y87" s="798"/>
      <c r="Z87" s="798"/>
      <c r="AA87" s="798"/>
      <c r="AB87" s="798"/>
      <c r="AC87" s="798"/>
      <c r="AD87" s="798"/>
      <c r="AE87" s="798">
        <v>15</v>
      </c>
      <c r="AF87" s="798"/>
      <c r="AG87" s="412">
        <f>W87+Y87+AA87+AC87+AE87</f>
        <v>40</v>
      </c>
      <c r="AH87" s="403">
        <v>0.14399999999999999</v>
      </c>
      <c r="AI87" s="404"/>
      <c r="AJ87" s="799" t="s">
        <v>189</v>
      </c>
      <c r="AK87" s="799"/>
      <c r="AL87" s="800" t="s">
        <v>588</v>
      </c>
      <c r="AM87" s="800"/>
      <c r="AN87" s="799" t="s">
        <v>189</v>
      </c>
      <c r="AO87" s="799"/>
      <c r="AP87" s="499" t="s">
        <v>1009</v>
      </c>
      <c r="AQ87" s="482" t="s">
        <v>617</v>
      </c>
      <c r="AR87" s="269" t="s">
        <v>1013</v>
      </c>
      <c r="AS87" s="266" t="s">
        <v>1014</v>
      </c>
      <c r="AT87" s="261" t="s">
        <v>953</v>
      </c>
      <c r="AU87" s="276"/>
      <c r="AV87" s="879"/>
      <c r="AW87" s="882"/>
      <c r="AX87" s="885"/>
      <c r="AY87" s="882"/>
      <c r="AZ87" s="888"/>
      <c r="BA87" s="891"/>
      <c r="BB87" s="394"/>
      <c r="BC87" s="282"/>
      <c r="BD87" s="397">
        <v>0.60000000000000009</v>
      </c>
      <c r="BE87" s="283" t="str">
        <f>IF(ISERROR(IF(R85="R.INHERENTE
3","R. INHERENTE",(IF(AZ85="R.RESIDUAL
3","R. RESIDUAL"," ")))),"",(IF(R85="R.INHERENTE
3","R. INHERENTE",(IF(AZ85="R.RESIDUAL
3","R. RESIDUAL"," ")))))</f>
        <v xml:space="preserve"> </v>
      </c>
      <c r="BF87" s="284" t="str">
        <f>IF(ISERROR(IF(R85="R.INHERENTE
8","R. INHERENTE",(IF(AZ85="R.RESIDUAL
8","R. RESIDUAL"," ")))),"",(IF(R85="R.INHERENTE
8","R. INHERENTE",(IF(AZ85="R.RESIDUAL
8","R. RESIDUAL"," ")))))</f>
        <v xml:space="preserve"> </v>
      </c>
      <c r="BG87" s="284" t="str">
        <f>IF(ISERROR(IF(R85="R.INHERENTE
13","R. INHERENTE",(IF(AZ85="R.RESIDUAL
13","R. RESIDUAL"," ")))),"",(IF(R85="R.INHERENTE
13","R. INHERENTE",(IF(AZ85="R.RESIDUAL
13","R. RESIDUAL"," ")))))</f>
        <v xml:space="preserve"> </v>
      </c>
      <c r="BH87" s="285" t="str">
        <f>IF(ISERROR(IF(R85="R.INHERENTE
18","R. INHERENTE",(IF(AZ85="R.RESIDUAL
18","R. RESIDUAL"," ")))),"",(IF(R85="R.INHERENTE
18","R. INHERENTE",(IF(AZ85="R.RESIDUAL
18","R. RESIDUAL"," ")))))</f>
        <v xml:space="preserve"> </v>
      </c>
      <c r="BI87" s="286" t="str">
        <f>IF(ISERROR(IF(R85="R.INHERENTE
23","R. INHERENTE",(IF(AZ85="R.RESIDUAL
23","R. RESIDUAL"," ")))),"",(IF(R85="R.INHERENTE
23","R. INHERENTE",(IF(AZ85="R.RESIDUAL
23","R. RESIDUAL"," ")))))</f>
        <v xml:space="preserve"> </v>
      </c>
      <c r="BJ87" s="280"/>
      <c r="BK87" s="894"/>
      <c r="BL87" s="811"/>
      <c r="BM87" s="811"/>
      <c r="BN87" s="811"/>
      <c r="BO87" s="811"/>
      <c r="BP87" s="814"/>
      <c r="BQ87" s="392"/>
      <c r="BR87" s="817"/>
      <c r="BS87" s="820"/>
      <c r="BT87" s="823"/>
      <c r="BU87" s="275"/>
      <c r="BV87" s="826"/>
      <c r="BW87" s="829"/>
      <c r="BX87" s="829"/>
      <c r="BY87" s="829"/>
      <c r="BZ87" s="793"/>
      <c r="CA87" s="829"/>
      <c r="CB87" s="829"/>
      <c r="CC87" s="829"/>
      <c r="CD87" s="793"/>
      <c r="CE87" s="829"/>
      <c r="CF87" s="829"/>
      <c r="CG87" s="829"/>
      <c r="CH87" s="793"/>
      <c r="CI87" s="829"/>
      <c r="CJ87" s="829"/>
      <c r="CK87" s="829"/>
      <c r="CL87" s="793"/>
      <c r="CM87" s="829"/>
      <c r="CN87" s="829"/>
      <c r="CO87" s="829"/>
      <c r="CP87" s="796"/>
      <c r="CQ87" s="308"/>
      <c r="CR87" s="832"/>
      <c r="CS87" s="790"/>
      <c r="CT87" s="790"/>
      <c r="CU87" s="790"/>
      <c r="CV87" s="790"/>
      <c r="CW87" s="790"/>
      <c r="CX87" s="790"/>
      <c r="CY87" s="790"/>
      <c r="CZ87" s="793"/>
      <c r="DA87" s="790"/>
      <c r="DB87" s="790"/>
      <c r="DC87" s="790"/>
      <c r="DD87" s="793"/>
      <c r="DE87" s="790"/>
      <c r="DF87" s="790"/>
      <c r="DG87" s="790"/>
      <c r="DH87" s="793"/>
      <c r="DI87" s="790"/>
      <c r="DJ87" s="790"/>
      <c r="DK87" s="790"/>
      <c r="DL87" s="793"/>
      <c r="DM87" s="790"/>
      <c r="DN87" s="790"/>
      <c r="DO87" s="790"/>
      <c r="DP87" s="796"/>
      <c r="DQ87" s="293"/>
      <c r="DR87" s="297"/>
      <c r="DS87" s="298"/>
      <c r="DT87" s="298"/>
      <c r="DU87" s="299"/>
    </row>
    <row r="88" spans="1:125" ht="81" customHeight="1" x14ac:dyDescent="0.25">
      <c r="A88" s="303"/>
      <c r="B88" s="835"/>
      <c r="C88" s="838"/>
      <c r="D88" s="838"/>
      <c r="E88" s="838"/>
      <c r="F88" s="841"/>
      <c r="G88" s="844"/>
      <c r="H88" s="486"/>
      <c r="I88" s="847"/>
      <c r="J88" s="850"/>
      <c r="K88" s="853"/>
      <c r="L88" s="274"/>
      <c r="M88" s="856"/>
      <c r="N88" s="859"/>
      <c r="O88" s="862"/>
      <c r="P88" s="865"/>
      <c r="Q88" s="868"/>
      <c r="R88" s="871"/>
      <c r="S88" s="274"/>
      <c r="T88" s="516"/>
      <c r="U88" s="258"/>
      <c r="V88" s="258"/>
      <c r="W88" s="798"/>
      <c r="X88" s="798"/>
      <c r="Y88" s="798"/>
      <c r="Z88" s="798"/>
      <c r="AA88" s="798"/>
      <c r="AB88" s="798"/>
      <c r="AC88" s="798"/>
      <c r="AD88" s="798"/>
      <c r="AE88" s="798"/>
      <c r="AF88" s="798"/>
      <c r="AG88" s="412">
        <f>W88+Y88+AA88+AC88+AE88</f>
        <v>0</v>
      </c>
      <c r="AH88" s="403"/>
      <c r="AI88" s="404"/>
      <c r="AJ88" s="801"/>
      <c r="AK88" s="802"/>
      <c r="AL88" s="803"/>
      <c r="AM88" s="804"/>
      <c r="AN88" s="801"/>
      <c r="AO88" s="802"/>
      <c r="AP88" s="480"/>
      <c r="AQ88" s="482"/>
      <c r="AR88" s="269"/>
      <c r="AS88" s="266"/>
      <c r="AT88" s="261"/>
      <c r="AU88" s="276"/>
      <c r="AV88" s="879"/>
      <c r="AW88" s="882"/>
      <c r="AX88" s="885"/>
      <c r="AY88" s="882"/>
      <c r="AZ88" s="888"/>
      <c r="BA88" s="891"/>
      <c r="BB88" s="394"/>
      <c r="BC88" s="282"/>
      <c r="BD88" s="397">
        <v>0.4</v>
      </c>
      <c r="BE88" s="287" t="str">
        <f>IF(ISERROR(IF(R85="R.INHERENTE
2","R. INHERENTE",(IF(AZ85="R.RESIDUAL
2","R. RESIDUAL"," ")))),"",(IF(R85="R.INHERENTE
2","R. INHERENTE",(IF(AZ85="R.RESIDUAL
2","R. RESIDUAL"," ")))))</f>
        <v xml:space="preserve"> </v>
      </c>
      <c r="BF88" s="284" t="str">
        <f>IF(ISERROR(IF(R85="R.INHERENTE
7","R. INHERENTE",(IF(AZ85="R.RESIDUAL
7","R. RESIDUAL"," ")))),"",(IF(R85="R.INHERENTE
7","R. INHERENTE",(IF(AZ85="R.RESIDUAL
7","R. RESIDUAL"," ")))))</f>
        <v xml:space="preserve"> </v>
      </c>
      <c r="BG88" s="284" t="str">
        <f>IF(ISERROR(IF(R85="R.INHERENTE
12","R. INHERENTE",(IF(AZ85="R.RESIDUAL
12","R. RESIDUAL"," ")))),"",(IF(R85="R.INHERENTE
12","R. INHERENTE",(IF(AZ85="R.RESIDUAL
12","R. RESIDUAL"," ")))))</f>
        <v xml:space="preserve"> </v>
      </c>
      <c r="BH88" s="285" t="str">
        <f>IF(ISERROR(IF(R85="R.INHERENTE
17","R. INHERENTE",(IF(AZ85="R.RESIDUAL
17","R. RESIDUAL"," ")))),"",(IF(R85="R.INHERENTE
17","R. INHERENTE",(IF(AZ85="R.RESIDUAL
17","R. RESIDUAL"," ")))))</f>
        <v>R. INHERENTE</v>
      </c>
      <c r="BI88" s="286" t="str">
        <f>IF(ISERROR(IF(R85="R.INHERENTE
22","R. INHERENTE",(IF(AZ85="R.RESIDUAL
22","R. RESIDUAL"," ")))),"",(IF(R85="R.INHERENTE
22","R. INHERENTE",(IF(AZ85="R.RESIDUAL
22","R. RESIDUAL"," ")))))</f>
        <v xml:space="preserve"> </v>
      </c>
      <c r="BJ88" s="280"/>
      <c r="BK88" s="894"/>
      <c r="BL88" s="811"/>
      <c r="BM88" s="811"/>
      <c r="BN88" s="811"/>
      <c r="BO88" s="811"/>
      <c r="BP88" s="814"/>
      <c r="BQ88" s="392"/>
      <c r="BR88" s="817"/>
      <c r="BS88" s="820"/>
      <c r="BT88" s="823"/>
      <c r="BU88" s="275"/>
      <c r="BV88" s="826"/>
      <c r="BW88" s="829"/>
      <c r="BX88" s="829"/>
      <c r="BY88" s="829"/>
      <c r="BZ88" s="793"/>
      <c r="CA88" s="829"/>
      <c r="CB88" s="829"/>
      <c r="CC88" s="829"/>
      <c r="CD88" s="793"/>
      <c r="CE88" s="829"/>
      <c r="CF88" s="829"/>
      <c r="CG88" s="829"/>
      <c r="CH88" s="793"/>
      <c r="CI88" s="829"/>
      <c r="CJ88" s="829"/>
      <c r="CK88" s="829"/>
      <c r="CL88" s="793"/>
      <c r="CM88" s="829"/>
      <c r="CN88" s="829"/>
      <c r="CO88" s="829"/>
      <c r="CP88" s="796"/>
      <c r="CQ88" s="308"/>
      <c r="CR88" s="832"/>
      <c r="CS88" s="790"/>
      <c r="CT88" s="790"/>
      <c r="CU88" s="790"/>
      <c r="CV88" s="790"/>
      <c r="CW88" s="790"/>
      <c r="CX88" s="790"/>
      <c r="CY88" s="790"/>
      <c r="CZ88" s="793"/>
      <c r="DA88" s="790"/>
      <c r="DB88" s="790"/>
      <c r="DC88" s="790"/>
      <c r="DD88" s="793"/>
      <c r="DE88" s="790"/>
      <c r="DF88" s="790"/>
      <c r="DG88" s="790"/>
      <c r="DH88" s="793"/>
      <c r="DI88" s="790"/>
      <c r="DJ88" s="790"/>
      <c r="DK88" s="790"/>
      <c r="DL88" s="793"/>
      <c r="DM88" s="790"/>
      <c r="DN88" s="790"/>
      <c r="DO88" s="790"/>
      <c r="DP88" s="796"/>
      <c r="DQ88" s="293"/>
      <c r="DR88" s="297"/>
      <c r="DS88" s="298"/>
      <c r="DT88" s="298"/>
      <c r="DU88" s="299"/>
    </row>
    <row r="89" spans="1:125" ht="81" customHeight="1" thickBot="1" x14ac:dyDescent="0.3">
      <c r="A89" s="303"/>
      <c r="B89" s="836"/>
      <c r="C89" s="839"/>
      <c r="D89" s="839"/>
      <c r="E89" s="839"/>
      <c r="F89" s="842"/>
      <c r="G89" s="845"/>
      <c r="H89" s="487"/>
      <c r="I89" s="848"/>
      <c r="J89" s="851"/>
      <c r="K89" s="854"/>
      <c r="L89" s="274"/>
      <c r="M89" s="857"/>
      <c r="N89" s="860"/>
      <c r="O89" s="863"/>
      <c r="P89" s="866"/>
      <c r="Q89" s="869"/>
      <c r="R89" s="872"/>
      <c r="S89" s="274"/>
      <c r="T89" s="536"/>
      <c r="U89" s="263"/>
      <c r="V89" s="263"/>
      <c r="W89" s="805"/>
      <c r="X89" s="805"/>
      <c r="Y89" s="805"/>
      <c r="Z89" s="805"/>
      <c r="AA89" s="805"/>
      <c r="AB89" s="805"/>
      <c r="AC89" s="805"/>
      <c r="AD89" s="805"/>
      <c r="AE89" s="805"/>
      <c r="AF89" s="805"/>
      <c r="AG89" s="413">
        <f>W89+Y89+AA89+AC89+AE89</f>
        <v>0</v>
      </c>
      <c r="AH89" s="405"/>
      <c r="AI89" s="406"/>
      <c r="AJ89" s="806"/>
      <c r="AK89" s="807"/>
      <c r="AL89" s="808"/>
      <c r="AM89" s="809"/>
      <c r="AN89" s="806"/>
      <c r="AO89" s="807"/>
      <c r="AP89" s="271"/>
      <c r="AQ89" s="483"/>
      <c r="AR89" s="270"/>
      <c r="AS89" s="267"/>
      <c r="AT89" s="264"/>
      <c r="AU89" s="276"/>
      <c r="AV89" s="880"/>
      <c r="AW89" s="883"/>
      <c r="AX89" s="886"/>
      <c r="AY89" s="883"/>
      <c r="AZ89" s="889"/>
      <c r="BA89" s="892"/>
      <c r="BB89" s="394"/>
      <c r="BC89" s="282"/>
      <c r="BD89" s="398">
        <v>0.2</v>
      </c>
      <c r="BE89" s="288" t="str">
        <f>IF(ISERROR(IF(R85="R.INHERENTE
1","R. INHERENTE",(IF(AZ85="R.RESIDUAL
1","R. RESIDUAL"," ")))),"",(IF(R85="R.INHERENTE
1","R. INHERENTE",(IF(AZ85="R.RESIDUAL
1","R. RESIDUAL"," ")))))</f>
        <v xml:space="preserve"> </v>
      </c>
      <c r="BF89" s="289" t="str">
        <f>IF(ISERROR(IF(R85="R.INHERENTE
6","R. INHERENTE",(IF(AZ85="R.RESIDUAL
6","R. RESIDUAL"," ")))),"",(IF(R85="R.INHERENTE
6","R. INHERENTE",(IF(AZ85="R.RESIDUAL
6","R. RESIDUAL"," ")))))</f>
        <v xml:space="preserve"> </v>
      </c>
      <c r="BG89" s="290" t="str">
        <f>IF(ISERROR(IF(R85="R.INHERENTE
11","R. INHERENTE",(IF(AZ85="R.RESIDUAL
11","R. RESIDUAL"," ")))),"",(IF(R85="R.INHERENTE
11","R. INHERENTE",(IF(AZ85="R.RESIDUAL
11","R. RESIDUAL"," ")))))</f>
        <v>R. RESIDUAL</v>
      </c>
      <c r="BH89" s="291" t="str">
        <f>IF(ISERROR(IF(R85="R.INHERENTE
16","R. INHERENTE",(IF(AZ85="R.RESIDUAL
16","R. RESIDUAL"," ")))),"",(IF(R85="R.INHERENTE
16","R. INHERENTE",(IF(AZ85="R.RESIDUAL
16","R. RESIDUAL"," ")))))</f>
        <v xml:space="preserve"> </v>
      </c>
      <c r="BI89" s="292" t="str">
        <f>IF(ISERROR(IF(R85="R.INHERENTE
21","R. INHERENTE",(IF(AZ85="R.RESIDUAL
21","R. RESIDUAL"," ")))),"",(IF(R85="R.INHERENTE
21","R. INHERENTE",(IF(AZ85="R.RESIDUAL
21","R. RESIDUAL"," ")))))</f>
        <v xml:space="preserve"> </v>
      </c>
      <c r="BJ89" s="280"/>
      <c r="BK89" s="895"/>
      <c r="BL89" s="812"/>
      <c r="BM89" s="812"/>
      <c r="BN89" s="812"/>
      <c r="BO89" s="812"/>
      <c r="BP89" s="815"/>
      <c r="BQ89" s="392"/>
      <c r="BR89" s="818"/>
      <c r="BS89" s="821"/>
      <c r="BT89" s="824"/>
      <c r="BU89" s="275"/>
      <c r="BV89" s="827"/>
      <c r="BW89" s="830"/>
      <c r="BX89" s="830"/>
      <c r="BY89" s="830"/>
      <c r="BZ89" s="794"/>
      <c r="CA89" s="830"/>
      <c r="CB89" s="830"/>
      <c r="CC89" s="830"/>
      <c r="CD89" s="794"/>
      <c r="CE89" s="830"/>
      <c r="CF89" s="830"/>
      <c r="CG89" s="830"/>
      <c r="CH89" s="794"/>
      <c r="CI89" s="830"/>
      <c r="CJ89" s="830"/>
      <c r="CK89" s="830"/>
      <c r="CL89" s="794"/>
      <c r="CM89" s="830"/>
      <c r="CN89" s="830"/>
      <c r="CO89" s="830"/>
      <c r="CP89" s="797"/>
      <c r="CQ89" s="308"/>
      <c r="CR89" s="833"/>
      <c r="CS89" s="791"/>
      <c r="CT89" s="791"/>
      <c r="CU89" s="791"/>
      <c r="CV89" s="791"/>
      <c r="CW89" s="791"/>
      <c r="CX89" s="791"/>
      <c r="CY89" s="791"/>
      <c r="CZ89" s="794"/>
      <c r="DA89" s="791"/>
      <c r="DB89" s="791"/>
      <c r="DC89" s="791"/>
      <c r="DD89" s="794"/>
      <c r="DE89" s="791"/>
      <c r="DF89" s="791"/>
      <c r="DG89" s="791"/>
      <c r="DH89" s="794"/>
      <c r="DI89" s="791"/>
      <c r="DJ89" s="791"/>
      <c r="DK89" s="791"/>
      <c r="DL89" s="794"/>
      <c r="DM89" s="791"/>
      <c r="DN89" s="791"/>
      <c r="DO89" s="791"/>
      <c r="DP89" s="797"/>
      <c r="DQ89" s="293"/>
      <c r="DR89" s="300"/>
      <c r="DS89" s="301"/>
      <c r="DT89" s="301"/>
      <c r="DU89" s="302"/>
    </row>
    <row r="90" spans="1:125" ht="19.5" customHeight="1" thickBot="1" x14ac:dyDescent="0.3">
      <c r="AV90" s="394"/>
      <c r="AW90" s="394"/>
      <c r="AX90" s="394"/>
      <c r="AY90" s="394"/>
      <c r="AZ90" s="394"/>
      <c r="BE90" s="410">
        <v>0.2</v>
      </c>
      <c r="BF90" s="411">
        <v>0.4</v>
      </c>
      <c r="BG90" s="411">
        <v>0.60000000000000009</v>
      </c>
      <c r="BH90" s="411">
        <v>0.8</v>
      </c>
      <c r="BI90" s="411">
        <v>1</v>
      </c>
    </row>
    <row r="91" spans="1:125" s="303" customFormat="1" ht="80.25" customHeight="1" x14ac:dyDescent="0.25">
      <c r="B91" s="834">
        <v>13</v>
      </c>
      <c r="C91" s="837" t="s">
        <v>639</v>
      </c>
      <c r="D91" s="837" t="s">
        <v>625</v>
      </c>
      <c r="E91" s="837" t="s">
        <v>601</v>
      </c>
      <c r="F91" s="840" t="s">
        <v>600</v>
      </c>
      <c r="G91" s="843" t="s">
        <v>2296</v>
      </c>
      <c r="H91" s="485" t="s">
        <v>2297</v>
      </c>
      <c r="I91" s="846" t="str">
        <f>IF(F91="","",(CONCATENATE("Posibilidad de afectación ",F91," ",G91," ",H91," ",H92," ",H93," ",H94," ",H95)))</f>
        <v xml:space="preserve">Posibilidad de afectación Económica y Reputacional  por no gestionar los sucesos de seguridad institucionales relacionados con el programa de tecnovigilancia, debido a la falta de verificación periodica de la base de datos e investigación de dichos sucesos.    </v>
      </c>
      <c r="J91" s="849" t="s">
        <v>268</v>
      </c>
      <c r="K91" s="852" t="s">
        <v>868</v>
      </c>
      <c r="L91" s="274"/>
      <c r="M91" s="855" t="s">
        <v>657</v>
      </c>
      <c r="N91" s="858">
        <f>IF(ISERROR(VLOOKUP($M91,[4]Listas!$E$20:$F$24,2,FALSE)),"",(VLOOKUP($M91,[4]Listas!$E$20:$F$24,2,FALSE)))</f>
        <v>0.6</v>
      </c>
      <c r="O91" s="861" t="str">
        <f>IF(ISERROR(VLOOKUP($N91,[4]Listas!$E$3:$F$7,2,FALSE)),"",(VLOOKUP($N91,[4]Listas!$E$3:$F$7,2,FALSE)))</f>
        <v>MEDIA</v>
      </c>
      <c r="P91" s="864" t="s">
        <v>594</v>
      </c>
      <c r="Q91" s="867">
        <f>IF(ISERROR(VLOOKUP($P91,[4]Listas!$E$28:$F$35,2,FALSE)),"",(VLOOKUP($P91,[4]Listas!$E$28:$F$35,2,FALSE)))</f>
        <v>0.6</v>
      </c>
      <c r="R91" s="870" t="str">
        <f t="shared" ref="R91" si="67">IF(N91="","",(CONCATENATE("R.INHERENTE
",(IF(AND($N91=0.2,$Q91=0.2),1,(IF(AND($N91=0.2,$Q91=0.4),6,(IF(AND($N91=0.2,$Q91=0.6),11,(IF(AND($N91=0.2,$Q91=0.8),16,(IF(AND($N91=0.2,$Q91=1),21,(IF(AND($N91=0.4,$Q91=0.2),2,(IF(AND($N91=0.4,$Q91=0.4),7,(IF(AND($N91=0.4,$Q91=0.6),12,(IF(AND($N91=0.4,$Q91=0.8),17,(IF(AND($N91=0.4,$Q91=1),22,(IF(AND($N91=0.6,$Q91=0.2),3,(IF(AND($N91=0.6,$Q91=0.4),8,(IF(AND($N91=0.6,$Q91=0.6),13,(IF(AND($N91=0.6,$Q91=0.8),18,(IF(AND($N91=0.6,$Q91=1),23,(IF(AND($N91=0.8,$Q91=0.2),4,(IF(AND($N91=0.8,$Q91=0.4),9,(IF(AND($N91=0.8,$Q91=0.6),14,(IF(AND($N91=0.8,$Q91=0.8),19,(IF(AND($N91=0.8,$Q91=1),24,(IF(AND($N91=1,$Q91=0.2),5,(IF(AND($N91=1,$Q91=0.4),10,(IF(AND($N91=1,$Q91=0.6),15,(IF(AND($N91=1,$Q91=0.8),20,(IF(AND($N91=1,$Q91=1),25,"")))))))))))))))))))))))))))))))))))))))))))))))))))))</f>
        <v>R.INHERENTE
13</v>
      </c>
      <c r="S91" s="274">
        <f>+VLOOKUP($R91,[4]Listas!$D$112:$E$136,2,FALSE)</f>
        <v>13</v>
      </c>
      <c r="T91" s="515" t="s">
        <v>2298</v>
      </c>
      <c r="U91" s="309" t="s">
        <v>748</v>
      </c>
      <c r="V91" s="309"/>
      <c r="W91" s="873">
        <v>25</v>
      </c>
      <c r="X91" s="874"/>
      <c r="Y91" s="873"/>
      <c r="Z91" s="874"/>
      <c r="AA91" s="873"/>
      <c r="AB91" s="874"/>
      <c r="AC91" s="875"/>
      <c r="AD91" s="875"/>
      <c r="AE91" s="875">
        <v>15</v>
      </c>
      <c r="AF91" s="875"/>
      <c r="AG91" s="436">
        <f t="shared" ref="AG91:AG95" si="68">W91+Y91+AA91+AC91+AE91</f>
        <v>40</v>
      </c>
      <c r="AH91" s="407">
        <v>0.36</v>
      </c>
      <c r="AI91" s="408"/>
      <c r="AJ91" s="876" t="s">
        <v>189</v>
      </c>
      <c r="AK91" s="876"/>
      <c r="AL91" s="877" t="s">
        <v>588</v>
      </c>
      <c r="AM91" s="877"/>
      <c r="AN91" s="876" t="s">
        <v>189</v>
      </c>
      <c r="AO91" s="876"/>
      <c r="AP91" s="500" t="s">
        <v>2299</v>
      </c>
      <c r="AQ91" s="552" t="s">
        <v>617</v>
      </c>
      <c r="AR91" s="310" t="s">
        <v>2300</v>
      </c>
      <c r="AS91" s="311" t="s">
        <v>2301</v>
      </c>
      <c r="AT91" s="312" t="s">
        <v>2302</v>
      </c>
      <c r="AU91" s="305">
        <f>+(IF(AND($AV91&gt;0,$AV91&lt;=0.2),0.2,(IF(AND($AV91&gt;0.2,$AV91&lt;=0.4),0.4,(IF(AND($AV91&gt;0.4,$AV91&lt;=0.6),0.6,(IF(AND($AV91&gt;0.6,$AV91&lt;=0.8),0.8,(IF($AV91&gt;0.8,1,""))))))))))</f>
        <v>0.4</v>
      </c>
      <c r="AV91" s="878">
        <f>+MIN(AH91:AH95)</f>
        <v>0.36</v>
      </c>
      <c r="AW91" s="881" t="str">
        <f t="shared" ref="AW91:AW127" si="69">+(IF($AU91=0.2,"MUY BAJA",(IF($AU91=0.4,"BAJA",(IF($AU91=0.6,"MEDIA",(IF($AU91=0.8,"ALTA",(IF($AU91=1,"MUY ALTA",""))))))))))</f>
        <v>BAJA</v>
      </c>
      <c r="AX91" s="884">
        <f>+MIN(AI91:AI95)</f>
        <v>0.45</v>
      </c>
      <c r="AY91" s="881" t="str">
        <f t="shared" ref="AY91:AY127" si="70">+(IF($BB91=0.2,"MUY BAJA",(IF($BB91=0.4,"BAJA",(IF($BB91=0.6,"MEDIA",(IF($BB91=0.8,"ALTA",(IF($BB91=1,"MUY ALTA",""))))))))))</f>
        <v>MEDIA</v>
      </c>
      <c r="AZ91" s="887" t="str">
        <f t="shared" ref="AZ91:AZ127" si="71">IF($AU91="","",(CONCATENATE("R.RESIDUAL
",(IF(AND($AU91=0.2,$BB91=0.2),1,(IF(AND($AU91=0.2,$BB91=0.4),6,(IF(AND($AU91=0.2,$BB91=0.6),11,(IF(AND($AU91=0.2,$BB91=0.8),16,(IF(AND($AU91=0.2,$BB91=1),21,(IF(AND($AU91=0.4,$BB91=0.2),2,(IF(AND($AU91=0.4,$BB91=0.4),7,(IF(AND($AU91=0.4,$BB91=0.6),12,(IF(AND($AU91=0.4,$BB91=0.8),17,(IF(AND($AU91=0.4,$BB91=1),22,(IF(AND($AU91=0.6,$BB91=0.2),3,(IF(AND($AU91=0.6,$BB91=0.4),8,(IF(AND($AU91=0.6,$BB91=0.6),13,(IF(AND($AU91=0.6,$BB91=0.8),18,(IF(AND($AU91=0.6,$BB91=1),23,(IF(AND($AU91=0.8,$BB91=0.2),4,(IF(AND($AU91=0.8,$BB91=0.4),9,(IF(AND($AU91=0.8,$BB91=0.6),14,(IF(AND($AU91=0.8,$BB91=0.8),19,(IF(AND($AU91=0.8,$BB91=1),24,(IF(AND($AU91=1,$BB91=0.2),5,(IF(AND($AU91=1,$BB91=0.4),10,(IF(AND($AU91=1,$BB91=0.6),15,(IF(AND($AU91=1,$BB91=0.8),20,(IF(AND($AU91=1,$BB91=1),25,"")))))))))))))))))))))))))))))))))))))))))))))))))))))</f>
        <v>R.RESIDUAL
12</v>
      </c>
      <c r="BA91" s="890" t="s">
        <v>610</v>
      </c>
      <c r="BB91" s="305">
        <f>+(IF(AND($AX91&gt;0,$AX91&lt;=0.2),0.2,(IF(AND($AX91&gt;0.2,$AX91&lt;=0.4),0.4,(IF(AND($AX91&gt;0.4,$AX91&lt;=0.6),0.6,(IF(AND($AX91&gt;0.6,$AX91&lt;=0.8),0.8,(IF($AX91&gt;0.8,1,""))))))))))</f>
        <v>0.6</v>
      </c>
      <c r="BC91" s="276">
        <f>+VLOOKUP($AZ91,[4]Listas!$F$112:$G$136,2,FALSE)</f>
        <v>12</v>
      </c>
      <c r="BD91" s="397">
        <v>1</v>
      </c>
      <c r="BE91" s="277" t="str">
        <f>IF(ISERROR(IF(R91="R.INHERENTE
5","R. INHERENTE",(IF(AZ91="R.RESIDUAL
5","R. RESIDUAL"," ")))),"",(IF(R91="R.INHERENTE
5","R. INHERENTE",(IF(AZ91="R.RESIDUAL
5","R. RESIDUAL"," ")))))</f>
        <v xml:space="preserve"> </v>
      </c>
      <c r="BF91" s="278" t="str">
        <f>IF(ISERROR(IF(R91="R.INHERENTE
10","R. INHERENTE",(IF(AZ91="R.RESIDUAL
10","R. RESIDUAL"," ")))),"",(IF(R91="R.INHERENTE
10","R. INHERENTE",(IF(AZ91="R.RESIDUAL
10","R. RESIDUAL"," ")))))</f>
        <v xml:space="preserve"> </v>
      </c>
      <c r="BG91" s="278" t="str">
        <f>IF(ISERROR(IF(R91="R.INHERENTE
15","R. INHERENTE",(IF(AZ91="R.RESIDUAL
15","R. RESIDUAL"," ")))),"",(IF(R91="R.INHERENTE
15","R. INHERENTE",(IF(AZ91="R.RESIDUAL
15","R. RESIDUAL"," ")))))</f>
        <v xml:space="preserve"> </v>
      </c>
      <c r="BH91" s="278" t="str">
        <f>IF(ISERROR(IF(R91="R.INHERENTE
20","R. INHERENTE",(IF(AZ91="R.RESIDUAL
20","R. RESIDUAL"," ")))),"",(IF(R91="R.INHERENTE
20","R. INHERENTE",(IF(AZ91="R.RESIDUAL
20","R. RESIDUAL"," ")))))</f>
        <v xml:space="preserve"> </v>
      </c>
      <c r="BI91" s="279" t="str">
        <f>IF(ISERROR(IF(R91="R.INHERENTE
25","R. INHERENTE",(IF(AZ91="R.RESIDUAL
25","R. RESIDUAL"," ")))),"",(IF(R91="R.INHERENTE
25","R. INHERENTE",(IF(AZ91="R.RESIDUAL
25","R. RESIDUAL"," ")))))</f>
        <v xml:space="preserve"> </v>
      </c>
      <c r="BJ91" s="280"/>
      <c r="BK91" s="893" t="s">
        <v>43</v>
      </c>
      <c r="BL91" s="810" t="s">
        <v>43</v>
      </c>
      <c r="BM91" s="810" t="s">
        <v>43</v>
      </c>
      <c r="BN91" s="810" t="s">
        <v>43</v>
      </c>
      <c r="BO91" s="810" t="s">
        <v>43</v>
      </c>
      <c r="BP91" s="813"/>
      <c r="BQ91" s="392"/>
      <c r="BR91" s="816" t="s">
        <v>2303</v>
      </c>
      <c r="BS91" s="819" t="s">
        <v>2304</v>
      </c>
      <c r="BT91" s="822" t="s">
        <v>2305</v>
      </c>
      <c r="BU91" s="275"/>
      <c r="BV91" s="825">
        <v>44660</v>
      </c>
      <c r="BW91" s="828"/>
      <c r="BX91" s="828"/>
      <c r="BY91" s="828"/>
      <c r="BZ91" s="792" t="s">
        <v>924</v>
      </c>
      <c r="CA91" s="828"/>
      <c r="CB91" s="828"/>
      <c r="CC91" s="828"/>
      <c r="CD91" s="792" t="s">
        <v>924</v>
      </c>
      <c r="CE91" s="828"/>
      <c r="CF91" s="828"/>
      <c r="CG91" s="828"/>
      <c r="CH91" s="792" t="s">
        <v>925</v>
      </c>
      <c r="CI91" s="828"/>
      <c r="CJ91" s="828"/>
      <c r="CK91" s="828"/>
      <c r="CL91" s="792" t="s">
        <v>924</v>
      </c>
      <c r="CM91" s="828"/>
      <c r="CN91" s="828"/>
      <c r="CO91" s="828"/>
      <c r="CP91" s="795" t="s">
        <v>926</v>
      </c>
      <c r="CQ91" s="308"/>
      <c r="CR91" s="831">
        <v>44666</v>
      </c>
      <c r="CS91" s="789"/>
      <c r="CT91" s="789"/>
      <c r="CU91" s="789"/>
      <c r="CV91" s="789"/>
      <c r="CW91" s="789"/>
      <c r="CX91" s="789"/>
      <c r="CY91" s="789"/>
      <c r="CZ91" s="792" t="s">
        <v>924</v>
      </c>
      <c r="DA91" s="789"/>
      <c r="DB91" s="789"/>
      <c r="DC91" s="789"/>
      <c r="DD91" s="792" t="s">
        <v>924</v>
      </c>
      <c r="DE91" s="789"/>
      <c r="DF91" s="789"/>
      <c r="DG91" s="789"/>
      <c r="DH91" s="792" t="s">
        <v>925</v>
      </c>
      <c r="DI91" s="789"/>
      <c r="DJ91" s="789"/>
      <c r="DK91" s="789"/>
      <c r="DL91" s="792" t="s">
        <v>924</v>
      </c>
      <c r="DM91" s="789"/>
      <c r="DN91" s="789"/>
      <c r="DO91" s="789"/>
      <c r="DP91" s="795" t="s">
        <v>926</v>
      </c>
      <c r="DQ91" s="293"/>
      <c r="DR91" s="294"/>
      <c r="DS91" s="295"/>
      <c r="DT91" s="295"/>
      <c r="DU91" s="296"/>
    </row>
    <row r="92" spans="1:125" s="303" customFormat="1" ht="80.25" customHeight="1" x14ac:dyDescent="0.25">
      <c r="B92" s="835"/>
      <c r="C92" s="838"/>
      <c r="D92" s="838"/>
      <c r="E92" s="838"/>
      <c r="F92" s="841"/>
      <c r="G92" s="844"/>
      <c r="H92" s="486" t="s">
        <v>2306</v>
      </c>
      <c r="I92" s="847"/>
      <c r="J92" s="850"/>
      <c r="K92" s="853"/>
      <c r="L92" s="274"/>
      <c r="M92" s="856"/>
      <c r="N92" s="859"/>
      <c r="O92" s="862"/>
      <c r="P92" s="865"/>
      <c r="Q92" s="868"/>
      <c r="R92" s="871"/>
      <c r="S92" s="274"/>
      <c r="T92" s="516" t="s">
        <v>2307</v>
      </c>
      <c r="U92" s="258"/>
      <c r="V92" s="258" t="s">
        <v>260</v>
      </c>
      <c r="W92" s="798"/>
      <c r="X92" s="798"/>
      <c r="Y92" s="798"/>
      <c r="Z92" s="798"/>
      <c r="AA92" s="798">
        <v>10</v>
      </c>
      <c r="AB92" s="798"/>
      <c r="AC92" s="798"/>
      <c r="AD92" s="798"/>
      <c r="AE92" s="798">
        <v>15</v>
      </c>
      <c r="AF92" s="798"/>
      <c r="AG92" s="412">
        <f t="shared" si="68"/>
        <v>25</v>
      </c>
      <c r="AH92" s="403"/>
      <c r="AI92" s="404">
        <v>0.45</v>
      </c>
      <c r="AJ92" s="799" t="s">
        <v>189</v>
      </c>
      <c r="AK92" s="799"/>
      <c r="AL92" s="800" t="s">
        <v>588</v>
      </c>
      <c r="AM92" s="800"/>
      <c r="AN92" s="799" t="s">
        <v>189</v>
      </c>
      <c r="AO92" s="799"/>
      <c r="AP92" s="499" t="s">
        <v>2308</v>
      </c>
      <c r="AQ92" s="482" t="s">
        <v>617</v>
      </c>
      <c r="AR92" s="269" t="s">
        <v>2300</v>
      </c>
      <c r="AS92" s="266" t="s">
        <v>2301</v>
      </c>
      <c r="AT92" s="261" t="s">
        <v>2302</v>
      </c>
      <c r="AU92" s="276"/>
      <c r="AV92" s="879"/>
      <c r="AW92" s="882"/>
      <c r="AX92" s="885"/>
      <c r="AY92" s="882"/>
      <c r="AZ92" s="888"/>
      <c r="BA92" s="891"/>
      <c r="BB92" s="394"/>
      <c r="BC92" s="282"/>
      <c r="BD92" s="397">
        <v>0.8</v>
      </c>
      <c r="BE92" s="283" t="str">
        <f>IF(ISERROR(IF(R91="R.INHERENTE
4","R. INHERENTE",(IF(AZ91="R.RESIDUAL
4","R. RESIDUAL"," ")))),"",(IF(R91="R.INHERENTE
4","R. INHERENTE",(IF(AZ91="R.RESIDUAL
4","R. RESIDUAL"," ")))))</f>
        <v xml:space="preserve"> </v>
      </c>
      <c r="BF92" s="284" t="str">
        <f>IF(ISERROR(IF(R91="R.INHERENTE
9","R. INHERENTE",(IF(AZ91="R.RESIDUAL
9","R. RESIDUAL"," ")))),"",(IF(R91="R.INHERENTE
9","R. INHERENTE",(IF(AZ91="R.RESIDUAL
9","R. RESIDUAL"," ")))))</f>
        <v xml:space="preserve"> </v>
      </c>
      <c r="BG92" s="285" t="str">
        <f>IF(ISERROR(IF(R91="R.INHERENTE
14","R. INHERENTE",(IF(AZ91="R.RESIDUAL
14","R. RESIDUAL"," ")))),"",(IF(R91="R.INHERENTE
14","R. INHERENTE",(IF(AZ91="R.RESIDUAL
14","R. RESIDUAL"," ")))))</f>
        <v xml:space="preserve"> </v>
      </c>
      <c r="BH92" s="285" t="str">
        <f>IF(ISERROR(IF(R91="R.INHERENTE
19","R. INHERENTE",(IF(AZ91="R.RESIDUAL
19","R. RESIDUAL"," ")))),"",(IF(R91="R.INHERENTE
19","R. INHERENTE",(IF(AZ91="R.RESIDUAL
19","R. RESIDUAL"," ")))))</f>
        <v xml:space="preserve"> </v>
      </c>
      <c r="BI92" s="286" t="str">
        <f>IF(ISERROR(IF(R91="R.INHERENTE
24","R. INHERENTE",(IF(AZ91="R.RESIDUAL
24","R. RESIDUAL"," ")))),"",(IF(R91="R.INHERENTE
24","R. INHERENTE",(IF(AZ91="R.RESIDUAL
24","R. RESIDUAL"," ")))))</f>
        <v xml:space="preserve"> </v>
      </c>
      <c r="BJ92" s="280"/>
      <c r="BK92" s="894"/>
      <c r="BL92" s="811"/>
      <c r="BM92" s="811"/>
      <c r="BN92" s="811"/>
      <c r="BO92" s="811"/>
      <c r="BP92" s="814"/>
      <c r="BQ92" s="392"/>
      <c r="BR92" s="817"/>
      <c r="BS92" s="820"/>
      <c r="BT92" s="823"/>
      <c r="BU92" s="275"/>
      <c r="BV92" s="826"/>
      <c r="BW92" s="829"/>
      <c r="BX92" s="829"/>
      <c r="BY92" s="829"/>
      <c r="BZ92" s="793"/>
      <c r="CA92" s="829"/>
      <c r="CB92" s="829"/>
      <c r="CC92" s="829"/>
      <c r="CD92" s="793"/>
      <c r="CE92" s="829"/>
      <c r="CF92" s="829"/>
      <c r="CG92" s="829"/>
      <c r="CH92" s="793"/>
      <c r="CI92" s="829"/>
      <c r="CJ92" s="829"/>
      <c r="CK92" s="829"/>
      <c r="CL92" s="793"/>
      <c r="CM92" s="829"/>
      <c r="CN92" s="829"/>
      <c r="CO92" s="829"/>
      <c r="CP92" s="796"/>
      <c r="CQ92" s="308"/>
      <c r="CR92" s="832"/>
      <c r="CS92" s="790"/>
      <c r="CT92" s="790"/>
      <c r="CU92" s="790"/>
      <c r="CV92" s="790"/>
      <c r="CW92" s="790"/>
      <c r="CX92" s="790"/>
      <c r="CY92" s="790"/>
      <c r="CZ92" s="793"/>
      <c r="DA92" s="790"/>
      <c r="DB92" s="790"/>
      <c r="DC92" s="790"/>
      <c r="DD92" s="793"/>
      <c r="DE92" s="790"/>
      <c r="DF92" s="790"/>
      <c r="DG92" s="790"/>
      <c r="DH92" s="793"/>
      <c r="DI92" s="790"/>
      <c r="DJ92" s="790"/>
      <c r="DK92" s="790"/>
      <c r="DL92" s="793"/>
      <c r="DM92" s="790"/>
      <c r="DN92" s="790"/>
      <c r="DO92" s="790"/>
      <c r="DP92" s="796"/>
      <c r="DQ92" s="293"/>
      <c r="DR92" s="297"/>
      <c r="DS92" s="298"/>
      <c r="DT92" s="298"/>
      <c r="DU92" s="299"/>
    </row>
    <row r="93" spans="1:125" s="303" customFormat="1" ht="80.25" customHeight="1" x14ac:dyDescent="0.25">
      <c r="B93" s="835"/>
      <c r="C93" s="838"/>
      <c r="D93" s="838"/>
      <c r="E93" s="838"/>
      <c r="F93" s="841"/>
      <c r="G93" s="844"/>
      <c r="H93" s="486"/>
      <c r="I93" s="847"/>
      <c r="J93" s="850"/>
      <c r="K93" s="853"/>
      <c r="L93" s="274"/>
      <c r="M93" s="856"/>
      <c r="N93" s="859"/>
      <c r="O93" s="862"/>
      <c r="P93" s="865"/>
      <c r="Q93" s="868"/>
      <c r="R93" s="871"/>
      <c r="S93" s="274"/>
      <c r="T93" s="516"/>
      <c r="U93" s="258"/>
      <c r="V93" s="258"/>
      <c r="W93" s="798"/>
      <c r="X93" s="798"/>
      <c r="Y93" s="798"/>
      <c r="Z93" s="798"/>
      <c r="AA93" s="798"/>
      <c r="AB93" s="798"/>
      <c r="AC93" s="798"/>
      <c r="AD93" s="798"/>
      <c r="AE93" s="798"/>
      <c r="AF93" s="798"/>
      <c r="AG93" s="412">
        <f t="shared" si="68"/>
        <v>0</v>
      </c>
      <c r="AH93" s="403"/>
      <c r="AI93" s="404"/>
      <c r="AJ93" s="799"/>
      <c r="AK93" s="799"/>
      <c r="AL93" s="800"/>
      <c r="AM93" s="800"/>
      <c r="AN93" s="799"/>
      <c r="AO93" s="799"/>
      <c r="AP93" s="499"/>
      <c r="AQ93" s="482"/>
      <c r="AR93" s="269"/>
      <c r="AS93" s="266"/>
      <c r="AT93" s="261"/>
      <c r="AU93" s="276"/>
      <c r="AV93" s="879"/>
      <c r="AW93" s="882"/>
      <c r="AX93" s="885"/>
      <c r="AY93" s="882"/>
      <c r="AZ93" s="888"/>
      <c r="BA93" s="891"/>
      <c r="BB93" s="394"/>
      <c r="BC93" s="282"/>
      <c r="BD93" s="397">
        <v>0.60000000000000009</v>
      </c>
      <c r="BE93" s="283" t="str">
        <f>IF(ISERROR(IF(R91="R.INHERENTE
3","R. INHERENTE",(IF(AZ91="R.RESIDUAL
3","R. RESIDUAL"," ")))),"",(IF(R91="R.INHERENTE
3","R. INHERENTE",(IF(AZ91="R.RESIDUAL
3","R. RESIDUAL"," ")))))</f>
        <v xml:space="preserve"> </v>
      </c>
      <c r="BF93" s="284" t="str">
        <f>IF(ISERROR(IF(R91="R.INHERENTE
8","R. INHERENTE",(IF(AZ91="R.RESIDUAL
8","R. RESIDUAL"," ")))),"",(IF(R91="R.INHERENTE
8","R. INHERENTE",(IF(AZ91="R.RESIDUAL
8","R. RESIDUAL"," ")))))</f>
        <v xml:space="preserve"> </v>
      </c>
      <c r="BG93" s="284" t="str">
        <f>IF(ISERROR(IF(R91="R.INHERENTE
13","R. INHERENTE",(IF(AZ91="R.RESIDUAL
13","R. RESIDUAL"," ")))),"",(IF(R91="R.INHERENTE
13","R. INHERENTE",(IF(AZ91="R.RESIDUAL
13","R. RESIDUAL"," ")))))</f>
        <v>R. INHERENTE</v>
      </c>
      <c r="BH93" s="285" t="str">
        <f>IF(ISERROR(IF(R91="R.INHERENTE
18","R. INHERENTE",(IF(AZ91="R.RESIDUAL
18","R. RESIDUAL"," ")))),"",(IF(R91="R.INHERENTE
18","R. INHERENTE",(IF(AZ91="R.RESIDUAL
18","R. RESIDUAL"," ")))))</f>
        <v xml:space="preserve"> </v>
      </c>
      <c r="BI93" s="286" t="str">
        <f>IF(ISERROR(IF(R91="R.INHERENTE
23","R. INHERENTE",(IF(AZ91="R.RESIDUAL
23","R. RESIDUAL"," ")))),"",(IF(R91="R.INHERENTE
23","R. INHERENTE",(IF(AZ91="R.RESIDUAL
23","R. RESIDUAL"," ")))))</f>
        <v xml:space="preserve"> </v>
      </c>
      <c r="BJ93" s="280"/>
      <c r="BK93" s="894"/>
      <c r="BL93" s="811"/>
      <c r="BM93" s="811"/>
      <c r="BN93" s="811"/>
      <c r="BO93" s="811"/>
      <c r="BP93" s="814"/>
      <c r="BQ93" s="392"/>
      <c r="BR93" s="817"/>
      <c r="BS93" s="820"/>
      <c r="BT93" s="823"/>
      <c r="BU93" s="275"/>
      <c r="BV93" s="826"/>
      <c r="BW93" s="829"/>
      <c r="BX93" s="829"/>
      <c r="BY93" s="829"/>
      <c r="BZ93" s="793"/>
      <c r="CA93" s="829"/>
      <c r="CB93" s="829"/>
      <c r="CC93" s="829"/>
      <c r="CD93" s="793"/>
      <c r="CE93" s="829"/>
      <c r="CF93" s="829"/>
      <c r="CG93" s="829"/>
      <c r="CH93" s="793"/>
      <c r="CI93" s="829"/>
      <c r="CJ93" s="829"/>
      <c r="CK93" s="829"/>
      <c r="CL93" s="793"/>
      <c r="CM93" s="829"/>
      <c r="CN93" s="829"/>
      <c r="CO93" s="829"/>
      <c r="CP93" s="796"/>
      <c r="CQ93" s="308"/>
      <c r="CR93" s="832"/>
      <c r="CS93" s="790"/>
      <c r="CT93" s="790"/>
      <c r="CU93" s="790"/>
      <c r="CV93" s="790"/>
      <c r="CW93" s="790"/>
      <c r="CX93" s="790"/>
      <c r="CY93" s="790"/>
      <c r="CZ93" s="793"/>
      <c r="DA93" s="790"/>
      <c r="DB93" s="790"/>
      <c r="DC93" s="790"/>
      <c r="DD93" s="793"/>
      <c r="DE93" s="790"/>
      <c r="DF93" s="790"/>
      <c r="DG93" s="790"/>
      <c r="DH93" s="793"/>
      <c r="DI93" s="790"/>
      <c r="DJ93" s="790"/>
      <c r="DK93" s="790"/>
      <c r="DL93" s="793"/>
      <c r="DM93" s="790"/>
      <c r="DN93" s="790"/>
      <c r="DO93" s="790"/>
      <c r="DP93" s="796"/>
      <c r="DQ93" s="293"/>
      <c r="DR93" s="297"/>
      <c r="DS93" s="298"/>
      <c r="DT93" s="298"/>
      <c r="DU93" s="299"/>
    </row>
    <row r="94" spans="1:125" s="303" customFormat="1" ht="80.25" customHeight="1" x14ac:dyDescent="0.25">
      <c r="B94" s="835"/>
      <c r="C94" s="838"/>
      <c r="D94" s="838"/>
      <c r="E94" s="838"/>
      <c r="F94" s="841"/>
      <c r="G94" s="844"/>
      <c r="H94" s="486"/>
      <c r="I94" s="847"/>
      <c r="J94" s="850"/>
      <c r="K94" s="853"/>
      <c r="L94" s="274"/>
      <c r="M94" s="856"/>
      <c r="N94" s="859"/>
      <c r="O94" s="862"/>
      <c r="P94" s="865"/>
      <c r="Q94" s="868"/>
      <c r="R94" s="871"/>
      <c r="S94" s="274"/>
      <c r="T94" s="516"/>
      <c r="U94" s="258"/>
      <c r="V94" s="258"/>
      <c r="W94" s="798"/>
      <c r="X94" s="798"/>
      <c r="Y94" s="798"/>
      <c r="Z94" s="798"/>
      <c r="AA94" s="798"/>
      <c r="AB94" s="798"/>
      <c r="AC94" s="798"/>
      <c r="AD94" s="798"/>
      <c r="AE94" s="798"/>
      <c r="AF94" s="798"/>
      <c r="AG94" s="412">
        <f t="shared" si="68"/>
        <v>0</v>
      </c>
      <c r="AH94" s="403"/>
      <c r="AI94" s="404"/>
      <c r="AJ94" s="801"/>
      <c r="AK94" s="802"/>
      <c r="AL94" s="803"/>
      <c r="AM94" s="804"/>
      <c r="AN94" s="801"/>
      <c r="AO94" s="802"/>
      <c r="AP94" s="553"/>
      <c r="AQ94" s="482"/>
      <c r="AR94" s="269"/>
      <c r="AS94" s="266"/>
      <c r="AT94" s="261"/>
      <c r="AU94" s="276"/>
      <c r="AV94" s="879"/>
      <c r="AW94" s="882"/>
      <c r="AX94" s="885"/>
      <c r="AY94" s="882"/>
      <c r="AZ94" s="888"/>
      <c r="BA94" s="891"/>
      <c r="BB94" s="394"/>
      <c r="BC94" s="282"/>
      <c r="BD94" s="397">
        <v>0.4</v>
      </c>
      <c r="BE94" s="287" t="str">
        <f>IF(ISERROR(IF(R91="R.INHERENTE
2","R. INHERENTE",(IF(AZ91="R.RESIDUAL
2","R. RESIDUAL"," ")))),"",(IF(R91="R.INHERENTE
2","R. INHERENTE",(IF(AZ91="R.RESIDUAL
2","R. RESIDUAL"," ")))))</f>
        <v xml:space="preserve"> </v>
      </c>
      <c r="BF94" s="284" t="str">
        <f>IF(ISERROR(IF(R91="R.INHERENTE
7","R. INHERENTE",(IF(AZ91="R.RESIDUAL
7","R. RESIDUAL"," ")))),"",(IF(R91="R.INHERENTE
7","R. INHERENTE",(IF(AZ91="R.RESIDUAL
7","R. RESIDUAL"," ")))))</f>
        <v xml:space="preserve"> </v>
      </c>
      <c r="BG94" s="284" t="str">
        <f>IF(ISERROR(IF(R91="R.INHERENTE
12","R. INHERENTE",(IF(AZ91="R.RESIDUAL
12","R. RESIDUAL"," ")))),"",(IF(R91="R.INHERENTE
12","R. INHERENTE",(IF(AZ91="R.RESIDUAL
12","R. RESIDUAL"," ")))))</f>
        <v>R. RESIDUAL</v>
      </c>
      <c r="BH94" s="285" t="str">
        <f>IF(ISERROR(IF(R91="R.INHERENTE
17","R. INHERENTE",(IF(AZ91="R.RESIDUAL
17","R. RESIDUAL"," ")))),"",(IF(R91="R.INHERENTE
17","R. INHERENTE",(IF(AZ91="R.RESIDUAL
17","R. RESIDUAL"," ")))))</f>
        <v xml:space="preserve"> </v>
      </c>
      <c r="BI94" s="286" t="str">
        <f>IF(ISERROR(IF(R91="R.INHERENTE
22","R. INHERENTE",(IF(AZ91="R.RESIDUAL
22","R. RESIDUAL"," ")))),"",(IF(R91="R.INHERENTE
22","R. INHERENTE",(IF(AZ91="R.RESIDUAL
22","R. RESIDUAL"," ")))))</f>
        <v xml:space="preserve"> </v>
      </c>
      <c r="BJ94" s="280"/>
      <c r="BK94" s="894"/>
      <c r="BL94" s="811"/>
      <c r="BM94" s="811"/>
      <c r="BN94" s="811"/>
      <c r="BO94" s="811"/>
      <c r="BP94" s="814"/>
      <c r="BQ94" s="392"/>
      <c r="BR94" s="817"/>
      <c r="BS94" s="820"/>
      <c r="BT94" s="823"/>
      <c r="BU94" s="275"/>
      <c r="BV94" s="826"/>
      <c r="BW94" s="829"/>
      <c r="BX94" s="829"/>
      <c r="BY94" s="829"/>
      <c r="BZ94" s="793"/>
      <c r="CA94" s="829"/>
      <c r="CB94" s="829"/>
      <c r="CC94" s="829"/>
      <c r="CD94" s="793"/>
      <c r="CE94" s="829"/>
      <c r="CF94" s="829"/>
      <c r="CG94" s="829"/>
      <c r="CH94" s="793"/>
      <c r="CI94" s="829"/>
      <c r="CJ94" s="829"/>
      <c r="CK94" s="829"/>
      <c r="CL94" s="793"/>
      <c r="CM94" s="829"/>
      <c r="CN94" s="829"/>
      <c r="CO94" s="829"/>
      <c r="CP94" s="796"/>
      <c r="CQ94" s="308"/>
      <c r="CR94" s="832"/>
      <c r="CS94" s="790"/>
      <c r="CT94" s="790"/>
      <c r="CU94" s="790"/>
      <c r="CV94" s="790"/>
      <c r="CW94" s="790"/>
      <c r="CX94" s="790"/>
      <c r="CY94" s="790"/>
      <c r="CZ94" s="793"/>
      <c r="DA94" s="790"/>
      <c r="DB94" s="790"/>
      <c r="DC94" s="790"/>
      <c r="DD94" s="793"/>
      <c r="DE94" s="790"/>
      <c r="DF94" s="790"/>
      <c r="DG94" s="790"/>
      <c r="DH94" s="793"/>
      <c r="DI94" s="790"/>
      <c r="DJ94" s="790"/>
      <c r="DK94" s="790"/>
      <c r="DL94" s="793"/>
      <c r="DM94" s="790"/>
      <c r="DN94" s="790"/>
      <c r="DO94" s="790"/>
      <c r="DP94" s="796"/>
      <c r="DQ94" s="293"/>
      <c r="DR94" s="297"/>
      <c r="DS94" s="298"/>
      <c r="DT94" s="298"/>
      <c r="DU94" s="299"/>
    </row>
    <row r="95" spans="1:125" s="303" customFormat="1" ht="80.25" customHeight="1" thickBot="1" x14ac:dyDescent="0.3">
      <c r="B95" s="836"/>
      <c r="C95" s="839"/>
      <c r="D95" s="839"/>
      <c r="E95" s="839"/>
      <c r="F95" s="842"/>
      <c r="G95" s="845"/>
      <c r="H95" s="487"/>
      <c r="I95" s="848"/>
      <c r="J95" s="851"/>
      <c r="K95" s="854"/>
      <c r="L95" s="274"/>
      <c r="M95" s="857"/>
      <c r="N95" s="860"/>
      <c r="O95" s="863"/>
      <c r="P95" s="866"/>
      <c r="Q95" s="869"/>
      <c r="R95" s="872"/>
      <c r="S95" s="274"/>
      <c r="T95" s="536"/>
      <c r="U95" s="263"/>
      <c r="V95" s="263"/>
      <c r="W95" s="805"/>
      <c r="X95" s="805"/>
      <c r="Y95" s="805"/>
      <c r="Z95" s="805"/>
      <c r="AA95" s="805"/>
      <c r="AB95" s="805"/>
      <c r="AC95" s="805"/>
      <c r="AD95" s="805"/>
      <c r="AE95" s="805"/>
      <c r="AF95" s="805"/>
      <c r="AG95" s="413">
        <f t="shared" si="68"/>
        <v>0</v>
      </c>
      <c r="AH95" s="405"/>
      <c r="AI95" s="406"/>
      <c r="AJ95" s="806"/>
      <c r="AK95" s="807"/>
      <c r="AL95" s="808"/>
      <c r="AM95" s="809"/>
      <c r="AN95" s="806"/>
      <c r="AO95" s="807"/>
      <c r="AP95" s="271"/>
      <c r="AQ95" s="483"/>
      <c r="AR95" s="270"/>
      <c r="AS95" s="267"/>
      <c r="AT95" s="264"/>
      <c r="AU95" s="276"/>
      <c r="AV95" s="880"/>
      <c r="AW95" s="883"/>
      <c r="AX95" s="886"/>
      <c r="AY95" s="883"/>
      <c r="AZ95" s="889"/>
      <c r="BA95" s="892"/>
      <c r="BB95" s="394"/>
      <c r="BC95" s="282"/>
      <c r="BD95" s="398">
        <v>0.2</v>
      </c>
      <c r="BE95" s="288" t="str">
        <f>IF(ISERROR(IF(R91="R.INHERENTE
1","R. INHERENTE",(IF(AZ91="R.RESIDUAL
1","R. RESIDUAL"," ")))),"",(IF(R91="R.INHERENTE
1","R. INHERENTE",(IF(AZ91="R.RESIDUAL
1","R. RESIDUAL"," ")))))</f>
        <v xml:space="preserve"> </v>
      </c>
      <c r="BF95" s="289" t="str">
        <f>IF(ISERROR(IF(R91="R.INHERENTE
6","R. INHERENTE",(IF(AZ91="R.RESIDUAL
6","R. RESIDUAL"," ")))),"",(IF(R91="R.INHERENTE
6","R. INHERENTE",(IF(AZ91="R.RESIDUAL
6","R. RESIDUAL"," ")))))</f>
        <v xml:space="preserve"> </v>
      </c>
      <c r="BG95" s="290" t="str">
        <f>IF(ISERROR(IF(R91="R.INHERENTE
11","R. INHERENTE",(IF(AZ91="R.RESIDUAL
11","R. RESIDUAL"," ")))),"",(IF(R91="R.INHERENTE
11","R. INHERENTE",(IF(AZ91="R.RESIDUAL
11","R. RESIDUAL"," ")))))</f>
        <v xml:space="preserve"> </v>
      </c>
      <c r="BH95" s="291" t="str">
        <f>IF(ISERROR(IF(R91="R.INHERENTE
16","R. INHERENTE",(IF(AZ91="R.RESIDUAL
16","R. RESIDUAL"," ")))),"",(IF(R91="R.INHERENTE
16","R. INHERENTE",(IF(AZ91="R.RESIDUAL
16","R. RESIDUAL"," ")))))</f>
        <v xml:space="preserve"> </v>
      </c>
      <c r="BI95" s="292" t="str">
        <f>IF(ISERROR(IF(R91="R.INHERENTE
21","R. INHERENTE",(IF(AZ91="R.RESIDUAL
21","R. RESIDUAL"," ")))),"",(IF(R91="R.INHERENTE
21","R. INHERENTE",(IF(AZ91="R.RESIDUAL
21","R. RESIDUAL"," ")))))</f>
        <v xml:space="preserve"> </v>
      </c>
      <c r="BJ95" s="280"/>
      <c r="BK95" s="895"/>
      <c r="BL95" s="812"/>
      <c r="BM95" s="812"/>
      <c r="BN95" s="812"/>
      <c r="BO95" s="812"/>
      <c r="BP95" s="815"/>
      <c r="BQ95" s="392"/>
      <c r="BR95" s="818"/>
      <c r="BS95" s="821"/>
      <c r="BT95" s="824"/>
      <c r="BU95" s="275"/>
      <c r="BV95" s="827"/>
      <c r="BW95" s="830"/>
      <c r="BX95" s="830"/>
      <c r="BY95" s="830"/>
      <c r="BZ95" s="794"/>
      <c r="CA95" s="830"/>
      <c r="CB95" s="830"/>
      <c r="CC95" s="830"/>
      <c r="CD95" s="794"/>
      <c r="CE95" s="830"/>
      <c r="CF95" s="830"/>
      <c r="CG95" s="830"/>
      <c r="CH95" s="794"/>
      <c r="CI95" s="830"/>
      <c r="CJ95" s="830"/>
      <c r="CK95" s="830"/>
      <c r="CL95" s="794"/>
      <c r="CM95" s="830"/>
      <c r="CN95" s="830"/>
      <c r="CO95" s="830"/>
      <c r="CP95" s="797"/>
      <c r="CQ95" s="308"/>
      <c r="CR95" s="833"/>
      <c r="CS95" s="791"/>
      <c r="CT95" s="791"/>
      <c r="CU95" s="791"/>
      <c r="CV95" s="791"/>
      <c r="CW95" s="791"/>
      <c r="CX95" s="791"/>
      <c r="CY95" s="791"/>
      <c r="CZ95" s="794"/>
      <c r="DA95" s="791"/>
      <c r="DB95" s="791"/>
      <c r="DC95" s="791"/>
      <c r="DD95" s="794"/>
      <c r="DE95" s="791"/>
      <c r="DF95" s="791"/>
      <c r="DG95" s="791"/>
      <c r="DH95" s="794"/>
      <c r="DI95" s="791"/>
      <c r="DJ95" s="791"/>
      <c r="DK95" s="791"/>
      <c r="DL95" s="794"/>
      <c r="DM95" s="791"/>
      <c r="DN95" s="791"/>
      <c r="DO95" s="791"/>
      <c r="DP95" s="797"/>
      <c r="DQ95" s="293"/>
      <c r="DR95" s="300"/>
      <c r="DS95" s="301"/>
      <c r="DT95" s="301"/>
      <c r="DU95" s="302"/>
    </row>
    <row r="96" spans="1:125" ht="19.5" customHeight="1" thickBot="1" x14ac:dyDescent="0.3">
      <c r="W96" s="395">
        <f ca="1">W:AH</f>
        <v>0</v>
      </c>
      <c r="AV96" s="394"/>
      <c r="AW96" s="394"/>
      <c r="AX96" s="394"/>
      <c r="AY96" s="394"/>
      <c r="AZ96" s="394"/>
      <c r="BE96" s="410">
        <v>0.2</v>
      </c>
      <c r="BF96" s="411">
        <v>0.4</v>
      </c>
      <c r="BG96" s="411">
        <v>0.60000000000000009</v>
      </c>
      <c r="BH96" s="411">
        <v>0.8</v>
      </c>
      <c r="BI96" s="411">
        <v>1</v>
      </c>
    </row>
    <row r="97" spans="1:125" ht="81" customHeight="1" x14ac:dyDescent="0.25">
      <c r="A97" s="303"/>
      <c r="B97" s="834">
        <v>14</v>
      </c>
      <c r="C97" s="837" t="s">
        <v>639</v>
      </c>
      <c r="D97" s="837" t="s">
        <v>625</v>
      </c>
      <c r="E97" s="837" t="s">
        <v>601</v>
      </c>
      <c r="F97" s="840" t="s">
        <v>600</v>
      </c>
      <c r="G97" s="843" t="s">
        <v>2309</v>
      </c>
      <c r="H97" s="485" t="s">
        <v>2310</v>
      </c>
      <c r="I97" s="846" t="str">
        <f>IF(F97="","",(CONCATENATE("Posibilidad de afectación ",F97," ",G97," ",H97," ",H98," ",H99," ",H100," ",H101)))</f>
        <v xml:space="preserve">Posibilidad de afectación Económica y Reputacional  por no gestionar las alertas sanitarias emitidas por el ente regulador INVIMA relacionados con el programa de tecnovigilancia, debido a la falta de verificación en la plataforma, su gestión y divulgación.     </v>
      </c>
      <c r="J97" s="849" t="s">
        <v>268</v>
      </c>
      <c r="K97" s="852" t="s">
        <v>868</v>
      </c>
      <c r="L97" s="274"/>
      <c r="M97" s="855" t="s">
        <v>657</v>
      </c>
      <c r="N97" s="858">
        <f>IF(ISERROR(VLOOKUP($M97,[4]Listas!$E$20:$F$24,2,FALSE)),"",(VLOOKUP($M97,[4]Listas!$E$20:$F$24,2,FALSE)))</f>
        <v>0.6</v>
      </c>
      <c r="O97" s="861" t="str">
        <f>IF(ISERROR(VLOOKUP($N97,[4]Listas!$E$3:$F$7,2,FALSE)),"",(VLOOKUP($N97,[4]Listas!$E$3:$F$7,2,FALSE)))</f>
        <v>MEDIA</v>
      </c>
      <c r="P97" s="864" t="s">
        <v>597</v>
      </c>
      <c r="Q97" s="867">
        <f>IF(ISERROR(VLOOKUP($P97,[4]Listas!$E$28:$F$35,2,FALSE)),"",(VLOOKUP($P97,[4]Listas!$E$28:$F$35,2,FALSE)))</f>
        <v>0.8</v>
      </c>
      <c r="R97" s="870" t="str">
        <f t="shared" ref="R97" si="72">IF(N97="","",(CONCATENATE("R.INHERENTE
",(IF(AND($N97=0.2,$Q97=0.2),1,(IF(AND($N97=0.2,$Q97=0.4),6,(IF(AND($N97=0.2,$Q97=0.6),11,(IF(AND($N97=0.2,$Q97=0.8),16,(IF(AND($N97=0.2,$Q97=1),21,(IF(AND($N97=0.4,$Q97=0.2),2,(IF(AND($N97=0.4,$Q97=0.4),7,(IF(AND($N97=0.4,$Q97=0.6),12,(IF(AND($N97=0.4,$Q97=0.8),17,(IF(AND($N97=0.4,$Q97=1),22,(IF(AND($N97=0.6,$Q97=0.2),3,(IF(AND($N97=0.6,$Q97=0.4),8,(IF(AND($N97=0.6,$Q97=0.6),13,(IF(AND($N97=0.6,$Q97=0.8),18,(IF(AND($N97=0.6,$Q97=1),23,(IF(AND($N97=0.8,$Q97=0.2),4,(IF(AND($N97=0.8,$Q97=0.4),9,(IF(AND($N97=0.8,$Q97=0.6),14,(IF(AND($N97=0.8,$Q97=0.8),19,(IF(AND($N97=0.8,$Q97=1),24,(IF(AND($N97=1,$Q97=0.2),5,(IF(AND($N97=1,$Q97=0.4),10,(IF(AND($N97=1,$Q97=0.6),15,(IF(AND($N97=1,$Q97=0.8),20,(IF(AND($N97=1,$Q97=1),25,"")))))))))))))))))))))))))))))))))))))))))))))))))))))</f>
        <v>R.INHERENTE
18</v>
      </c>
      <c r="S97" s="274">
        <f>+VLOOKUP($R97,[4]Listas!$D$112:$E$136,2,FALSE)</f>
        <v>18</v>
      </c>
      <c r="T97" s="515" t="s">
        <v>2311</v>
      </c>
      <c r="U97" s="309" t="s">
        <v>748</v>
      </c>
      <c r="V97" s="309"/>
      <c r="W97" s="873">
        <v>25</v>
      </c>
      <c r="X97" s="874"/>
      <c r="Y97" s="873"/>
      <c r="Z97" s="874"/>
      <c r="AA97" s="873"/>
      <c r="AB97" s="874"/>
      <c r="AC97" s="875"/>
      <c r="AD97" s="875"/>
      <c r="AE97" s="875">
        <v>15</v>
      </c>
      <c r="AF97" s="875"/>
      <c r="AG97" s="436">
        <f t="shared" ref="AG97:AG101" si="73">W97+Y97+AA97+AC97+AE97</f>
        <v>40</v>
      </c>
      <c r="AH97" s="407">
        <v>0.36</v>
      </c>
      <c r="AI97" s="408"/>
      <c r="AJ97" s="876" t="s">
        <v>189</v>
      </c>
      <c r="AK97" s="876"/>
      <c r="AL97" s="877" t="s">
        <v>588</v>
      </c>
      <c r="AM97" s="877"/>
      <c r="AN97" s="876" t="s">
        <v>189</v>
      </c>
      <c r="AO97" s="876"/>
      <c r="AP97" s="500" t="s">
        <v>2312</v>
      </c>
      <c r="AQ97" s="552" t="s">
        <v>617</v>
      </c>
      <c r="AR97" s="310" t="s">
        <v>2313</v>
      </c>
      <c r="AS97" s="311" t="s">
        <v>2304</v>
      </c>
      <c r="AT97" s="312" t="s">
        <v>2302</v>
      </c>
      <c r="AU97" s="305">
        <f t="shared" ref="AU97" si="74">+(IF(AND($AV97&gt;0,$AV97&lt;=0.2),0.2,(IF(AND($AV97&gt;0.2,$AV97&lt;=0.4),0.4,(IF(AND($AV97&gt;0.4,$AV97&lt;=0.6),0.6,(IF(AND($AV97&gt;0.6,$AV97&lt;=0.8),0.8,(IF($AV97&gt;0.8,1,""))))))))))</f>
        <v>0.4</v>
      </c>
      <c r="AV97" s="878">
        <f t="shared" ref="AV97" si="75">+MIN(AH97:AH101)</f>
        <v>0.36</v>
      </c>
      <c r="AW97" s="881" t="str">
        <f t="shared" si="69"/>
        <v>BAJA</v>
      </c>
      <c r="AX97" s="884">
        <f t="shared" ref="AX97" si="76">+MIN(AI97:AI101)</f>
        <v>0.28799999999999998</v>
      </c>
      <c r="AY97" s="881" t="str">
        <f t="shared" si="70"/>
        <v>BAJA</v>
      </c>
      <c r="AZ97" s="887" t="str">
        <f t="shared" si="71"/>
        <v>R.RESIDUAL
7</v>
      </c>
      <c r="BA97" s="890" t="s">
        <v>610</v>
      </c>
      <c r="BB97" s="305">
        <f t="shared" ref="BB97" si="77">+(IF(AND($AX97&gt;0,$AX97&lt;=0.2),0.2,(IF(AND($AX97&gt;0.2,$AX97&lt;=0.4),0.4,(IF(AND($AX97&gt;0.4,$AX97&lt;=0.6),0.6,(IF(AND($AX97&gt;0.6,$AX97&lt;=0.8),0.8,(IF($AX97&gt;0.8,1,""))))))))))</f>
        <v>0.4</v>
      </c>
      <c r="BC97" s="276">
        <f>+VLOOKUP($AZ97,[4]Listas!$F$112:$G$136,2,FALSE)</f>
        <v>7</v>
      </c>
      <c r="BD97" s="397">
        <v>1</v>
      </c>
      <c r="BE97" s="277" t="str">
        <f t="shared" ref="BE97" si="78">IF(ISERROR(IF(R97="R.INHERENTE
5","R. INHERENTE",(IF(AZ97="R.RESIDUAL
5","R. RESIDUAL"," ")))),"",(IF(R97="R.INHERENTE
5","R. INHERENTE",(IF(AZ97="R.RESIDUAL
5","R. RESIDUAL"," ")))))</f>
        <v xml:space="preserve"> </v>
      </c>
      <c r="BF97" s="278" t="str">
        <f t="shared" ref="BF97" si="79">IF(ISERROR(IF(R97="R.INHERENTE
10","R. INHERENTE",(IF(AZ97="R.RESIDUAL
10","R. RESIDUAL"," ")))),"",(IF(R97="R.INHERENTE
10","R. INHERENTE",(IF(AZ97="R.RESIDUAL
10","R. RESIDUAL"," ")))))</f>
        <v xml:space="preserve"> </v>
      </c>
      <c r="BG97" s="278" t="str">
        <f t="shared" ref="BG97" si="80">IF(ISERROR(IF(R97="R.INHERENTE
15","R. INHERENTE",(IF(AZ97="R.RESIDUAL
15","R. RESIDUAL"," ")))),"",(IF(R97="R.INHERENTE
15","R. INHERENTE",(IF(AZ97="R.RESIDUAL
15","R. RESIDUAL"," ")))))</f>
        <v xml:space="preserve"> </v>
      </c>
      <c r="BH97" s="278" t="str">
        <f t="shared" ref="BH97" si="81">IF(ISERROR(IF(R97="R.INHERENTE
20","R. INHERENTE",(IF(AZ97="R.RESIDUAL
20","R. RESIDUAL"," ")))),"",(IF(R97="R.INHERENTE
20","R. INHERENTE",(IF(AZ97="R.RESIDUAL
20","R. RESIDUAL"," ")))))</f>
        <v xml:space="preserve"> </v>
      </c>
      <c r="BI97" s="279" t="str">
        <f t="shared" ref="BI97" si="82">IF(ISERROR(IF(R97="R.INHERENTE
25","R. INHERENTE",(IF(AZ97="R.RESIDUAL
25","R. RESIDUAL"," ")))),"",(IF(R97="R.INHERENTE
25","R. INHERENTE",(IF(AZ97="R.RESIDUAL
25","R. RESIDUAL"," ")))))</f>
        <v xml:space="preserve"> </v>
      </c>
      <c r="BJ97" s="280"/>
      <c r="BK97" s="893" t="s">
        <v>43</v>
      </c>
      <c r="BL97" s="810" t="s">
        <v>43</v>
      </c>
      <c r="BM97" s="810" t="s">
        <v>43</v>
      </c>
      <c r="BN97" s="810" t="s">
        <v>43</v>
      </c>
      <c r="BO97" s="810" t="s">
        <v>43</v>
      </c>
      <c r="BP97" s="813" t="s">
        <v>694</v>
      </c>
      <c r="BQ97" s="392"/>
      <c r="BR97" s="816" t="s">
        <v>2314</v>
      </c>
      <c r="BS97" s="819" t="s">
        <v>2315</v>
      </c>
      <c r="BT97" s="822" t="s">
        <v>2316</v>
      </c>
      <c r="BU97" s="275"/>
      <c r="BV97" s="825">
        <v>44660</v>
      </c>
      <c r="BW97" s="828"/>
      <c r="BX97" s="828"/>
      <c r="BY97" s="828"/>
      <c r="BZ97" s="792" t="s">
        <v>924</v>
      </c>
      <c r="CA97" s="828"/>
      <c r="CB97" s="828"/>
      <c r="CC97" s="828"/>
      <c r="CD97" s="792" t="s">
        <v>924</v>
      </c>
      <c r="CE97" s="828"/>
      <c r="CF97" s="828"/>
      <c r="CG97" s="828"/>
      <c r="CH97" s="792" t="s">
        <v>925</v>
      </c>
      <c r="CI97" s="828"/>
      <c r="CJ97" s="828"/>
      <c r="CK97" s="828"/>
      <c r="CL97" s="792" t="s">
        <v>924</v>
      </c>
      <c r="CM97" s="828"/>
      <c r="CN97" s="828"/>
      <c r="CO97" s="828"/>
      <c r="CP97" s="795" t="s">
        <v>926</v>
      </c>
      <c r="CQ97" s="308"/>
      <c r="CR97" s="831">
        <v>44666</v>
      </c>
      <c r="CS97" s="789"/>
      <c r="CT97" s="789"/>
      <c r="CU97" s="789"/>
      <c r="CV97" s="789"/>
      <c r="CW97" s="789"/>
      <c r="CX97" s="789"/>
      <c r="CY97" s="789"/>
      <c r="CZ97" s="792" t="s">
        <v>924</v>
      </c>
      <c r="DA97" s="789"/>
      <c r="DB97" s="789"/>
      <c r="DC97" s="789"/>
      <c r="DD97" s="792" t="s">
        <v>924</v>
      </c>
      <c r="DE97" s="789"/>
      <c r="DF97" s="789"/>
      <c r="DG97" s="789"/>
      <c r="DH97" s="792" t="s">
        <v>925</v>
      </c>
      <c r="DI97" s="789"/>
      <c r="DJ97" s="789"/>
      <c r="DK97" s="789"/>
      <c r="DL97" s="792" t="s">
        <v>924</v>
      </c>
      <c r="DM97" s="789"/>
      <c r="DN97" s="789"/>
      <c r="DO97" s="789"/>
      <c r="DP97" s="795" t="s">
        <v>926</v>
      </c>
      <c r="DQ97" s="293"/>
      <c r="DR97" s="294"/>
      <c r="DS97" s="295"/>
      <c r="DT97" s="295"/>
      <c r="DU97" s="296"/>
    </row>
    <row r="98" spans="1:125" ht="81" customHeight="1" x14ac:dyDescent="0.25">
      <c r="A98" s="303"/>
      <c r="B98" s="835"/>
      <c r="C98" s="838"/>
      <c r="D98" s="838"/>
      <c r="E98" s="838"/>
      <c r="F98" s="841"/>
      <c r="G98" s="844"/>
      <c r="H98" s="486"/>
      <c r="I98" s="847"/>
      <c r="J98" s="850"/>
      <c r="K98" s="853"/>
      <c r="L98" s="274"/>
      <c r="M98" s="856"/>
      <c r="N98" s="859"/>
      <c r="O98" s="862"/>
      <c r="P98" s="865"/>
      <c r="Q98" s="868"/>
      <c r="R98" s="871"/>
      <c r="S98" s="274"/>
      <c r="T98" s="516" t="s">
        <v>2317</v>
      </c>
      <c r="U98" s="258"/>
      <c r="V98" s="258" t="s">
        <v>260</v>
      </c>
      <c r="W98" s="798">
        <v>25</v>
      </c>
      <c r="X98" s="798"/>
      <c r="Y98" s="798"/>
      <c r="Z98" s="798"/>
      <c r="AA98" s="798"/>
      <c r="AB98" s="798"/>
      <c r="AC98" s="798"/>
      <c r="AD98" s="798"/>
      <c r="AE98" s="798">
        <v>15</v>
      </c>
      <c r="AF98" s="798"/>
      <c r="AG98" s="412">
        <f t="shared" si="73"/>
        <v>40</v>
      </c>
      <c r="AH98" s="403"/>
      <c r="AI98" s="404">
        <v>0.48</v>
      </c>
      <c r="AJ98" s="799" t="s">
        <v>189</v>
      </c>
      <c r="AK98" s="799"/>
      <c r="AL98" s="800" t="s">
        <v>588</v>
      </c>
      <c r="AM98" s="800"/>
      <c r="AN98" s="799" t="s">
        <v>189</v>
      </c>
      <c r="AO98" s="799"/>
      <c r="AP98" s="499" t="s">
        <v>2318</v>
      </c>
      <c r="AQ98" s="482" t="s">
        <v>617</v>
      </c>
      <c r="AR98" s="269" t="s">
        <v>2319</v>
      </c>
      <c r="AS98" s="266" t="s">
        <v>2304</v>
      </c>
      <c r="AT98" s="261" t="s">
        <v>2302</v>
      </c>
      <c r="AU98" s="276"/>
      <c r="AV98" s="879"/>
      <c r="AW98" s="882"/>
      <c r="AX98" s="885"/>
      <c r="AY98" s="882"/>
      <c r="AZ98" s="888"/>
      <c r="BA98" s="891"/>
      <c r="BB98" s="394"/>
      <c r="BC98" s="282"/>
      <c r="BD98" s="397">
        <v>0.8</v>
      </c>
      <c r="BE98" s="283" t="str">
        <f t="shared" ref="BE98" si="83">IF(ISERROR(IF(R97="R.INHERENTE
4","R. INHERENTE",(IF(AZ97="R.RESIDUAL
4","R. RESIDUAL"," ")))),"",(IF(R97="R.INHERENTE
4","R. INHERENTE",(IF(AZ97="R.RESIDUAL
4","R. RESIDUAL"," ")))))</f>
        <v xml:space="preserve"> </v>
      </c>
      <c r="BF98" s="284" t="str">
        <f t="shared" ref="BF98" si="84">IF(ISERROR(IF(R97="R.INHERENTE
9","R. INHERENTE",(IF(AZ97="R.RESIDUAL
9","R. RESIDUAL"," ")))),"",(IF(R97="R.INHERENTE
9","R. INHERENTE",(IF(AZ97="R.RESIDUAL
9","R. RESIDUAL"," ")))))</f>
        <v xml:space="preserve"> </v>
      </c>
      <c r="BG98" s="285" t="str">
        <f t="shared" ref="BG98" si="85">IF(ISERROR(IF(R97="R.INHERENTE
14","R. INHERENTE",(IF(AZ97="R.RESIDUAL
14","R. RESIDUAL"," ")))),"",(IF(R97="R.INHERENTE
14","R. INHERENTE",(IF(AZ97="R.RESIDUAL
14","R. RESIDUAL"," ")))))</f>
        <v xml:space="preserve"> </v>
      </c>
      <c r="BH98" s="285" t="str">
        <f t="shared" ref="BH98" si="86">IF(ISERROR(IF(R97="R.INHERENTE
19","R. INHERENTE",(IF(AZ97="R.RESIDUAL
19","R. RESIDUAL"," ")))),"",(IF(R97="R.INHERENTE
19","R. INHERENTE",(IF(AZ97="R.RESIDUAL
19","R. RESIDUAL"," ")))))</f>
        <v xml:space="preserve"> </v>
      </c>
      <c r="BI98" s="286" t="str">
        <f t="shared" ref="BI98" si="87">IF(ISERROR(IF(R97="R.INHERENTE
24","R. INHERENTE",(IF(AZ97="R.RESIDUAL
24","R. RESIDUAL"," ")))),"",(IF(R97="R.INHERENTE
24","R. INHERENTE",(IF(AZ97="R.RESIDUAL
24","R. RESIDUAL"," ")))))</f>
        <v xml:space="preserve"> </v>
      </c>
      <c r="BJ98" s="280"/>
      <c r="BK98" s="894"/>
      <c r="BL98" s="811"/>
      <c r="BM98" s="811"/>
      <c r="BN98" s="811"/>
      <c r="BO98" s="811"/>
      <c r="BP98" s="814"/>
      <c r="BQ98" s="392"/>
      <c r="BR98" s="817"/>
      <c r="BS98" s="820"/>
      <c r="BT98" s="823"/>
      <c r="BU98" s="275"/>
      <c r="BV98" s="826"/>
      <c r="BW98" s="829"/>
      <c r="BX98" s="829"/>
      <c r="BY98" s="829"/>
      <c r="BZ98" s="793"/>
      <c r="CA98" s="829"/>
      <c r="CB98" s="829"/>
      <c r="CC98" s="829"/>
      <c r="CD98" s="793"/>
      <c r="CE98" s="829"/>
      <c r="CF98" s="829"/>
      <c r="CG98" s="829"/>
      <c r="CH98" s="793"/>
      <c r="CI98" s="829"/>
      <c r="CJ98" s="829"/>
      <c r="CK98" s="829"/>
      <c r="CL98" s="793"/>
      <c r="CM98" s="829"/>
      <c r="CN98" s="829"/>
      <c r="CO98" s="829"/>
      <c r="CP98" s="796"/>
      <c r="CQ98" s="308"/>
      <c r="CR98" s="832"/>
      <c r="CS98" s="790"/>
      <c r="CT98" s="790"/>
      <c r="CU98" s="790"/>
      <c r="CV98" s="790"/>
      <c r="CW98" s="790"/>
      <c r="CX98" s="790"/>
      <c r="CY98" s="790"/>
      <c r="CZ98" s="793"/>
      <c r="DA98" s="790"/>
      <c r="DB98" s="790"/>
      <c r="DC98" s="790"/>
      <c r="DD98" s="793"/>
      <c r="DE98" s="790"/>
      <c r="DF98" s="790"/>
      <c r="DG98" s="790"/>
      <c r="DH98" s="793"/>
      <c r="DI98" s="790"/>
      <c r="DJ98" s="790"/>
      <c r="DK98" s="790"/>
      <c r="DL98" s="793"/>
      <c r="DM98" s="790"/>
      <c r="DN98" s="790"/>
      <c r="DO98" s="790"/>
      <c r="DP98" s="796"/>
      <c r="DQ98" s="293"/>
      <c r="DR98" s="297"/>
      <c r="DS98" s="298"/>
      <c r="DT98" s="298"/>
      <c r="DU98" s="299"/>
    </row>
    <row r="99" spans="1:125" ht="81" customHeight="1" x14ac:dyDescent="0.25">
      <c r="A99" s="303"/>
      <c r="B99" s="835"/>
      <c r="C99" s="838"/>
      <c r="D99" s="838"/>
      <c r="E99" s="838"/>
      <c r="F99" s="841"/>
      <c r="G99" s="844"/>
      <c r="H99" s="486"/>
      <c r="I99" s="847"/>
      <c r="J99" s="850"/>
      <c r="K99" s="853"/>
      <c r="L99" s="274"/>
      <c r="M99" s="856"/>
      <c r="N99" s="859"/>
      <c r="O99" s="862"/>
      <c r="P99" s="865"/>
      <c r="Q99" s="868"/>
      <c r="R99" s="871"/>
      <c r="S99" s="274"/>
      <c r="T99" s="516" t="s">
        <v>2320</v>
      </c>
      <c r="U99" s="258"/>
      <c r="V99" s="258" t="s">
        <v>260</v>
      </c>
      <c r="W99" s="798">
        <v>25</v>
      </c>
      <c r="X99" s="798"/>
      <c r="Y99" s="798"/>
      <c r="Z99" s="798"/>
      <c r="AA99" s="798"/>
      <c r="AB99" s="798"/>
      <c r="AC99" s="798"/>
      <c r="AD99" s="798"/>
      <c r="AE99" s="798">
        <v>15</v>
      </c>
      <c r="AF99" s="798"/>
      <c r="AG99" s="412">
        <f t="shared" si="73"/>
        <v>40</v>
      </c>
      <c r="AH99" s="403"/>
      <c r="AI99" s="404">
        <v>0.28799999999999998</v>
      </c>
      <c r="AJ99" s="799" t="s">
        <v>189</v>
      </c>
      <c r="AK99" s="799"/>
      <c r="AL99" s="800" t="s">
        <v>588</v>
      </c>
      <c r="AM99" s="800"/>
      <c r="AN99" s="799" t="s">
        <v>189</v>
      </c>
      <c r="AO99" s="799"/>
      <c r="AP99" s="499" t="s">
        <v>2321</v>
      </c>
      <c r="AQ99" s="482" t="s">
        <v>617</v>
      </c>
      <c r="AR99" s="269" t="s">
        <v>2313</v>
      </c>
      <c r="AS99" s="266" t="s">
        <v>2304</v>
      </c>
      <c r="AT99" s="261" t="s">
        <v>2302</v>
      </c>
      <c r="AU99" s="276"/>
      <c r="AV99" s="879"/>
      <c r="AW99" s="882"/>
      <c r="AX99" s="885"/>
      <c r="AY99" s="882"/>
      <c r="AZ99" s="888"/>
      <c r="BA99" s="891"/>
      <c r="BB99" s="394"/>
      <c r="BC99" s="282"/>
      <c r="BD99" s="397">
        <v>0.60000000000000009</v>
      </c>
      <c r="BE99" s="283" t="str">
        <f t="shared" ref="BE99" si="88">IF(ISERROR(IF(R97="R.INHERENTE
3","R. INHERENTE",(IF(AZ97="R.RESIDUAL
3","R. RESIDUAL"," ")))),"",(IF(R97="R.INHERENTE
3","R. INHERENTE",(IF(AZ97="R.RESIDUAL
3","R. RESIDUAL"," ")))))</f>
        <v xml:space="preserve"> </v>
      </c>
      <c r="BF99" s="284" t="str">
        <f t="shared" ref="BF99" si="89">IF(ISERROR(IF(R97="R.INHERENTE
8","R. INHERENTE",(IF(AZ97="R.RESIDUAL
8","R. RESIDUAL"," ")))),"",(IF(R97="R.INHERENTE
8","R. INHERENTE",(IF(AZ97="R.RESIDUAL
8","R. RESIDUAL"," ")))))</f>
        <v xml:space="preserve"> </v>
      </c>
      <c r="BG99" s="284" t="str">
        <f t="shared" ref="BG99" si="90">IF(ISERROR(IF(R97="R.INHERENTE
13","R. INHERENTE",(IF(AZ97="R.RESIDUAL
13","R. RESIDUAL"," ")))),"",(IF(R97="R.INHERENTE
13","R. INHERENTE",(IF(AZ97="R.RESIDUAL
13","R. RESIDUAL"," ")))))</f>
        <v xml:space="preserve"> </v>
      </c>
      <c r="BH99" s="285" t="str">
        <f t="shared" ref="BH99" si="91">IF(ISERROR(IF(R97="R.INHERENTE
18","R. INHERENTE",(IF(AZ97="R.RESIDUAL
18","R. RESIDUAL"," ")))),"",(IF(R97="R.INHERENTE
18","R. INHERENTE",(IF(AZ97="R.RESIDUAL
18","R. RESIDUAL"," ")))))</f>
        <v>R. INHERENTE</v>
      </c>
      <c r="BI99" s="286" t="str">
        <f t="shared" ref="BI99" si="92">IF(ISERROR(IF(R97="R.INHERENTE
23","R. INHERENTE",(IF(AZ97="R.RESIDUAL
23","R. RESIDUAL"," ")))),"",(IF(R97="R.INHERENTE
23","R. INHERENTE",(IF(AZ97="R.RESIDUAL
23","R. RESIDUAL"," ")))))</f>
        <v xml:space="preserve"> </v>
      </c>
      <c r="BJ99" s="280"/>
      <c r="BK99" s="894"/>
      <c r="BL99" s="811"/>
      <c r="BM99" s="811"/>
      <c r="BN99" s="811"/>
      <c r="BO99" s="811"/>
      <c r="BP99" s="814"/>
      <c r="BQ99" s="392"/>
      <c r="BR99" s="817"/>
      <c r="BS99" s="820"/>
      <c r="BT99" s="823"/>
      <c r="BU99" s="275"/>
      <c r="BV99" s="826"/>
      <c r="BW99" s="829"/>
      <c r="BX99" s="829"/>
      <c r="BY99" s="829"/>
      <c r="BZ99" s="793"/>
      <c r="CA99" s="829"/>
      <c r="CB99" s="829"/>
      <c r="CC99" s="829"/>
      <c r="CD99" s="793"/>
      <c r="CE99" s="829"/>
      <c r="CF99" s="829"/>
      <c r="CG99" s="829"/>
      <c r="CH99" s="793"/>
      <c r="CI99" s="829"/>
      <c r="CJ99" s="829"/>
      <c r="CK99" s="829"/>
      <c r="CL99" s="793"/>
      <c r="CM99" s="829"/>
      <c r="CN99" s="829"/>
      <c r="CO99" s="829"/>
      <c r="CP99" s="796"/>
      <c r="CQ99" s="308"/>
      <c r="CR99" s="832"/>
      <c r="CS99" s="790"/>
      <c r="CT99" s="790"/>
      <c r="CU99" s="790"/>
      <c r="CV99" s="790"/>
      <c r="CW99" s="790"/>
      <c r="CX99" s="790"/>
      <c r="CY99" s="790"/>
      <c r="CZ99" s="793"/>
      <c r="DA99" s="790"/>
      <c r="DB99" s="790"/>
      <c r="DC99" s="790"/>
      <c r="DD99" s="793"/>
      <c r="DE99" s="790"/>
      <c r="DF99" s="790"/>
      <c r="DG99" s="790"/>
      <c r="DH99" s="793"/>
      <c r="DI99" s="790"/>
      <c r="DJ99" s="790"/>
      <c r="DK99" s="790"/>
      <c r="DL99" s="793"/>
      <c r="DM99" s="790"/>
      <c r="DN99" s="790"/>
      <c r="DO99" s="790"/>
      <c r="DP99" s="796"/>
      <c r="DQ99" s="293"/>
      <c r="DR99" s="297"/>
      <c r="DS99" s="298"/>
      <c r="DT99" s="298"/>
      <c r="DU99" s="299"/>
    </row>
    <row r="100" spans="1:125" ht="81" customHeight="1" x14ac:dyDescent="0.25">
      <c r="A100" s="303"/>
      <c r="B100" s="835"/>
      <c r="C100" s="838"/>
      <c r="D100" s="838"/>
      <c r="E100" s="838"/>
      <c r="F100" s="841"/>
      <c r="G100" s="844"/>
      <c r="H100" s="486"/>
      <c r="I100" s="847"/>
      <c r="J100" s="850"/>
      <c r="K100" s="853"/>
      <c r="L100" s="274"/>
      <c r="M100" s="856"/>
      <c r="N100" s="859"/>
      <c r="O100" s="862"/>
      <c r="P100" s="865"/>
      <c r="Q100" s="868"/>
      <c r="R100" s="871"/>
      <c r="S100" s="274"/>
      <c r="T100" s="516"/>
      <c r="U100" s="258"/>
      <c r="V100" s="258"/>
      <c r="W100" s="798"/>
      <c r="X100" s="798"/>
      <c r="Y100" s="798"/>
      <c r="Z100" s="798"/>
      <c r="AA100" s="798"/>
      <c r="AB100" s="798"/>
      <c r="AC100" s="798"/>
      <c r="AD100" s="798"/>
      <c r="AE100" s="798"/>
      <c r="AF100" s="798"/>
      <c r="AG100" s="412">
        <f t="shared" si="73"/>
        <v>0</v>
      </c>
      <c r="AH100" s="403"/>
      <c r="AI100" s="404"/>
      <c r="AJ100" s="801"/>
      <c r="AK100" s="802"/>
      <c r="AL100" s="803"/>
      <c r="AM100" s="804"/>
      <c r="AN100" s="801"/>
      <c r="AO100" s="802"/>
      <c r="AP100" s="553"/>
      <c r="AQ100" s="482"/>
      <c r="AR100" s="269"/>
      <c r="AS100" s="266"/>
      <c r="AT100" s="261"/>
      <c r="AU100" s="276"/>
      <c r="AV100" s="879"/>
      <c r="AW100" s="882"/>
      <c r="AX100" s="885"/>
      <c r="AY100" s="882"/>
      <c r="AZ100" s="888"/>
      <c r="BA100" s="891"/>
      <c r="BB100" s="394"/>
      <c r="BC100" s="282"/>
      <c r="BD100" s="397">
        <v>0.4</v>
      </c>
      <c r="BE100" s="287" t="str">
        <f t="shared" ref="BE100" si="93">IF(ISERROR(IF(R97="R.INHERENTE
2","R. INHERENTE",(IF(AZ97="R.RESIDUAL
2","R. RESIDUAL"," ")))),"",(IF(R97="R.INHERENTE
2","R. INHERENTE",(IF(AZ97="R.RESIDUAL
2","R. RESIDUAL"," ")))))</f>
        <v xml:space="preserve"> </v>
      </c>
      <c r="BF100" s="284" t="str">
        <f t="shared" ref="BF100" si="94">IF(ISERROR(IF(R97="R.INHERENTE
7","R. INHERENTE",(IF(AZ97="R.RESIDUAL
7","R. RESIDUAL"," ")))),"",(IF(R97="R.INHERENTE
7","R. INHERENTE",(IF(AZ97="R.RESIDUAL
7","R. RESIDUAL"," ")))))</f>
        <v>R. RESIDUAL</v>
      </c>
      <c r="BG100" s="284" t="str">
        <f t="shared" ref="BG100" si="95">IF(ISERROR(IF(R97="R.INHERENTE
12","R. INHERENTE",(IF(AZ97="R.RESIDUAL
12","R. RESIDUAL"," ")))),"",(IF(R97="R.INHERENTE
12","R. INHERENTE",(IF(AZ97="R.RESIDUAL
12","R. RESIDUAL"," ")))))</f>
        <v xml:space="preserve"> </v>
      </c>
      <c r="BH100" s="285" t="str">
        <f t="shared" ref="BH100" si="96">IF(ISERROR(IF(R97="R.INHERENTE
17","R. INHERENTE",(IF(AZ97="R.RESIDUAL
17","R. RESIDUAL"," ")))),"",(IF(R97="R.INHERENTE
17","R. INHERENTE",(IF(AZ97="R.RESIDUAL
17","R. RESIDUAL"," ")))))</f>
        <v xml:space="preserve"> </v>
      </c>
      <c r="BI100" s="286" t="str">
        <f t="shared" ref="BI100" si="97">IF(ISERROR(IF(R97="R.INHERENTE
22","R. INHERENTE",(IF(AZ97="R.RESIDUAL
22","R. RESIDUAL"," ")))),"",(IF(R97="R.INHERENTE
22","R. INHERENTE",(IF(AZ97="R.RESIDUAL
22","R. RESIDUAL"," ")))))</f>
        <v xml:space="preserve"> </v>
      </c>
      <c r="BJ100" s="280"/>
      <c r="BK100" s="894"/>
      <c r="BL100" s="811"/>
      <c r="BM100" s="811"/>
      <c r="BN100" s="811"/>
      <c r="BO100" s="811"/>
      <c r="BP100" s="814"/>
      <c r="BQ100" s="392"/>
      <c r="BR100" s="817"/>
      <c r="BS100" s="820"/>
      <c r="BT100" s="823"/>
      <c r="BU100" s="275"/>
      <c r="BV100" s="826"/>
      <c r="BW100" s="829"/>
      <c r="BX100" s="829"/>
      <c r="BY100" s="829"/>
      <c r="BZ100" s="793"/>
      <c r="CA100" s="829"/>
      <c r="CB100" s="829"/>
      <c r="CC100" s="829"/>
      <c r="CD100" s="793"/>
      <c r="CE100" s="829"/>
      <c r="CF100" s="829"/>
      <c r="CG100" s="829"/>
      <c r="CH100" s="793"/>
      <c r="CI100" s="829"/>
      <c r="CJ100" s="829"/>
      <c r="CK100" s="829"/>
      <c r="CL100" s="793"/>
      <c r="CM100" s="829"/>
      <c r="CN100" s="829"/>
      <c r="CO100" s="829"/>
      <c r="CP100" s="796"/>
      <c r="CQ100" s="308"/>
      <c r="CR100" s="832"/>
      <c r="CS100" s="790"/>
      <c r="CT100" s="790"/>
      <c r="CU100" s="790"/>
      <c r="CV100" s="790"/>
      <c r="CW100" s="790"/>
      <c r="CX100" s="790"/>
      <c r="CY100" s="790"/>
      <c r="CZ100" s="793"/>
      <c r="DA100" s="790"/>
      <c r="DB100" s="790"/>
      <c r="DC100" s="790"/>
      <c r="DD100" s="793"/>
      <c r="DE100" s="790"/>
      <c r="DF100" s="790"/>
      <c r="DG100" s="790"/>
      <c r="DH100" s="793"/>
      <c r="DI100" s="790"/>
      <c r="DJ100" s="790"/>
      <c r="DK100" s="790"/>
      <c r="DL100" s="793"/>
      <c r="DM100" s="790"/>
      <c r="DN100" s="790"/>
      <c r="DO100" s="790"/>
      <c r="DP100" s="796"/>
      <c r="DQ100" s="293"/>
      <c r="DR100" s="297"/>
      <c r="DS100" s="298"/>
      <c r="DT100" s="298"/>
      <c r="DU100" s="299"/>
    </row>
    <row r="101" spans="1:125" ht="81" customHeight="1" thickBot="1" x14ac:dyDescent="0.3">
      <c r="A101" s="303"/>
      <c r="B101" s="836"/>
      <c r="C101" s="839"/>
      <c r="D101" s="839"/>
      <c r="E101" s="839"/>
      <c r="F101" s="842"/>
      <c r="G101" s="845"/>
      <c r="H101" s="487"/>
      <c r="I101" s="848"/>
      <c r="J101" s="851"/>
      <c r="K101" s="854"/>
      <c r="L101" s="274"/>
      <c r="M101" s="857"/>
      <c r="N101" s="860"/>
      <c r="O101" s="863"/>
      <c r="P101" s="866"/>
      <c r="Q101" s="869"/>
      <c r="R101" s="872"/>
      <c r="S101" s="274"/>
      <c r="T101" s="536"/>
      <c r="U101" s="263"/>
      <c r="V101" s="263"/>
      <c r="W101" s="805"/>
      <c r="X101" s="805"/>
      <c r="Y101" s="805"/>
      <c r="Z101" s="805"/>
      <c r="AA101" s="805"/>
      <c r="AB101" s="805"/>
      <c r="AC101" s="805"/>
      <c r="AD101" s="805"/>
      <c r="AE101" s="805"/>
      <c r="AF101" s="805"/>
      <c r="AG101" s="413">
        <f t="shared" si="73"/>
        <v>0</v>
      </c>
      <c r="AH101" s="405"/>
      <c r="AI101" s="406"/>
      <c r="AJ101" s="806"/>
      <c r="AK101" s="807"/>
      <c r="AL101" s="808"/>
      <c r="AM101" s="809"/>
      <c r="AN101" s="806"/>
      <c r="AO101" s="807"/>
      <c r="AP101" s="271"/>
      <c r="AQ101" s="483"/>
      <c r="AR101" s="270"/>
      <c r="AS101" s="267"/>
      <c r="AT101" s="264"/>
      <c r="AU101" s="276"/>
      <c r="AV101" s="880"/>
      <c r="AW101" s="883"/>
      <c r="AX101" s="886"/>
      <c r="AY101" s="883"/>
      <c r="AZ101" s="889"/>
      <c r="BA101" s="892"/>
      <c r="BB101" s="394"/>
      <c r="BC101" s="282"/>
      <c r="BD101" s="398">
        <v>0.2</v>
      </c>
      <c r="BE101" s="288" t="str">
        <f t="shared" ref="BE101" si="98">IF(ISERROR(IF(R97="R.INHERENTE
1","R. INHERENTE",(IF(AZ97="R.RESIDUAL
1","R. RESIDUAL"," ")))),"",(IF(R97="R.INHERENTE
1","R. INHERENTE",(IF(AZ97="R.RESIDUAL
1","R. RESIDUAL"," ")))))</f>
        <v xml:space="preserve"> </v>
      </c>
      <c r="BF101" s="289" t="str">
        <f t="shared" ref="BF101" si="99">IF(ISERROR(IF(R97="R.INHERENTE
6","R. INHERENTE",(IF(AZ97="R.RESIDUAL
6","R. RESIDUAL"," ")))),"",(IF(R97="R.INHERENTE
6","R. INHERENTE",(IF(AZ97="R.RESIDUAL
6","R. RESIDUAL"," ")))))</f>
        <v xml:space="preserve"> </v>
      </c>
      <c r="BG101" s="290" t="str">
        <f t="shared" ref="BG101" si="100">IF(ISERROR(IF(R97="R.INHERENTE
11","R. INHERENTE",(IF(AZ97="R.RESIDUAL
11","R. RESIDUAL"," ")))),"",(IF(R97="R.INHERENTE
11","R. INHERENTE",(IF(AZ97="R.RESIDUAL
11","R. RESIDUAL"," ")))))</f>
        <v xml:space="preserve"> </v>
      </c>
      <c r="BH101" s="291" t="str">
        <f t="shared" ref="BH101" si="101">IF(ISERROR(IF(R97="R.INHERENTE
16","R. INHERENTE",(IF(AZ97="R.RESIDUAL
16","R. RESIDUAL"," ")))),"",(IF(R97="R.INHERENTE
16","R. INHERENTE",(IF(AZ97="R.RESIDUAL
16","R. RESIDUAL"," ")))))</f>
        <v xml:space="preserve"> </v>
      </c>
      <c r="BI101" s="292" t="str">
        <f t="shared" ref="BI101" si="102">IF(ISERROR(IF(R97="R.INHERENTE
21","R. INHERENTE",(IF(AZ97="R.RESIDUAL
21","R. RESIDUAL"," ")))),"",(IF(R97="R.INHERENTE
21","R. INHERENTE",(IF(AZ97="R.RESIDUAL
21","R. RESIDUAL"," ")))))</f>
        <v xml:space="preserve"> </v>
      </c>
      <c r="BJ101" s="280"/>
      <c r="BK101" s="895"/>
      <c r="BL101" s="812"/>
      <c r="BM101" s="812"/>
      <c r="BN101" s="812"/>
      <c r="BO101" s="812"/>
      <c r="BP101" s="815"/>
      <c r="BQ101" s="392"/>
      <c r="BR101" s="818"/>
      <c r="BS101" s="821"/>
      <c r="BT101" s="824"/>
      <c r="BU101" s="275"/>
      <c r="BV101" s="827"/>
      <c r="BW101" s="830"/>
      <c r="BX101" s="830"/>
      <c r="BY101" s="830"/>
      <c r="BZ101" s="794"/>
      <c r="CA101" s="830"/>
      <c r="CB101" s="830"/>
      <c r="CC101" s="830"/>
      <c r="CD101" s="794"/>
      <c r="CE101" s="830"/>
      <c r="CF101" s="830"/>
      <c r="CG101" s="830"/>
      <c r="CH101" s="794"/>
      <c r="CI101" s="830"/>
      <c r="CJ101" s="830"/>
      <c r="CK101" s="830"/>
      <c r="CL101" s="794"/>
      <c r="CM101" s="830"/>
      <c r="CN101" s="830"/>
      <c r="CO101" s="830"/>
      <c r="CP101" s="797"/>
      <c r="CQ101" s="308"/>
      <c r="CR101" s="833"/>
      <c r="CS101" s="791"/>
      <c r="CT101" s="791"/>
      <c r="CU101" s="791"/>
      <c r="CV101" s="791"/>
      <c r="CW101" s="791"/>
      <c r="CX101" s="791"/>
      <c r="CY101" s="791"/>
      <c r="CZ101" s="794"/>
      <c r="DA101" s="791"/>
      <c r="DB101" s="791"/>
      <c r="DC101" s="791"/>
      <c r="DD101" s="794"/>
      <c r="DE101" s="791"/>
      <c r="DF101" s="791"/>
      <c r="DG101" s="791"/>
      <c r="DH101" s="794"/>
      <c r="DI101" s="791"/>
      <c r="DJ101" s="791"/>
      <c r="DK101" s="791"/>
      <c r="DL101" s="794"/>
      <c r="DM101" s="791"/>
      <c r="DN101" s="791"/>
      <c r="DO101" s="791"/>
      <c r="DP101" s="797"/>
      <c r="DQ101" s="293"/>
      <c r="DR101" s="300"/>
      <c r="DS101" s="301"/>
      <c r="DT101" s="301"/>
      <c r="DU101" s="302"/>
    </row>
    <row r="102" spans="1:125" ht="18.75" customHeight="1" thickBot="1" x14ac:dyDescent="0.3">
      <c r="AV102" s="394"/>
      <c r="AW102" s="394"/>
      <c r="AX102" s="394"/>
      <c r="AY102" s="394"/>
      <c r="AZ102" s="394"/>
      <c r="BE102" s="410">
        <v>0.2</v>
      </c>
      <c r="BF102" s="411">
        <v>0.4</v>
      </c>
      <c r="BG102" s="411">
        <v>0.60000000000000009</v>
      </c>
      <c r="BH102" s="411">
        <v>0.8</v>
      </c>
      <c r="BI102" s="411">
        <v>1</v>
      </c>
    </row>
    <row r="103" spans="1:125" ht="81" customHeight="1" x14ac:dyDescent="0.25">
      <c r="A103" s="303"/>
      <c r="B103" s="834">
        <v>15</v>
      </c>
      <c r="C103" s="837" t="s">
        <v>639</v>
      </c>
      <c r="D103" s="837" t="s">
        <v>625</v>
      </c>
      <c r="E103" s="837" t="s">
        <v>601</v>
      </c>
      <c r="F103" s="840" t="s">
        <v>600</v>
      </c>
      <c r="G103" s="843" t="s">
        <v>2322</v>
      </c>
      <c r="H103" s="485" t="s">
        <v>2323</v>
      </c>
      <c r="I103" s="846" t="str">
        <f>IF(F103="","",(CONCATENATE("Posibilidad de afectación ",F103," ",G103," ",H103," ",H104," ",H105," ",H106," ",H107)))</f>
        <v xml:space="preserve">Posibilidad de afectación Económica y Reputacional  por materialización de sucesos de seguridad relacionados con el programa de tecnovigilancia, en ausencia de capacitaciones sobre el programa y sus buenas practicas, ejecución de rondas de seguridad y divulgación de las estrategías.  </v>
      </c>
      <c r="J103" s="849" t="s">
        <v>268</v>
      </c>
      <c r="K103" s="852" t="s">
        <v>868</v>
      </c>
      <c r="L103" s="274"/>
      <c r="M103" s="855" t="s">
        <v>656</v>
      </c>
      <c r="N103" s="858">
        <f>IF(ISERROR(VLOOKUP($M103,[4]Listas!$E$20:$F$24,2,FALSE)),"",(VLOOKUP($M103,[4]Listas!$E$20:$F$24,2,FALSE)))</f>
        <v>0.8</v>
      </c>
      <c r="O103" s="861" t="str">
        <f>IF(ISERROR(VLOOKUP($N103,[4]Listas!$E$3:$F$7,2,FALSE)),"",(VLOOKUP($N103,[4]Listas!$E$3:$F$7,2,FALSE)))</f>
        <v>ALTA</v>
      </c>
      <c r="P103" s="864" t="s">
        <v>594</v>
      </c>
      <c r="Q103" s="867">
        <f>IF(ISERROR(VLOOKUP($P103,[4]Listas!$E$28:$F$35,2,FALSE)),"",(VLOOKUP($P103,[4]Listas!$E$28:$F$35,2,FALSE)))</f>
        <v>0.6</v>
      </c>
      <c r="R103" s="870" t="str">
        <f t="shared" ref="R103" si="103">IF(N103="","",(CONCATENATE("R.INHERENTE
",(IF(AND($N103=0.2,$Q103=0.2),1,(IF(AND($N103=0.2,$Q103=0.4),6,(IF(AND($N103=0.2,$Q103=0.6),11,(IF(AND($N103=0.2,$Q103=0.8),16,(IF(AND($N103=0.2,$Q103=1),21,(IF(AND($N103=0.4,$Q103=0.2),2,(IF(AND($N103=0.4,$Q103=0.4),7,(IF(AND($N103=0.4,$Q103=0.6),12,(IF(AND($N103=0.4,$Q103=0.8),17,(IF(AND($N103=0.4,$Q103=1),22,(IF(AND($N103=0.6,$Q103=0.2),3,(IF(AND($N103=0.6,$Q103=0.4),8,(IF(AND($N103=0.6,$Q103=0.6),13,(IF(AND($N103=0.6,$Q103=0.8),18,(IF(AND($N103=0.6,$Q103=1),23,(IF(AND($N103=0.8,$Q103=0.2),4,(IF(AND($N103=0.8,$Q103=0.4),9,(IF(AND($N103=0.8,$Q103=0.6),14,(IF(AND($N103=0.8,$Q103=0.8),19,(IF(AND($N103=0.8,$Q103=1),24,(IF(AND($N103=1,$Q103=0.2),5,(IF(AND($N103=1,$Q103=0.4),10,(IF(AND($N103=1,$Q103=0.6),15,(IF(AND($N103=1,$Q103=0.8),20,(IF(AND($N103=1,$Q103=1),25,"")))))))))))))))))))))))))))))))))))))))))))))))))))))</f>
        <v>R.INHERENTE
14</v>
      </c>
      <c r="S103" s="274">
        <f>+VLOOKUP($R103,[4]Listas!$D$112:$E$136,2,FALSE)</f>
        <v>14</v>
      </c>
      <c r="T103" s="515" t="s">
        <v>2324</v>
      </c>
      <c r="U103" s="309" t="s">
        <v>748</v>
      </c>
      <c r="V103" s="309"/>
      <c r="W103" s="873">
        <v>25</v>
      </c>
      <c r="X103" s="874"/>
      <c r="Y103" s="873"/>
      <c r="Z103" s="874"/>
      <c r="AA103" s="873"/>
      <c r="AB103" s="874"/>
      <c r="AC103" s="875"/>
      <c r="AD103" s="875"/>
      <c r="AE103" s="875">
        <v>15</v>
      </c>
      <c r="AF103" s="875"/>
      <c r="AG103" s="436">
        <f t="shared" ref="AG103:AG107" si="104">W103+Y103+AA103+AC103+AE103</f>
        <v>40</v>
      </c>
      <c r="AH103" s="407">
        <v>0.48</v>
      </c>
      <c r="AI103" s="408"/>
      <c r="AJ103" s="876" t="s">
        <v>189</v>
      </c>
      <c r="AK103" s="876"/>
      <c r="AL103" s="877" t="s">
        <v>588</v>
      </c>
      <c r="AM103" s="877"/>
      <c r="AN103" s="876" t="s">
        <v>189</v>
      </c>
      <c r="AO103" s="876"/>
      <c r="AP103" s="500" t="s">
        <v>2325</v>
      </c>
      <c r="AQ103" s="552" t="s">
        <v>617</v>
      </c>
      <c r="AR103" s="310" t="s">
        <v>2326</v>
      </c>
      <c r="AS103" s="311" t="s">
        <v>2304</v>
      </c>
      <c r="AT103" s="312" t="s">
        <v>2302</v>
      </c>
      <c r="AU103" s="305">
        <f t="shared" ref="AU103" si="105">+(IF(AND($AV103&gt;0,$AV103&lt;=0.2),0.2,(IF(AND($AV103&gt;0.2,$AV103&lt;=0.4),0.4,(IF(AND($AV103&gt;0.4,$AV103&lt;=0.6),0.6,(IF(AND($AV103&gt;0.6,$AV103&lt;=0.8),0.8,(IF($AV103&gt;0.8,1,""))))))))))</f>
        <v>0.6</v>
      </c>
      <c r="AV103" s="878">
        <f t="shared" ref="AV103" si="106">+MIN(AH103:AH107)</f>
        <v>0.48</v>
      </c>
      <c r="AW103" s="881" t="str">
        <f t="shared" si="69"/>
        <v>MEDIA</v>
      </c>
      <c r="AX103" s="884">
        <f t="shared" ref="AX103" si="107">+MIN(AI103:AI107)</f>
        <v>0.216</v>
      </c>
      <c r="AY103" s="881" t="str">
        <f t="shared" si="70"/>
        <v>BAJA</v>
      </c>
      <c r="AZ103" s="887" t="str">
        <f t="shared" si="71"/>
        <v>R.RESIDUAL
8</v>
      </c>
      <c r="BA103" s="890" t="s">
        <v>610</v>
      </c>
      <c r="BB103" s="305">
        <f t="shared" ref="BB103" si="108">+(IF(AND($AX103&gt;0,$AX103&lt;=0.2),0.2,(IF(AND($AX103&gt;0.2,$AX103&lt;=0.4),0.4,(IF(AND($AX103&gt;0.4,$AX103&lt;=0.6),0.6,(IF(AND($AX103&gt;0.6,$AX103&lt;=0.8),0.8,(IF($AX103&gt;0.8,1,""))))))))))</f>
        <v>0.4</v>
      </c>
      <c r="BC103" s="276">
        <f>+VLOOKUP($AZ103,[4]Listas!$F$112:$G$136,2,FALSE)</f>
        <v>8</v>
      </c>
      <c r="BD103" s="397">
        <v>1</v>
      </c>
      <c r="BE103" s="277" t="str">
        <f t="shared" ref="BE103" si="109">IF(ISERROR(IF(R103="R.INHERENTE
5","R. INHERENTE",(IF(AZ103="R.RESIDUAL
5","R. RESIDUAL"," ")))),"",(IF(R103="R.INHERENTE
5","R. INHERENTE",(IF(AZ103="R.RESIDUAL
5","R. RESIDUAL"," ")))))</f>
        <v xml:space="preserve"> </v>
      </c>
      <c r="BF103" s="278" t="str">
        <f t="shared" ref="BF103" si="110">IF(ISERROR(IF(R103="R.INHERENTE
10","R. INHERENTE",(IF(AZ103="R.RESIDUAL
10","R. RESIDUAL"," ")))),"",(IF(R103="R.INHERENTE
10","R. INHERENTE",(IF(AZ103="R.RESIDUAL
10","R. RESIDUAL"," ")))))</f>
        <v xml:space="preserve"> </v>
      </c>
      <c r="BG103" s="278" t="str">
        <f t="shared" ref="BG103" si="111">IF(ISERROR(IF(R103="R.INHERENTE
15","R. INHERENTE",(IF(AZ103="R.RESIDUAL
15","R. RESIDUAL"," ")))),"",(IF(R103="R.INHERENTE
15","R. INHERENTE",(IF(AZ103="R.RESIDUAL
15","R. RESIDUAL"," ")))))</f>
        <v xml:space="preserve"> </v>
      </c>
      <c r="BH103" s="278" t="str">
        <f t="shared" ref="BH103" si="112">IF(ISERROR(IF(R103="R.INHERENTE
20","R. INHERENTE",(IF(AZ103="R.RESIDUAL
20","R. RESIDUAL"," ")))),"",(IF(R103="R.INHERENTE
20","R. INHERENTE",(IF(AZ103="R.RESIDUAL
20","R. RESIDUAL"," ")))))</f>
        <v xml:space="preserve"> </v>
      </c>
      <c r="BI103" s="279" t="str">
        <f t="shared" ref="BI103" si="113">IF(ISERROR(IF(R103="R.INHERENTE
25","R. INHERENTE",(IF(AZ103="R.RESIDUAL
25","R. RESIDUAL"," ")))),"",(IF(R103="R.INHERENTE
25","R. INHERENTE",(IF(AZ103="R.RESIDUAL
25","R. RESIDUAL"," ")))))</f>
        <v xml:space="preserve"> </v>
      </c>
      <c r="BJ103" s="280"/>
      <c r="BK103" s="893" t="s">
        <v>43</v>
      </c>
      <c r="BL103" s="810" t="s">
        <v>43</v>
      </c>
      <c r="BM103" s="810" t="s">
        <v>43</v>
      </c>
      <c r="BN103" s="810" t="s">
        <v>43</v>
      </c>
      <c r="BO103" s="810" t="s">
        <v>43</v>
      </c>
      <c r="BP103" s="813" t="s">
        <v>694</v>
      </c>
      <c r="BQ103" s="392"/>
      <c r="BR103" s="816" t="s">
        <v>2327</v>
      </c>
      <c r="BS103" s="819" t="s">
        <v>1720</v>
      </c>
      <c r="BT103" s="822" t="s">
        <v>2328</v>
      </c>
      <c r="BU103" s="275"/>
      <c r="BV103" s="825">
        <v>44660</v>
      </c>
      <c r="BW103" s="828"/>
      <c r="BX103" s="828"/>
      <c r="BY103" s="828"/>
      <c r="BZ103" s="792" t="s">
        <v>924</v>
      </c>
      <c r="CA103" s="828"/>
      <c r="CB103" s="828"/>
      <c r="CC103" s="828"/>
      <c r="CD103" s="792" t="s">
        <v>924</v>
      </c>
      <c r="CE103" s="828"/>
      <c r="CF103" s="828"/>
      <c r="CG103" s="828"/>
      <c r="CH103" s="792" t="s">
        <v>925</v>
      </c>
      <c r="CI103" s="828"/>
      <c r="CJ103" s="828"/>
      <c r="CK103" s="828"/>
      <c r="CL103" s="792" t="s">
        <v>924</v>
      </c>
      <c r="CM103" s="828"/>
      <c r="CN103" s="828"/>
      <c r="CO103" s="828"/>
      <c r="CP103" s="795" t="s">
        <v>926</v>
      </c>
      <c r="CQ103" s="308"/>
      <c r="CR103" s="831">
        <v>44666</v>
      </c>
      <c r="CS103" s="789"/>
      <c r="CT103" s="789"/>
      <c r="CU103" s="789"/>
      <c r="CV103" s="789"/>
      <c r="CW103" s="789"/>
      <c r="CX103" s="789"/>
      <c r="CY103" s="789"/>
      <c r="CZ103" s="792" t="s">
        <v>924</v>
      </c>
      <c r="DA103" s="789"/>
      <c r="DB103" s="789"/>
      <c r="DC103" s="789"/>
      <c r="DD103" s="792" t="s">
        <v>924</v>
      </c>
      <c r="DE103" s="789"/>
      <c r="DF103" s="789"/>
      <c r="DG103" s="789"/>
      <c r="DH103" s="792" t="s">
        <v>925</v>
      </c>
      <c r="DI103" s="789"/>
      <c r="DJ103" s="789"/>
      <c r="DK103" s="789"/>
      <c r="DL103" s="792" t="s">
        <v>924</v>
      </c>
      <c r="DM103" s="789"/>
      <c r="DN103" s="789"/>
      <c r="DO103" s="789"/>
      <c r="DP103" s="795" t="s">
        <v>926</v>
      </c>
      <c r="DQ103" s="293"/>
      <c r="DR103" s="294"/>
      <c r="DS103" s="295"/>
      <c r="DT103" s="295"/>
      <c r="DU103" s="296"/>
    </row>
    <row r="104" spans="1:125" ht="81" customHeight="1" x14ac:dyDescent="0.25">
      <c r="A104" s="303"/>
      <c r="B104" s="835"/>
      <c r="C104" s="838"/>
      <c r="D104" s="838"/>
      <c r="E104" s="838"/>
      <c r="F104" s="841"/>
      <c r="G104" s="844"/>
      <c r="H104" s="486" t="s">
        <v>2329</v>
      </c>
      <c r="I104" s="847"/>
      <c r="J104" s="850"/>
      <c r="K104" s="853"/>
      <c r="L104" s="274"/>
      <c r="M104" s="856"/>
      <c r="N104" s="859"/>
      <c r="O104" s="862"/>
      <c r="P104" s="865"/>
      <c r="Q104" s="868"/>
      <c r="R104" s="871"/>
      <c r="S104" s="274"/>
      <c r="T104" s="516" t="s">
        <v>2330</v>
      </c>
      <c r="U104" s="258"/>
      <c r="V104" s="258" t="s">
        <v>260</v>
      </c>
      <c r="W104" s="798">
        <v>25</v>
      </c>
      <c r="X104" s="798"/>
      <c r="Y104" s="798"/>
      <c r="Z104" s="798"/>
      <c r="AA104" s="798"/>
      <c r="AB104" s="798"/>
      <c r="AC104" s="798"/>
      <c r="AD104" s="798"/>
      <c r="AE104" s="798">
        <v>15</v>
      </c>
      <c r="AF104" s="798"/>
      <c r="AG104" s="412">
        <f t="shared" si="104"/>
        <v>40</v>
      </c>
      <c r="AH104" s="403"/>
      <c r="AI104" s="404">
        <v>0.36</v>
      </c>
      <c r="AJ104" s="799" t="s">
        <v>189</v>
      </c>
      <c r="AK104" s="799"/>
      <c r="AL104" s="800" t="s">
        <v>588</v>
      </c>
      <c r="AM104" s="800"/>
      <c r="AN104" s="799" t="s">
        <v>189</v>
      </c>
      <c r="AO104" s="799"/>
      <c r="AP104" s="499" t="s">
        <v>2331</v>
      </c>
      <c r="AQ104" s="482" t="s">
        <v>617</v>
      </c>
      <c r="AR104" s="269" t="s">
        <v>2332</v>
      </c>
      <c r="AS104" s="266" t="s">
        <v>2304</v>
      </c>
      <c r="AT104" s="261" t="s">
        <v>2302</v>
      </c>
      <c r="AU104" s="276"/>
      <c r="AV104" s="879"/>
      <c r="AW104" s="882"/>
      <c r="AX104" s="885"/>
      <c r="AY104" s="882"/>
      <c r="AZ104" s="888"/>
      <c r="BA104" s="891"/>
      <c r="BB104" s="394"/>
      <c r="BC104" s="282"/>
      <c r="BD104" s="397">
        <v>0.8</v>
      </c>
      <c r="BE104" s="283" t="str">
        <f t="shared" ref="BE104" si="114">IF(ISERROR(IF(R103="R.INHERENTE
4","R. INHERENTE",(IF(AZ103="R.RESIDUAL
4","R. RESIDUAL"," ")))),"",(IF(R103="R.INHERENTE
4","R. INHERENTE",(IF(AZ103="R.RESIDUAL
4","R. RESIDUAL"," ")))))</f>
        <v xml:space="preserve"> </v>
      </c>
      <c r="BF104" s="284" t="str">
        <f t="shared" ref="BF104" si="115">IF(ISERROR(IF(R103="R.INHERENTE
9","R. INHERENTE",(IF(AZ103="R.RESIDUAL
9","R. RESIDUAL"," ")))),"",(IF(R103="R.INHERENTE
9","R. INHERENTE",(IF(AZ103="R.RESIDUAL
9","R. RESIDUAL"," ")))))</f>
        <v xml:space="preserve"> </v>
      </c>
      <c r="BG104" s="285" t="str">
        <f t="shared" ref="BG104" si="116">IF(ISERROR(IF(R103="R.INHERENTE
14","R. INHERENTE",(IF(AZ103="R.RESIDUAL
14","R. RESIDUAL"," ")))),"",(IF(R103="R.INHERENTE
14","R. INHERENTE",(IF(AZ103="R.RESIDUAL
14","R. RESIDUAL"," ")))))</f>
        <v>R. INHERENTE</v>
      </c>
      <c r="BH104" s="285" t="str">
        <f t="shared" ref="BH104" si="117">IF(ISERROR(IF(R103="R.INHERENTE
19","R. INHERENTE",(IF(AZ103="R.RESIDUAL
19","R. RESIDUAL"," ")))),"",(IF(R103="R.INHERENTE
19","R. INHERENTE",(IF(AZ103="R.RESIDUAL
19","R. RESIDUAL"," ")))))</f>
        <v xml:space="preserve"> </v>
      </c>
      <c r="BI104" s="286" t="str">
        <f t="shared" ref="BI104" si="118">IF(ISERROR(IF(R103="R.INHERENTE
24","R. INHERENTE",(IF(AZ103="R.RESIDUAL
24","R. RESIDUAL"," ")))),"",(IF(R103="R.INHERENTE
24","R. INHERENTE",(IF(AZ103="R.RESIDUAL
24","R. RESIDUAL"," ")))))</f>
        <v xml:space="preserve"> </v>
      </c>
      <c r="BJ104" s="280"/>
      <c r="BK104" s="894"/>
      <c r="BL104" s="811"/>
      <c r="BM104" s="811"/>
      <c r="BN104" s="811"/>
      <c r="BO104" s="811"/>
      <c r="BP104" s="814"/>
      <c r="BQ104" s="392"/>
      <c r="BR104" s="817"/>
      <c r="BS104" s="820"/>
      <c r="BT104" s="823"/>
      <c r="BU104" s="275"/>
      <c r="BV104" s="826"/>
      <c r="BW104" s="829"/>
      <c r="BX104" s="829"/>
      <c r="BY104" s="829"/>
      <c r="BZ104" s="793"/>
      <c r="CA104" s="829"/>
      <c r="CB104" s="829"/>
      <c r="CC104" s="829"/>
      <c r="CD104" s="793"/>
      <c r="CE104" s="829"/>
      <c r="CF104" s="829"/>
      <c r="CG104" s="829"/>
      <c r="CH104" s="793"/>
      <c r="CI104" s="829"/>
      <c r="CJ104" s="829"/>
      <c r="CK104" s="829"/>
      <c r="CL104" s="793"/>
      <c r="CM104" s="829"/>
      <c r="CN104" s="829"/>
      <c r="CO104" s="829"/>
      <c r="CP104" s="796"/>
      <c r="CQ104" s="308"/>
      <c r="CR104" s="832"/>
      <c r="CS104" s="790"/>
      <c r="CT104" s="790"/>
      <c r="CU104" s="790"/>
      <c r="CV104" s="790"/>
      <c r="CW104" s="790"/>
      <c r="CX104" s="790"/>
      <c r="CY104" s="790"/>
      <c r="CZ104" s="793"/>
      <c r="DA104" s="790"/>
      <c r="DB104" s="790"/>
      <c r="DC104" s="790"/>
      <c r="DD104" s="793"/>
      <c r="DE104" s="790"/>
      <c r="DF104" s="790"/>
      <c r="DG104" s="790"/>
      <c r="DH104" s="793"/>
      <c r="DI104" s="790"/>
      <c r="DJ104" s="790"/>
      <c r="DK104" s="790"/>
      <c r="DL104" s="793"/>
      <c r="DM104" s="790"/>
      <c r="DN104" s="790"/>
      <c r="DO104" s="790"/>
      <c r="DP104" s="796"/>
      <c r="DQ104" s="293"/>
      <c r="DR104" s="297"/>
      <c r="DS104" s="298"/>
      <c r="DT104" s="298"/>
      <c r="DU104" s="299"/>
    </row>
    <row r="105" spans="1:125" ht="81" customHeight="1" x14ac:dyDescent="0.25">
      <c r="A105" s="303"/>
      <c r="B105" s="835"/>
      <c r="C105" s="838"/>
      <c r="D105" s="838"/>
      <c r="E105" s="838"/>
      <c r="F105" s="841"/>
      <c r="G105" s="844"/>
      <c r="H105" s="486" t="s">
        <v>2333</v>
      </c>
      <c r="I105" s="847"/>
      <c r="J105" s="850"/>
      <c r="K105" s="853"/>
      <c r="L105" s="274"/>
      <c r="M105" s="856"/>
      <c r="N105" s="859"/>
      <c r="O105" s="862"/>
      <c r="P105" s="865"/>
      <c r="Q105" s="868"/>
      <c r="R105" s="871"/>
      <c r="S105" s="274"/>
      <c r="T105" s="516" t="s">
        <v>2334</v>
      </c>
      <c r="U105" s="258"/>
      <c r="V105" s="258" t="s">
        <v>260</v>
      </c>
      <c r="W105" s="798">
        <v>25</v>
      </c>
      <c r="X105" s="798"/>
      <c r="Y105" s="798"/>
      <c r="Z105" s="798"/>
      <c r="AA105" s="798"/>
      <c r="AB105" s="798"/>
      <c r="AC105" s="798"/>
      <c r="AD105" s="798"/>
      <c r="AE105" s="798">
        <v>15</v>
      </c>
      <c r="AF105" s="798"/>
      <c r="AG105" s="412">
        <f t="shared" si="104"/>
        <v>40</v>
      </c>
      <c r="AH105" s="403"/>
      <c r="AI105" s="404">
        <v>0.216</v>
      </c>
      <c r="AJ105" s="799" t="s">
        <v>189</v>
      </c>
      <c r="AK105" s="799"/>
      <c r="AL105" s="800" t="s">
        <v>588</v>
      </c>
      <c r="AM105" s="800"/>
      <c r="AN105" s="799" t="s">
        <v>189</v>
      </c>
      <c r="AO105" s="799"/>
      <c r="AP105" s="499" t="s">
        <v>2335</v>
      </c>
      <c r="AQ105" s="482" t="s">
        <v>617</v>
      </c>
      <c r="AR105" s="269" t="s">
        <v>2336</v>
      </c>
      <c r="AS105" s="266" t="s">
        <v>2304</v>
      </c>
      <c r="AT105" s="261" t="s">
        <v>2302</v>
      </c>
      <c r="AU105" s="276"/>
      <c r="AV105" s="879"/>
      <c r="AW105" s="882"/>
      <c r="AX105" s="885"/>
      <c r="AY105" s="882"/>
      <c r="AZ105" s="888"/>
      <c r="BA105" s="891"/>
      <c r="BB105" s="394"/>
      <c r="BC105" s="282"/>
      <c r="BD105" s="397">
        <v>0.60000000000000009</v>
      </c>
      <c r="BE105" s="283" t="str">
        <f t="shared" ref="BE105" si="119">IF(ISERROR(IF(R103="R.INHERENTE
3","R. INHERENTE",(IF(AZ103="R.RESIDUAL
3","R. RESIDUAL"," ")))),"",(IF(R103="R.INHERENTE
3","R. INHERENTE",(IF(AZ103="R.RESIDUAL
3","R. RESIDUAL"," ")))))</f>
        <v xml:space="preserve"> </v>
      </c>
      <c r="BF105" s="284" t="str">
        <f t="shared" ref="BF105" si="120">IF(ISERROR(IF(R103="R.INHERENTE
8","R. INHERENTE",(IF(AZ103="R.RESIDUAL
8","R. RESIDUAL"," ")))),"",(IF(R103="R.INHERENTE
8","R. INHERENTE",(IF(AZ103="R.RESIDUAL
8","R. RESIDUAL"," ")))))</f>
        <v>R. RESIDUAL</v>
      </c>
      <c r="BG105" s="284" t="str">
        <f t="shared" ref="BG105" si="121">IF(ISERROR(IF(R103="R.INHERENTE
13","R. INHERENTE",(IF(AZ103="R.RESIDUAL
13","R. RESIDUAL"," ")))),"",(IF(R103="R.INHERENTE
13","R. INHERENTE",(IF(AZ103="R.RESIDUAL
13","R. RESIDUAL"," ")))))</f>
        <v xml:space="preserve"> </v>
      </c>
      <c r="BH105" s="285" t="str">
        <f t="shared" ref="BH105" si="122">IF(ISERROR(IF(R103="R.INHERENTE
18","R. INHERENTE",(IF(AZ103="R.RESIDUAL
18","R. RESIDUAL"," ")))),"",(IF(R103="R.INHERENTE
18","R. INHERENTE",(IF(AZ103="R.RESIDUAL
18","R. RESIDUAL"," ")))))</f>
        <v xml:space="preserve"> </v>
      </c>
      <c r="BI105" s="286" t="str">
        <f t="shared" ref="BI105" si="123">IF(ISERROR(IF(R103="R.INHERENTE
23","R. INHERENTE",(IF(AZ103="R.RESIDUAL
23","R. RESIDUAL"," ")))),"",(IF(R103="R.INHERENTE
23","R. INHERENTE",(IF(AZ103="R.RESIDUAL
23","R. RESIDUAL"," ")))))</f>
        <v xml:space="preserve"> </v>
      </c>
      <c r="BJ105" s="280"/>
      <c r="BK105" s="894"/>
      <c r="BL105" s="811"/>
      <c r="BM105" s="811"/>
      <c r="BN105" s="811"/>
      <c r="BO105" s="811"/>
      <c r="BP105" s="814"/>
      <c r="BQ105" s="392"/>
      <c r="BR105" s="817"/>
      <c r="BS105" s="820"/>
      <c r="BT105" s="823"/>
      <c r="BU105" s="275"/>
      <c r="BV105" s="826"/>
      <c r="BW105" s="829"/>
      <c r="BX105" s="829"/>
      <c r="BY105" s="829"/>
      <c r="BZ105" s="793"/>
      <c r="CA105" s="829"/>
      <c r="CB105" s="829"/>
      <c r="CC105" s="829"/>
      <c r="CD105" s="793"/>
      <c r="CE105" s="829"/>
      <c r="CF105" s="829"/>
      <c r="CG105" s="829"/>
      <c r="CH105" s="793"/>
      <c r="CI105" s="829"/>
      <c r="CJ105" s="829"/>
      <c r="CK105" s="829"/>
      <c r="CL105" s="793"/>
      <c r="CM105" s="829"/>
      <c r="CN105" s="829"/>
      <c r="CO105" s="829"/>
      <c r="CP105" s="796"/>
      <c r="CQ105" s="308"/>
      <c r="CR105" s="832"/>
      <c r="CS105" s="790"/>
      <c r="CT105" s="790"/>
      <c r="CU105" s="790"/>
      <c r="CV105" s="790"/>
      <c r="CW105" s="790"/>
      <c r="CX105" s="790"/>
      <c r="CY105" s="790"/>
      <c r="CZ105" s="793"/>
      <c r="DA105" s="790"/>
      <c r="DB105" s="790"/>
      <c r="DC105" s="790"/>
      <c r="DD105" s="793"/>
      <c r="DE105" s="790"/>
      <c r="DF105" s="790"/>
      <c r="DG105" s="790"/>
      <c r="DH105" s="793"/>
      <c r="DI105" s="790"/>
      <c r="DJ105" s="790"/>
      <c r="DK105" s="790"/>
      <c r="DL105" s="793"/>
      <c r="DM105" s="790"/>
      <c r="DN105" s="790"/>
      <c r="DO105" s="790"/>
      <c r="DP105" s="796"/>
      <c r="DQ105" s="293"/>
      <c r="DR105" s="297"/>
      <c r="DS105" s="298"/>
      <c r="DT105" s="298"/>
      <c r="DU105" s="299"/>
    </row>
    <row r="106" spans="1:125" ht="81" customHeight="1" x14ac:dyDescent="0.25">
      <c r="A106" s="303"/>
      <c r="B106" s="835"/>
      <c r="C106" s="838"/>
      <c r="D106" s="838"/>
      <c r="E106" s="838"/>
      <c r="F106" s="841"/>
      <c r="G106" s="844"/>
      <c r="H106" s="486"/>
      <c r="I106" s="847"/>
      <c r="J106" s="850"/>
      <c r="K106" s="853"/>
      <c r="L106" s="274"/>
      <c r="M106" s="856"/>
      <c r="N106" s="859"/>
      <c r="O106" s="862"/>
      <c r="P106" s="865"/>
      <c r="Q106" s="868"/>
      <c r="R106" s="871"/>
      <c r="S106" s="274"/>
      <c r="T106" s="516"/>
      <c r="U106" s="258"/>
      <c r="V106" s="258"/>
      <c r="W106" s="798"/>
      <c r="X106" s="798"/>
      <c r="Y106" s="798"/>
      <c r="Z106" s="798"/>
      <c r="AA106" s="798"/>
      <c r="AB106" s="798"/>
      <c r="AC106" s="798"/>
      <c r="AD106" s="798"/>
      <c r="AE106" s="798"/>
      <c r="AF106" s="798"/>
      <c r="AG106" s="412">
        <f t="shared" si="104"/>
        <v>0</v>
      </c>
      <c r="AH106" s="403"/>
      <c r="AI106" s="404"/>
      <c r="AJ106" s="801"/>
      <c r="AK106" s="802"/>
      <c r="AL106" s="803"/>
      <c r="AM106" s="804"/>
      <c r="AN106" s="801"/>
      <c r="AO106" s="802"/>
      <c r="AP106" s="553"/>
      <c r="AQ106" s="482"/>
      <c r="AR106" s="269"/>
      <c r="AS106" s="266"/>
      <c r="AT106" s="261"/>
      <c r="AU106" s="276"/>
      <c r="AV106" s="879"/>
      <c r="AW106" s="882"/>
      <c r="AX106" s="885"/>
      <c r="AY106" s="882"/>
      <c r="AZ106" s="888"/>
      <c r="BA106" s="891"/>
      <c r="BB106" s="394"/>
      <c r="BC106" s="282"/>
      <c r="BD106" s="397">
        <v>0.4</v>
      </c>
      <c r="BE106" s="287" t="str">
        <f t="shared" ref="BE106" si="124">IF(ISERROR(IF(R103="R.INHERENTE
2","R. INHERENTE",(IF(AZ103="R.RESIDUAL
2","R. RESIDUAL"," ")))),"",(IF(R103="R.INHERENTE
2","R. INHERENTE",(IF(AZ103="R.RESIDUAL
2","R. RESIDUAL"," ")))))</f>
        <v xml:space="preserve"> </v>
      </c>
      <c r="BF106" s="284" t="str">
        <f t="shared" ref="BF106" si="125">IF(ISERROR(IF(R103="R.INHERENTE
7","R. INHERENTE",(IF(AZ103="R.RESIDUAL
7","R. RESIDUAL"," ")))),"",(IF(R103="R.INHERENTE
7","R. INHERENTE",(IF(AZ103="R.RESIDUAL
7","R. RESIDUAL"," ")))))</f>
        <v xml:space="preserve"> </v>
      </c>
      <c r="BG106" s="284" t="str">
        <f t="shared" ref="BG106" si="126">IF(ISERROR(IF(R103="R.INHERENTE
12","R. INHERENTE",(IF(AZ103="R.RESIDUAL
12","R. RESIDUAL"," ")))),"",(IF(R103="R.INHERENTE
12","R. INHERENTE",(IF(AZ103="R.RESIDUAL
12","R. RESIDUAL"," ")))))</f>
        <v xml:space="preserve"> </v>
      </c>
      <c r="BH106" s="285" t="str">
        <f t="shared" ref="BH106" si="127">IF(ISERROR(IF(R103="R.INHERENTE
17","R. INHERENTE",(IF(AZ103="R.RESIDUAL
17","R. RESIDUAL"," ")))),"",(IF(R103="R.INHERENTE
17","R. INHERENTE",(IF(AZ103="R.RESIDUAL
17","R. RESIDUAL"," ")))))</f>
        <v xml:space="preserve"> </v>
      </c>
      <c r="BI106" s="286" t="str">
        <f t="shared" ref="BI106" si="128">IF(ISERROR(IF(R103="R.INHERENTE
22","R. INHERENTE",(IF(AZ103="R.RESIDUAL
22","R. RESIDUAL"," ")))),"",(IF(R103="R.INHERENTE
22","R. INHERENTE",(IF(AZ103="R.RESIDUAL
22","R. RESIDUAL"," ")))))</f>
        <v xml:space="preserve"> </v>
      </c>
      <c r="BJ106" s="280"/>
      <c r="BK106" s="894"/>
      <c r="BL106" s="811"/>
      <c r="BM106" s="811"/>
      <c r="BN106" s="811"/>
      <c r="BO106" s="811"/>
      <c r="BP106" s="814"/>
      <c r="BQ106" s="392"/>
      <c r="BR106" s="817"/>
      <c r="BS106" s="820"/>
      <c r="BT106" s="823"/>
      <c r="BU106" s="275"/>
      <c r="BV106" s="826"/>
      <c r="BW106" s="829"/>
      <c r="BX106" s="829"/>
      <c r="BY106" s="829"/>
      <c r="BZ106" s="793"/>
      <c r="CA106" s="829"/>
      <c r="CB106" s="829"/>
      <c r="CC106" s="829"/>
      <c r="CD106" s="793"/>
      <c r="CE106" s="829"/>
      <c r="CF106" s="829"/>
      <c r="CG106" s="829"/>
      <c r="CH106" s="793"/>
      <c r="CI106" s="829"/>
      <c r="CJ106" s="829"/>
      <c r="CK106" s="829"/>
      <c r="CL106" s="793"/>
      <c r="CM106" s="829"/>
      <c r="CN106" s="829"/>
      <c r="CO106" s="829"/>
      <c r="CP106" s="796"/>
      <c r="CQ106" s="308"/>
      <c r="CR106" s="832"/>
      <c r="CS106" s="790"/>
      <c r="CT106" s="790"/>
      <c r="CU106" s="790"/>
      <c r="CV106" s="790"/>
      <c r="CW106" s="790"/>
      <c r="CX106" s="790"/>
      <c r="CY106" s="790"/>
      <c r="CZ106" s="793"/>
      <c r="DA106" s="790"/>
      <c r="DB106" s="790"/>
      <c r="DC106" s="790"/>
      <c r="DD106" s="793"/>
      <c r="DE106" s="790"/>
      <c r="DF106" s="790"/>
      <c r="DG106" s="790"/>
      <c r="DH106" s="793"/>
      <c r="DI106" s="790"/>
      <c r="DJ106" s="790"/>
      <c r="DK106" s="790"/>
      <c r="DL106" s="793"/>
      <c r="DM106" s="790"/>
      <c r="DN106" s="790"/>
      <c r="DO106" s="790"/>
      <c r="DP106" s="796"/>
      <c r="DQ106" s="293"/>
      <c r="DR106" s="297"/>
      <c r="DS106" s="298"/>
      <c r="DT106" s="298"/>
      <c r="DU106" s="299"/>
    </row>
    <row r="107" spans="1:125" ht="81" customHeight="1" thickBot="1" x14ac:dyDescent="0.3">
      <c r="A107" s="303"/>
      <c r="B107" s="836"/>
      <c r="C107" s="839"/>
      <c r="D107" s="839"/>
      <c r="E107" s="839"/>
      <c r="F107" s="842"/>
      <c r="G107" s="845"/>
      <c r="H107" s="487"/>
      <c r="I107" s="848"/>
      <c r="J107" s="851"/>
      <c r="K107" s="854"/>
      <c r="L107" s="274"/>
      <c r="M107" s="857"/>
      <c r="N107" s="860"/>
      <c r="O107" s="863"/>
      <c r="P107" s="866"/>
      <c r="Q107" s="869"/>
      <c r="R107" s="872"/>
      <c r="S107" s="274"/>
      <c r="T107" s="536"/>
      <c r="U107" s="263"/>
      <c r="V107" s="263"/>
      <c r="W107" s="805"/>
      <c r="X107" s="805"/>
      <c r="Y107" s="805"/>
      <c r="Z107" s="805"/>
      <c r="AA107" s="805"/>
      <c r="AB107" s="805"/>
      <c r="AC107" s="805"/>
      <c r="AD107" s="805"/>
      <c r="AE107" s="805"/>
      <c r="AF107" s="805"/>
      <c r="AG107" s="413">
        <f t="shared" si="104"/>
        <v>0</v>
      </c>
      <c r="AH107" s="405"/>
      <c r="AI107" s="406"/>
      <c r="AJ107" s="806"/>
      <c r="AK107" s="807"/>
      <c r="AL107" s="808"/>
      <c r="AM107" s="809"/>
      <c r="AN107" s="806"/>
      <c r="AO107" s="807"/>
      <c r="AP107" s="271"/>
      <c r="AQ107" s="483"/>
      <c r="AR107" s="270"/>
      <c r="AS107" s="267"/>
      <c r="AT107" s="264"/>
      <c r="AU107" s="276"/>
      <c r="AV107" s="880"/>
      <c r="AW107" s="883"/>
      <c r="AX107" s="886"/>
      <c r="AY107" s="883"/>
      <c r="AZ107" s="889"/>
      <c r="BA107" s="892"/>
      <c r="BB107" s="394"/>
      <c r="BC107" s="282"/>
      <c r="BD107" s="398">
        <v>0.2</v>
      </c>
      <c r="BE107" s="288" t="str">
        <f t="shared" ref="BE107" si="129">IF(ISERROR(IF(R103="R.INHERENTE
1","R. INHERENTE",(IF(AZ103="R.RESIDUAL
1","R. RESIDUAL"," ")))),"",(IF(R103="R.INHERENTE
1","R. INHERENTE",(IF(AZ103="R.RESIDUAL
1","R. RESIDUAL"," ")))))</f>
        <v xml:space="preserve"> </v>
      </c>
      <c r="BF107" s="289" t="str">
        <f t="shared" ref="BF107" si="130">IF(ISERROR(IF(R103="R.INHERENTE
6","R. INHERENTE",(IF(AZ103="R.RESIDUAL
6","R. RESIDUAL"," ")))),"",(IF(R103="R.INHERENTE
6","R. INHERENTE",(IF(AZ103="R.RESIDUAL
6","R. RESIDUAL"," ")))))</f>
        <v xml:space="preserve"> </v>
      </c>
      <c r="BG107" s="290" t="str">
        <f t="shared" ref="BG107" si="131">IF(ISERROR(IF(R103="R.INHERENTE
11","R. INHERENTE",(IF(AZ103="R.RESIDUAL
11","R. RESIDUAL"," ")))),"",(IF(R103="R.INHERENTE
11","R. INHERENTE",(IF(AZ103="R.RESIDUAL
11","R. RESIDUAL"," ")))))</f>
        <v xml:space="preserve"> </v>
      </c>
      <c r="BH107" s="291" t="str">
        <f t="shared" ref="BH107" si="132">IF(ISERROR(IF(R103="R.INHERENTE
16","R. INHERENTE",(IF(AZ103="R.RESIDUAL
16","R. RESIDUAL"," ")))),"",(IF(R103="R.INHERENTE
16","R. INHERENTE",(IF(AZ103="R.RESIDUAL
16","R. RESIDUAL"," ")))))</f>
        <v xml:space="preserve"> </v>
      </c>
      <c r="BI107" s="292" t="str">
        <f t="shared" ref="BI107" si="133">IF(ISERROR(IF(R103="R.INHERENTE
21","R. INHERENTE",(IF(AZ103="R.RESIDUAL
21","R. RESIDUAL"," ")))),"",(IF(R103="R.INHERENTE
21","R. INHERENTE",(IF(AZ103="R.RESIDUAL
21","R. RESIDUAL"," ")))))</f>
        <v xml:space="preserve"> </v>
      </c>
      <c r="BJ107" s="280"/>
      <c r="BK107" s="895"/>
      <c r="BL107" s="812"/>
      <c r="BM107" s="812"/>
      <c r="BN107" s="812"/>
      <c r="BO107" s="812"/>
      <c r="BP107" s="815"/>
      <c r="BQ107" s="392"/>
      <c r="BR107" s="818"/>
      <c r="BS107" s="821"/>
      <c r="BT107" s="824"/>
      <c r="BU107" s="275"/>
      <c r="BV107" s="827"/>
      <c r="BW107" s="830"/>
      <c r="BX107" s="830"/>
      <c r="BY107" s="830"/>
      <c r="BZ107" s="794"/>
      <c r="CA107" s="830"/>
      <c r="CB107" s="830"/>
      <c r="CC107" s="830"/>
      <c r="CD107" s="794"/>
      <c r="CE107" s="830"/>
      <c r="CF107" s="830"/>
      <c r="CG107" s="830"/>
      <c r="CH107" s="794"/>
      <c r="CI107" s="830"/>
      <c r="CJ107" s="830"/>
      <c r="CK107" s="830"/>
      <c r="CL107" s="794"/>
      <c r="CM107" s="830"/>
      <c r="CN107" s="830"/>
      <c r="CO107" s="830"/>
      <c r="CP107" s="797"/>
      <c r="CQ107" s="308"/>
      <c r="CR107" s="833"/>
      <c r="CS107" s="791"/>
      <c r="CT107" s="791"/>
      <c r="CU107" s="791"/>
      <c r="CV107" s="791"/>
      <c r="CW107" s="791"/>
      <c r="CX107" s="791"/>
      <c r="CY107" s="791"/>
      <c r="CZ107" s="794"/>
      <c r="DA107" s="791"/>
      <c r="DB107" s="791"/>
      <c r="DC107" s="791"/>
      <c r="DD107" s="794"/>
      <c r="DE107" s="791"/>
      <c r="DF107" s="791"/>
      <c r="DG107" s="791"/>
      <c r="DH107" s="794"/>
      <c r="DI107" s="791"/>
      <c r="DJ107" s="791"/>
      <c r="DK107" s="791"/>
      <c r="DL107" s="794"/>
      <c r="DM107" s="791"/>
      <c r="DN107" s="791"/>
      <c r="DO107" s="791"/>
      <c r="DP107" s="797"/>
      <c r="DQ107" s="293"/>
      <c r="DR107" s="300"/>
      <c r="DS107" s="301"/>
      <c r="DT107" s="301"/>
      <c r="DU107" s="302"/>
    </row>
    <row r="108" spans="1:125" ht="19.5" customHeight="1" thickBot="1" x14ac:dyDescent="0.3">
      <c r="AV108" s="394"/>
      <c r="AW108" s="394"/>
      <c r="AX108" s="394"/>
      <c r="AY108" s="394"/>
      <c r="AZ108" s="394"/>
      <c r="BE108" s="410">
        <v>0.2</v>
      </c>
      <c r="BF108" s="411">
        <v>0.4</v>
      </c>
      <c r="BG108" s="411">
        <v>0.60000000000000009</v>
      </c>
      <c r="BH108" s="411">
        <v>0.8</v>
      </c>
      <c r="BI108" s="411">
        <v>1</v>
      </c>
    </row>
    <row r="109" spans="1:125" ht="81" customHeight="1" x14ac:dyDescent="0.25">
      <c r="A109" s="303"/>
      <c r="B109" s="834">
        <v>16</v>
      </c>
      <c r="C109" s="837" t="s">
        <v>639</v>
      </c>
      <c r="D109" s="837" t="s">
        <v>625</v>
      </c>
      <c r="E109" s="837" t="s">
        <v>601</v>
      </c>
      <c r="F109" s="840" t="s">
        <v>600</v>
      </c>
      <c r="G109" s="843" t="s">
        <v>2337</v>
      </c>
      <c r="H109" s="485" t="s">
        <v>2297</v>
      </c>
      <c r="I109" s="846" t="str">
        <f>IF(F109="","",(CONCATENATE("Posibilidad de afectación ",F109," ",G109," ",H109," ",H110," ",H111," ",H112," ",H113)))</f>
        <v xml:space="preserve">Posibilidad de afectación Económica y Reputacional  por no gestión de sucesos de seguridad relacionados al programa de farmacovigilancia, debido a la falta de verificación periodica de la base de datos e investigación de dichos sucesos.    </v>
      </c>
      <c r="J109" s="849" t="s">
        <v>268</v>
      </c>
      <c r="K109" s="852" t="s">
        <v>868</v>
      </c>
      <c r="L109" s="274"/>
      <c r="M109" s="855" t="s">
        <v>656</v>
      </c>
      <c r="N109" s="858">
        <f>IF(ISERROR(VLOOKUP($M109,[4]Listas!$E$20:$F$24,2,FALSE)),"",(VLOOKUP($M109,[4]Listas!$E$20:$F$24,2,FALSE)))</f>
        <v>0.8</v>
      </c>
      <c r="O109" s="861" t="str">
        <f>IF(ISERROR(VLOOKUP($N109,[4]Listas!$E$3:$F$7,2,FALSE)),"",(VLOOKUP($N109,[4]Listas!$E$3:$F$7,2,FALSE)))</f>
        <v>ALTA</v>
      </c>
      <c r="P109" s="864" t="s">
        <v>596</v>
      </c>
      <c r="Q109" s="867">
        <f>IF(ISERROR(VLOOKUP($P109,[4]Listas!$E$28:$F$35,2,FALSE)),"",(VLOOKUP($P109,[4]Listas!$E$28:$F$35,2,FALSE)))</f>
        <v>0.4</v>
      </c>
      <c r="R109" s="870" t="str">
        <f t="shared" ref="R109" si="134">IF(N109="","",(CONCATENATE("R.INHERENTE
",(IF(AND($N109=0.2,$Q109=0.2),1,(IF(AND($N109=0.2,$Q109=0.4),6,(IF(AND($N109=0.2,$Q109=0.6),11,(IF(AND($N109=0.2,$Q109=0.8),16,(IF(AND($N109=0.2,$Q109=1),21,(IF(AND($N109=0.4,$Q109=0.2),2,(IF(AND($N109=0.4,$Q109=0.4),7,(IF(AND($N109=0.4,$Q109=0.6),12,(IF(AND($N109=0.4,$Q109=0.8),17,(IF(AND($N109=0.4,$Q109=1),22,(IF(AND($N109=0.6,$Q109=0.2),3,(IF(AND($N109=0.6,$Q109=0.4),8,(IF(AND($N109=0.6,$Q109=0.6),13,(IF(AND($N109=0.6,$Q109=0.8),18,(IF(AND($N109=0.6,$Q109=1),23,(IF(AND($N109=0.8,$Q109=0.2),4,(IF(AND($N109=0.8,$Q109=0.4),9,(IF(AND($N109=0.8,$Q109=0.6),14,(IF(AND($N109=0.8,$Q109=0.8),19,(IF(AND($N109=0.8,$Q109=1),24,(IF(AND($N109=1,$Q109=0.2),5,(IF(AND($N109=1,$Q109=0.4),10,(IF(AND($N109=1,$Q109=0.6),15,(IF(AND($N109=1,$Q109=0.8),20,(IF(AND($N109=1,$Q109=1),25,"")))))))))))))))))))))))))))))))))))))))))))))))))))))</f>
        <v>R.INHERENTE
9</v>
      </c>
      <c r="S109" s="274">
        <f>+VLOOKUP($R109,[4]Listas!$D$112:$E$136,2,FALSE)</f>
        <v>9</v>
      </c>
      <c r="T109" s="515" t="s">
        <v>2338</v>
      </c>
      <c r="U109" s="309" t="s">
        <v>748</v>
      </c>
      <c r="V109" s="309"/>
      <c r="W109" s="873">
        <v>25</v>
      </c>
      <c r="X109" s="874"/>
      <c r="Y109" s="873"/>
      <c r="Z109" s="874"/>
      <c r="AA109" s="873"/>
      <c r="AB109" s="874"/>
      <c r="AC109" s="875"/>
      <c r="AD109" s="875"/>
      <c r="AE109" s="875">
        <v>15</v>
      </c>
      <c r="AF109" s="875"/>
      <c r="AG109" s="436">
        <f t="shared" ref="AG109:AG113" si="135">W109+Y109+AA109+AC109+AE109</f>
        <v>40</v>
      </c>
      <c r="AH109" s="407">
        <v>0.48</v>
      </c>
      <c r="AI109" s="408"/>
      <c r="AJ109" s="876" t="s">
        <v>189</v>
      </c>
      <c r="AK109" s="876"/>
      <c r="AL109" s="877" t="s">
        <v>588</v>
      </c>
      <c r="AM109" s="877"/>
      <c r="AN109" s="876" t="s">
        <v>189</v>
      </c>
      <c r="AO109" s="876"/>
      <c r="AP109" s="500" t="s">
        <v>2339</v>
      </c>
      <c r="AQ109" s="552" t="s">
        <v>617</v>
      </c>
      <c r="AR109" s="310" t="s">
        <v>2340</v>
      </c>
      <c r="AS109" s="311" t="s">
        <v>2341</v>
      </c>
      <c r="AT109" s="312" t="s">
        <v>2342</v>
      </c>
      <c r="AU109" s="305">
        <f t="shared" ref="AU109" si="136">+(IF(AND($AV109&gt;0,$AV109&lt;=0.2),0.2,(IF(AND($AV109&gt;0.2,$AV109&lt;=0.4),0.4,(IF(AND($AV109&gt;0.4,$AV109&lt;=0.6),0.6,(IF(AND($AV109&gt;0.6,$AV109&lt;=0.8),0.8,(IF($AV109&gt;0.8,1,""))))))))))</f>
        <v>0.6</v>
      </c>
      <c r="AV109" s="878">
        <f t="shared" ref="AV109" si="137">+MIN(AH109:AH113)</f>
        <v>0.48</v>
      </c>
      <c r="AW109" s="881" t="str">
        <f t="shared" si="69"/>
        <v>MEDIA</v>
      </c>
      <c r="AX109" s="884">
        <f t="shared" ref="AX109" si="138">+MIN(AI109:AI113)</f>
        <v>0.18</v>
      </c>
      <c r="AY109" s="881" t="str">
        <f t="shared" si="70"/>
        <v>MUY BAJA</v>
      </c>
      <c r="AZ109" s="887" t="str">
        <f t="shared" si="71"/>
        <v>R.RESIDUAL
3</v>
      </c>
      <c r="BA109" s="890" t="s">
        <v>610</v>
      </c>
      <c r="BB109" s="305">
        <f t="shared" ref="BB109" si="139">+(IF(AND($AX109&gt;0,$AX109&lt;=0.2),0.2,(IF(AND($AX109&gt;0.2,$AX109&lt;=0.4),0.4,(IF(AND($AX109&gt;0.4,$AX109&lt;=0.6),0.6,(IF(AND($AX109&gt;0.6,$AX109&lt;=0.8),0.8,(IF($AX109&gt;0.8,1,""))))))))))</f>
        <v>0.2</v>
      </c>
      <c r="BC109" s="276">
        <f>+VLOOKUP($AZ109,[4]Listas!$F$112:$G$136,2,FALSE)</f>
        <v>3</v>
      </c>
      <c r="BD109" s="397">
        <v>1</v>
      </c>
      <c r="BE109" s="277" t="str">
        <f t="shared" ref="BE109" si="140">IF(ISERROR(IF(R109="R.INHERENTE
5","R. INHERENTE",(IF(AZ109="R.RESIDUAL
5","R. RESIDUAL"," ")))),"",(IF(R109="R.INHERENTE
5","R. INHERENTE",(IF(AZ109="R.RESIDUAL
5","R. RESIDUAL"," ")))))</f>
        <v xml:space="preserve"> </v>
      </c>
      <c r="BF109" s="278" t="str">
        <f t="shared" ref="BF109" si="141">IF(ISERROR(IF(R109="R.INHERENTE
10","R. INHERENTE",(IF(AZ109="R.RESIDUAL
10","R. RESIDUAL"," ")))),"",(IF(R109="R.INHERENTE
10","R. INHERENTE",(IF(AZ109="R.RESIDUAL
10","R. RESIDUAL"," ")))))</f>
        <v xml:space="preserve"> </v>
      </c>
      <c r="BG109" s="278" t="str">
        <f t="shared" ref="BG109" si="142">IF(ISERROR(IF(R109="R.INHERENTE
15","R. INHERENTE",(IF(AZ109="R.RESIDUAL
15","R. RESIDUAL"," ")))),"",(IF(R109="R.INHERENTE
15","R. INHERENTE",(IF(AZ109="R.RESIDUAL
15","R. RESIDUAL"," ")))))</f>
        <v xml:space="preserve"> </v>
      </c>
      <c r="BH109" s="278" t="str">
        <f t="shared" ref="BH109" si="143">IF(ISERROR(IF(R109="R.INHERENTE
20","R. INHERENTE",(IF(AZ109="R.RESIDUAL
20","R. RESIDUAL"," ")))),"",(IF(R109="R.INHERENTE
20","R. INHERENTE",(IF(AZ109="R.RESIDUAL
20","R. RESIDUAL"," ")))))</f>
        <v xml:space="preserve"> </v>
      </c>
      <c r="BI109" s="279" t="str">
        <f t="shared" ref="BI109" si="144">IF(ISERROR(IF(R109="R.INHERENTE
25","R. INHERENTE",(IF(AZ109="R.RESIDUAL
25","R. RESIDUAL"," ")))),"",(IF(R109="R.INHERENTE
25","R. INHERENTE",(IF(AZ109="R.RESIDUAL
25","R. RESIDUAL"," ")))))</f>
        <v xml:space="preserve"> </v>
      </c>
      <c r="BJ109" s="280"/>
      <c r="BK109" s="893" t="s">
        <v>43</v>
      </c>
      <c r="BL109" s="810" t="s">
        <v>43</v>
      </c>
      <c r="BM109" s="810" t="s">
        <v>43</v>
      </c>
      <c r="BN109" s="810" t="s">
        <v>43</v>
      </c>
      <c r="BO109" s="810" t="s">
        <v>43</v>
      </c>
      <c r="BP109" s="813" t="s">
        <v>694</v>
      </c>
      <c r="BQ109" s="392"/>
      <c r="BR109" s="816" t="s">
        <v>2343</v>
      </c>
      <c r="BS109" s="819" t="s">
        <v>2344</v>
      </c>
      <c r="BT109" s="822" t="s">
        <v>2345</v>
      </c>
      <c r="BU109" s="275"/>
      <c r="BV109" s="825">
        <v>44660</v>
      </c>
      <c r="BW109" s="828"/>
      <c r="BX109" s="828"/>
      <c r="BY109" s="828"/>
      <c r="BZ109" s="792" t="s">
        <v>924</v>
      </c>
      <c r="CA109" s="828"/>
      <c r="CB109" s="828"/>
      <c r="CC109" s="828"/>
      <c r="CD109" s="792" t="s">
        <v>924</v>
      </c>
      <c r="CE109" s="828"/>
      <c r="CF109" s="828"/>
      <c r="CG109" s="828"/>
      <c r="CH109" s="792" t="s">
        <v>925</v>
      </c>
      <c r="CI109" s="828"/>
      <c r="CJ109" s="828"/>
      <c r="CK109" s="828"/>
      <c r="CL109" s="792" t="s">
        <v>924</v>
      </c>
      <c r="CM109" s="828"/>
      <c r="CN109" s="828"/>
      <c r="CO109" s="828"/>
      <c r="CP109" s="795" t="s">
        <v>926</v>
      </c>
      <c r="CQ109" s="308"/>
      <c r="CR109" s="831">
        <v>44666</v>
      </c>
      <c r="CS109" s="789"/>
      <c r="CT109" s="789"/>
      <c r="CU109" s="789"/>
      <c r="CV109" s="789"/>
      <c r="CW109" s="789"/>
      <c r="CX109" s="789"/>
      <c r="CY109" s="789"/>
      <c r="CZ109" s="792" t="s">
        <v>924</v>
      </c>
      <c r="DA109" s="789"/>
      <c r="DB109" s="789"/>
      <c r="DC109" s="789"/>
      <c r="DD109" s="792" t="s">
        <v>924</v>
      </c>
      <c r="DE109" s="789"/>
      <c r="DF109" s="789"/>
      <c r="DG109" s="789"/>
      <c r="DH109" s="792" t="s">
        <v>925</v>
      </c>
      <c r="DI109" s="789"/>
      <c r="DJ109" s="789"/>
      <c r="DK109" s="789"/>
      <c r="DL109" s="792" t="s">
        <v>924</v>
      </c>
      <c r="DM109" s="789"/>
      <c r="DN109" s="789"/>
      <c r="DO109" s="789"/>
      <c r="DP109" s="795" t="s">
        <v>926</v>
      </c>
      <c r="DQ109" s="293"/>
      <c r="DR109" s="294"/>
      <c r="DS109" s="295"/>
      <c r="DT109" s="295"/>
      <c r="DU109" s="296"/>
    </row>
    <row r="110" spans="1:125" ht="81" customHeight="1" x14ac:dyDescent="0.25">
      <c r="A110" s="303"/>
      <c r="B110" s="835"/>
      <c r="C110" s="838"/>
      <c r="D110" s="838"/>
      <c r="E110" s="838"/>
      <c r="F110" s="841"/>
      <c r="G110" s="844"/>
      <c r="H110" s="486" t="s">
        <v>2306</v>
      </c>
      <c r="I110" s="847"/>
      <c r="J110" s="850"/>
      <c r="K110" s="853"/>
      <c r="L110" s="274"/>
      <c r="M110" s="856"/>
      <c r="N110" s="859"/>
      <c r="O110" s="862"/>
      <c r="P110" s="865"/>
      <c r="Q110" s="868"/>
      <c r="R110" s="871"/>
      <c r="S110" s="274"/>
      <c r="T110" s="516" t="s">
        <v>2346</v>
      </c>
      <c r="U110" s="258"/>
      <c r="V110" s="258" t="s">
        <v>260</v>
      </c>
      <c r="W110" s="798"/>
      <c r="X110" s="798"/>
      <c r="Y110" s="798"/>
      <c r="Z110" s="798"/>
      <c r="AA110" s="798">
        <v>10</v>
      </c>
      <c r="AB110" s="798"/>
      <c r="AC110" s="798"/>
      <c r="AD110" s="798"/>
      <c r="AE110" s="798">
        <v>15</v>
      </c>
      <c r="AF110" s="798"/>
      <c r="AG110" s="412">
        <f t="shared" si="135"/>
        <v>25</v>
      </c>
      <c r="AH110" s="403"/>
      <c r="AI110" s="404">
        <v>0.3</v>
      </c>
      <c r="AJ110" s="799" t="s">
        <v>189</v>
      </c>
      <c r="AK110" s="799"/>
      <c r="AL110" s="800" t="s">
        <v>588</v>
      </c>
      <c r="AM110" s="800"/>
      <c r="AN110" s="799" t="s">
        <v>189</v>
      </c>
      <c r="AO110" s="799"/>
      <c r="AP110" s="499" t="s">
        <v>2347</v>
      </c>
      <c r="AQ110" s="482" t="s">
        <v>617</v>
      </c>
      <c r="AR110" s="269" t="s">
        <v>2348</v>
      </c>
      <c r="AS110" s="266" t="s">
        <v>2341</v>
      </c>
      <c r="AT110" s="261" t="s">
        <v>2342</v>
      </c>
      <c r="AU110" s="276"/>
      <c r="AV110" s="879"/>
      <c r="AW110" s="882"/>
      <c r="AX110" s="885"/>
      <c r="AY110" s="882"/>
      <c r="AZ110" s="888"/>
      <c r="BA110" s="891"/>
      <c r="BB110" s="394"/>
      <c r="BC110" s="282"/>
      <c r="BD110" s="397">
        <v>0.8</v>
      </c>
      <c r="BE110" s="283" t="str">
        <f t="shared" ref="BE110" si="145">IF(ISERROR(IF(R109="R.INHERENTE
4","R. INHERENTE",(IF(AZ109="R.RESIDUAL
4","R. RESIDUAL"," ")))),"",(IF(R109="R.INHERENTE
4","R. INHERENTE",(IF(AZ109="R.RESIDUAL
4","R. RESIDUAL"," ")))))</f>
        <v xml:space="preserve"> </v>
      </c>
      <c r="BF110" s="284" t="str">
        <f t="shared" ref="BF110" si="146">IF(ISERROR(IF(R109="R.INHERENTE
9","R. INHERENTE",(IF(AZ109="R.RESIDUAL
9","R. RESIDUAL"," ")))),"",(IF(R109="R.INHERENTE
9","R. INHERENTE",(IF(AZ109="R.RESIDUAL
9","R. RESIDUAL"," ")))))</f>
        <v>R. INHERENTE</v>
      </c>
      <c r="BG110" s="285" t="str">
        <f t="shared" ref="BG110" si="147">IF(ISERROR(IF(R109="R.INHERENTE
14","R. INHERENTE",(IF(AZ109="R.RESIDUAL
14","R. RESIDUAL"," ")))),"",(IF(R109="R.INHERENTE
14","R. INHERENTE",(IF(AZ109="R.RESIDUAL
14","R. RESIDUAL"," ")))))</f>
        <v xml:space="preserve"> </v>
      </c>
      <c r="BH110" s="285" t="str">
        <f t="shared" ref="BH110" si="148">IF(ISERROR(IF(R109="R.INHERENTE
19","R. INHERENTE",(IF(AZ109="R.RESIDUAL
19","R. RESIDUAL"," ")))),"",(IF(R109="R.INHERENTE
19","R. INHERENTE",(IF(AZ109="R.RESIDUAL
19","R. RESIDUAL"," ")))))</f>
        <v xml:space="preserve"> </v>
      </c>
      <c r="BI110" s="286" t="str">
        <f t="shared" ref="BI110" si="149">IF(ISERROR(IF(R109="R.INHERENTE
24","R. INHERENTE",(IF(AZ109="R.RESIDUAL
24","R. RESIDUAL"," ")))),"",(IF(R109="R.INHERENTE
24","R. INHERENTE",(IF(AZ109="R.RESIDUAL
24","R. RESIDUAL"," ")))))</f>
        <v xml:space="preserve"> </v>
      </c>
      <c r="BJ110" s="280"/>
      <c r="BK110" s="894"/>
      <c r="BL110" s="811"/>
      <c r="BM110" s="811"/>
      <c r="BN110" s="811"/>
      <c r="BO110" s="811"/>
      <c r="BP110" s="814"/>
      <c r="BQ110" s="392"/>
      <c r="BR110" s="817"/>
      <c r="BS110" s="820"/>
      <c r="BT110" s="823"/>
      <c r="BU110" s="275"/>
      <c r="BV110" s="826"/>
      <c r="BW110" s="829"/>
      <c r="BX110" s="829"/>
      <c r="BY110" s="829"/>
      <c r="BZ110" s="793"/>
      <c r="CA110" s="829"/>
      <c r="CB110" s="829"/>
      <c r="CC110" s="829"/>
      <c r="CD110" s="793"/>
      <c r="CE110" s="829"/>
      <c r="CF110" s="829"/>
      <c r="CG110" s="829"/>
      <c r="CH110" s="793"/>
      <c r="CI110" s="829"/>
      <c r="CJ110" s="829"/>
      <c r="CK110" s="829"/>
      <c r="CL110" s="793"/>
      <c r="CM110" s="829"/>
      <c r="CN110" s="829"/>
      <c r="CO110" s="829"/>
      <c r="CP110" s="796"/>
      <c r="CQ110" s="308"/>
      <c r="CR110" s="832"/>
      <c r="CS110" s="790"/>
      <c r="CT110" s="790"/>
      <c r="CU110" s="790"/>
      <c r="CV110" s="790"/>
      <c r="CW110" s="790"/>
      <c r="CX110" s="790"/>
      <c r="CY110" s="790"/>
      <c r="CZ110" s="793"/>
      <c r="DA110" s="790"/>
      <c r="DB110" s="790"/>
      <c r="DC110" s="790"/>
      <c r="DD110" s="793"/>
      <c r="DE110" s="790"/>
      <c r="DF110" s="790"/>
      <c r="DG110" s="790"/>
      <c r="DH110" s="793"/>
      <c r="DI110" s="790"/>
      <c r="DJ110" s="790"/>
      <c r="DK110" s="790"/>
      <c r="DL110" s="793"/>
      <c r="DM110" s="790"/>
      <c r="DN110" s="790"/>
      <c r="DO110" s="790"/>
      <c r="DP110" s="796"/>
      <c r="DQ110" s="293"/>
      <c r="DR110" s="297"/>
      <c r="DS110" s="298"/>
      <c r="DT110" s="298"/>
      <c r="DU110" s="299"/>
    </row>
    <row r="111" spans="1:125" ht="81" customHeight="1" x14ac:dyDescent="0.25">
      <c r="A111" s="303"/>
      <c r="B111" s="835"/>
      <c r="C111" s="838"/>
      <c r="D111" s="838"/>
      <c r="E111" s="838"/>
      <c r="F111" s="841"/>
      <c r="G111" s="844"/>
      <c r="H111" s="486"/>
      <c r="I111" s="847"/>
      <c r="J111" s="850"/>
      <c r="K111" s="853"/>
      <c r="L111" s="274"/>
      <c r="M111" s="856"/>
      <c r="N111" s="859"/>
      <c r="O111" s="862"/>
      <c r="P111" s="865"/>
      <c r="Q111" s="868"/>
      <c r="R111" s="871"/>
      <c r="S111" s="274"/>
      <c r="T111" s="516" t="s">
        <v>2349</v>
      </c>
      <c r="U111" s="258"/>
      <c r="V111" s="258" t="s">
        <v>260</v>
      </c>
      <c r="W111" s="798">
        <v>25</v>
      </c>
      <c r="X111" s="798"/>
      <c r="Y111" s="798"/>
      <c r="Z111" s="798"/>
      <c r="AA111" s="798"/>
      <c r="AB111" s="798"/>
      <c r="AC111" s="798"/>
      <c r="AD111" s="798"/>
      <c r="AE111" s="798">
        <v>15</v>
      </c>
      <c r="AF111" s="798"/>
      <c r="AG111" s="412">
        <f t="shared" si="135"/>
        <v>40</v>
      </c>
      <c r="AH111" s="403"/>
      <c r="AI111" s="404">
        <v>0.18</v>
      </c>
      <c r="AJ111" s="799" t="s">
        <v>189</v>
      </c>
      <c r="AK111" s="799"/>
      <c r="AL111" s="800" t="s">
        <v>588</v>
      </c>
      <c r="AM111" s="800"/>
      <c r="AN111" s="799" t="s">
        <v>189</v>
      </c>
      <c r="AO111" s="799"/>
      <c r="AP111" s="499" t="s">
        <v>2350</v>
      </c>
      <c r="AQ111" s="482" t="s">
        <v>617</v>
      </c>
      <c r="AR111" s="269" t="s">
        <v>2351</v>
      </c>
      <c r="AS111" s="266" t="s">
        <v>2341</v>
      </c>
      <c r="AT111" s="261" t="s">
        <v>2342</v>
      </c>
      <c r="AU111" s="276"/>
      <c r="AV111" s="879"/>
      <c r="AW111" s="882"/>
      <c r="AX111" s="885"/>
      <c r="AY111" s="882"/>
      <c r="AZ111" s="888"/>
      <c r="BA111" s="891"/>
      <c r="BB111" s="394"/>
      <c r="BC111" s="282"/>
      <c r="BD111" s="397">
        <v>0.60000000000000009</v>
      </c>
      <c r="BE111" s="283" t="str">
        <f t="shared" ref="BE111" si="150">IF(ISERROR(IF(R109="R.INHERENTE
3","R. INHERENTE",(IF(AZ109="R.RESIDUAL
3","R. RESIDUAL"," ")))),"",(IF(R109="R.INHERENTE
3","R. INHERENTE",(IF(AZ109="R.RESIDUAL
3","R. RESIDUAL"," ")))))</f>
        <v>R. RESIDUAL</v>
      </c>
      <c r="BF111" s="284" t="str">
        <f t="shared" ref="BF111" si="151">IF(ISERROR(IF(R109="R.INHERENTE
8","R. INHERENTE",(IF(AZ109="R.RESIDUAL
8","R. RESIDUAL"," ")))),"",(IF(R109="R.INHERENTE
8","R. INHERENTE",(IF(AZ109="R.RESIDUAL
8","R. RESIDUAL"," ")))))</f>
        <v xml:space="preserve"> </v>
      </c>
      <c r="BG111" s="284" t="str">
        <f t="shared" ref="BG111" si="152">IF(ISERROR(IF(R109="R.INHERENTE
13","R. INHERENTE",(IF(AZ109="R.RESIDUAL
13","R. RESIDUAL"," ")))),"",(IF(R109="R.INHERENTE
13","R. INHERENTE",(IF(AZ109="R.RESIDUAL
13","R. RESIDUAL"," ")))))</f>
        <v xml:space="preserve"> </v>
      </c>
      <c r="BH111" s="285" t="str">
        <f t="shared" ref="BH111" si="153">IF(ISERROR(IF(R109="R.INHERENTE
18","R. INHERENTE",(IF(AZ109="R.RESIDUAL
18","R. RESIDUAL"," ")))),"",(IF(R109="R.INHERENTE
18","R. INHERENTE",(IF(AZ109="R.RESIDUAL
18","R. RESIDUAL"," ")))))</f>
        <v xml:space="preserve"> </v>
      </c>
      <c r="BI111" s="286" t="str">
        <f t="shared" ref="BI111" si="154">IF(ISERROR(IF(R109="R.INHERENTE
23","R. INHERENTE",(IF(AZ109="R.RESIDUAL
23","R. RESIDUAL"," ")))),"",(IF(R109="R.INHERENTE
23","R. INHERENTE",(IF(AZ109="R.RESIDUAL
23","R. RESIDUAL"," ")))))</f>
        <v xml:space="preserve"> </v>
      </c>
      <c r="BJ111" s="280"/>
      <c r="BK111" s="894"/>
      <c r="BL111" s="811"/>
      <c r="BM111" s="811"/>
      <c r="BN111" s="811"/>
      <c r="BO111" s="811"/>
      <c r="BP111" s="814"/>
      <c r="BQ111" s="392"/>
      <c r="BR111" s="817"/>
      <c r="BS111" s="820"/>
      <c r="BT111" s="823"/>
      <c r="BU111" s="275"/>
      <c r="BV111" s="826"/>
      <c r="BW111" s="829"/>
      <c r="BX111" s="829"/>
      <c r="BY111" s="829"/>
      <c r="BZ111" s="793"/>
      <c r="CA111" s="829"/>
      <c r="CB111" s="829"/>
      <c r="CC111" s="829"/>
      <c r="CD111" s="793"/>
      <c r="CE111" s="829"/>
      <c r="CF111" s="829"/>
      <c r="CG111" s="829"/>
      <c r="CH111" s="793"/>
      <c r="CI111" s="829"/>
      <c r="CJ111" s="829"/>
      <c r="CK111" s="829"/>
      <c r="CL111" s="793"/>
      <c r="CM111" s="829"/>
      <c r="CN111" s="829"/>
      <c r="CO111" s="829"/>
      <c r="CP111" s="796"/>
      <c r="CQ111" s="308"/>
      <c r="CR111" s="832"/>
      <c r="CS111" s="790"/>
      <c r="CT111" s="790"/>
      <c r="CU111" s="790"/>
      <c r="CV111" s="790"/>
      <c r="CW111" s="790"/>
      <c r="CX111" s="790"/>
      <c r="CY111" s="790"/>
      <c r="CZ111" s="793"/>
      <c r="DA111" s="790"/>
      <c r="DB111" s="790"/>
      <c r="DC111" s="790"/>
      <c r="DD111" s="793"/>
      <c r="DE111" s="790"/>
      <c r="DF111" s="790"/>
      <c r="DG111" s="790"/>
      <c r="DH111" s="793"/>
      <c r="DI111" s="790"/>
      <c r="DJ111" s="790"/>
      <c r="DK111" s="790"/>
      <c r="DL111" s="793"/>
      <c r="DM111" s="790"/>
      <c r="DN111" s="790"/>
      <c r="DO111" s="790"/>
      <c r="DP111" s="796"/>
      <c r="DQ111" s="293"/>
      <c r="DR111" s="297"/>
      <c r="DS111" s="298"/>
      <c r="DT111" s="298"/>
      <c r="DU111" s="299"/>
    </row>
    <row r="112" spans="1:125" ht="81" customHeight="1" x14ac:dyDescent="0.25">
      <c r="A112" s="303"/>
      <c r="B112" s="835"/>
      <c r="C112" s="838"/>
      <c r="D112" s="838"/>
      <c r="E112" s="838"/>
      <c r="F112" s="841"/>
      <c r="G112" s="844"/>
      <c r="H112" s="486"/>
      <c r="I112" s="847"/>
      <c r="J112" s="850"/>
      <c r="K112" s="853"/>
      <c r="L112" s="274"/>
      <c r="M112" s="856"/>
      <c r="N112" s="859"/>
      <c r="O112" s="862"/>
      <c r="P112" s="865"/>
      <c r="Q112" s="868"/>
      <c r="R112" s="871"/>
      <c r="S112" s="274"/>
      <c r="T112" s="516"/>
      <c r="U112" s="258"/>
      <c r="V112" s="258"/>
      <c r="W112" s="798"/>
      <c r="X112" s="798"/>
      <c r="Y112" s="798"/>
      <c r="Z112" s="798"/>
      <c r="AA112" s="798"/>
      <c r="AB112" s="798"/>
      <c r="AC112" s="798"/>
      <c r="AD112" s="798"/>
      <c r="AE112" s="798"/>
      <c r="AF112" s="798"/>
      <c r="AG112" s="412">
        <f t="shared" si="135"/>
        <v>0</v>
      </c>
      <c r="AH112" s="403"/>
      <c r="AI112" s="404"/>
      <c r="AJ112" s="801"/>
      <c r="AK112" s="802"/>
      <c r="AL112" s="803"/>
      <c r="AM112" s="804"/>
      <c r="AN112" s="801"/>
      <c r="AO112" s="802"/>
      <c r="AP112" s="553"/>
      <c r="AQ112" s="482"/>
      <c r="AR112" s="269"/>
      <c r="AS112" s="266"/>
      <c r="AT112" s="261"/>
      <c r="AU112" s="276"/>
      <c r="AV112" s="879"/>
      <c r="AW112" s="882"/>
      <c r="AX112" s="885"/>
      <c r="AY112" s="882"/>
      <c r="AZ112" s="888"/>
      <c r="BA112" s="891"/>
      <c r="BB112" s="394"/>
      <c r="BC112" s="282"/>
      <c r="BD112" s="397">
        <v>0.4</v>
      </c>
      <c r="BE112" s="287" t="str">
        <f t="shared" ref="BE112" si="155">IF(ISERROR(IF(R109="R.INHERENTE
2","R. INHERENTE",(IF(AZ109="R.RESIDUAL
2","R. RESIDUAL"," ")))),"",(IF(R109="R.INHERENTE
2","R. INHERENTE",(IF(AZ109="R.RESIDUAL
2","R. RESIDUAL"," ")))))</f>
        <v xml:space="preserve"> </v>
      </c>
      <c r="BF112" s="284" t="str">
        <f t="shared" ref="BF112" si="156">IF(ISERROR(IF(R109="R.INHERENTE
7","R. INHERENTE",(IF(AZ109="R.RESIDUAL
7","R. RESIDUAL"," ")))),"",(IF(R109="R.INHERENTE
7","R. INHERENTE",(IF(AZ109="R.RESIDUAL
7","R. RESIDUAL"," ")))))</f>
        <v xml:space="preserve"> </v>
      </c>
      <c r="BG112" s="284" t="str">
        <f t="shared" ref="BG112" si="157">IF(ISERROR(IF(R109="R.INHERENTE
12","R. INHERENTE",(IF(AZ109="R.RESIDUAL
12","R. RESIDUAL"," ")))),"",(IF(R109="R.INHERENTE
12","R. INHERENTE",(IF(AZ109="R.RESIDUAL
12","R. RESIDUAL"," ")))))</f>
        <v xml:space="preserve"> </v>
      </c>
      <c r="BH112" s="285" t="str">
        <f t="shared" ref="BH112" si="158">IF(ISERROR(IF(R109="R.INHERENTE
17","R. INHERENTE",(IF(AZ109="R.RESIDUAL
17","R. RESIDUAL"," ")))),"",(IF(R109="R.INHERENTE
17","R. INHERENTE",(IF(AZ109="R.RESIDUAL
17","R. RESIDUAL"," ")))))</f>
        <v xml:space="preserve"> </v>
      </c>
      <c r="BI112" s="286" t="str">
        <f t="shared" ref="BI112" si="159">IF(ISERROR(IF(R109="R.INHERENTE
22","R. INHERENTE",(IF(AZ109="R.RESIDUAL
22","R. RESIDUAL"," ")))),"",(IF(R109="R.INHERENTE
22","R. INHERENTE",(IF(AZ109="R.RESIDUAL
22","R. RESIDUAL"," ")))))</f>
        <v xml:space="preserve"> </v>
      </c>
      <c r="BJ112" s="280"/>
      <c r="BK112" s="894"/>
      <c r="BL112" s="811"/>
      <c r="BM112" s="811"/>
      <c r="BN112" s="811"/>
      <c r="BO112" s="811"/>
      <c r="BP112" s="814"/>
      <c r="BQ112" s="392"/>
      <c r="BR112" s="817"/>
      <c r="BS112" s="820"/>
      <c r="BT112" s="823"/>
      <c r="BU112" s="275"/>
      <c r="BV112" s="826"/>
      <c r="BW112" s="829"/>
      <c r="BX112" s="829"/>
      <c r="BY112" s="829"/>
      <c r="BZ112" s="793"/>
      <c r="CA112" s="829"/>
      <c r="CB112" s="829"/>
      <c r="CC112" s="829"/>
      <c r="CD112" s="793"/>
      <c r="CE112" s="829"/>
      <c r="CF112" s="829"/>
      <c r="CG112" s="829"/>
      <c r="CH112" s="793"/>
      <c r="CI112" s="829"/>
      <c r="CJ112" s="829"/>
      <c r="CK112" s="829"/>
      <c r="CL112" s="793"/>
      <c r="CM112" s="829"/>
      <c r="CN112" s="829"/>
      <c r="CO112" s="829"/>
      <c r="CP112" s="796"/>
      <c r="CQ112" s="308"/>
      <c r="CR112" s="832"/>
      <c r="CS112" s="790"/>
      <c r="CT112" s="790"/>
      <c r="CU112" s="790"/>
      <c r="CV112" s="790"/>
      <c r="CW112" s="790"/>
      <c r="CX112" s="790"/>
      <c r="CY112" s="790"/>
      <c r="CZ112" s="793"/>
      <c r="DA112" s="790"/>
      <c r="DB112" s="790"/>
      <c r="DC112" s="790"/>
      <c r="DD112" s="793"/>
      <c r="DE112" s="790"/>
      <c r="DF112" s="790"/>
      <c r="DG112" s="790"/>
      <c r="DH112" s="793"/>
      <c r="DI112" s="790"/>
      <c r="DJ112" s="790"/>
      <c r="DK112" s="790"/>
      <c r="DL112" s="793"/>
      <c r="DM112" s="790"/>
      <c r="DN112" s="790"/>
      <c r="DO112" s="790"/>
      <c r="DP112" s="796"/>
      <c r="DQ112" s="293"/>
      <c r="DR112" s="297"/>
      <c r="DS112" s="298"/>
      <c r="DT112" s="298"/>
      <c r="DU112" s="299"/>
    </row>
    <row r="113" spans="1:125" ht="81" customHeight="1" thickBot="1" x14ac:dyDescent="0.3">
      <c r="A113" s="303"/>
      <c r="B113" s="836"/>
      <c r="C113" s="839"/>
      <c r="D113" s="839"/>
      <c r="E113" s="839"/>
      <c r="F113" s="842"/>
      <c r="G113" s="845"/>
      <c r="H113" s="487"/>
      <c r="I113" s="848"/>
      <c r="J113" s="851"/>
      <c r="K113" s="854"/>
      <c r="L113" s="274"/>
      <c r="M113" s="857"/>
      <c r="N113" s="860"/>
      <c r="O113" s="863"/>
      <c r="P113" s="866"/>
      <c r="Q113" s="869"/>
      <c r="R113" s="872"/>
      <c r="S113" s="274"/>
      <c r="T113" s="536"/>
      <c r="U113" s="263"/>
      <c r="V113" s="263"/>
      <c r="W113" s="805"/>
      <c r="X113" s="805"/>
      <c r="Y113" s="805"/>
      <c r="Z113" s="805"/>
      <c r="AA113" s="805"/>
      <c r="AB113" s="805"/>
      <c r="AC113" s="805"/>
      <c r="AD113" s="805"/>
      <c r="AE113" s="805"/>
      <c r="AF113" s="805"/>
      <c r="AG113" s="413">
        <f t="shared" si="135"/>
        <v>0</v>
      </c>
      <c r="AH113" s="405"/>
      <c r="AI113" s="406"/>
      <c r="AJ113" s="806"/>
      <c r="AK113" s="807"/>
      <c r="AL113" s="808"/>
      <c r="AM113" s="809"/>
      <c r="AN113" s="806"/>
      <c r="AO113" s="807"/>
      <c r="AP113" s="271"/>
      <c r="AQ113" s="483"/>
      <c r="AR113" s="270"/>
      <c r="AS113" s="267"/>
      <c r="AT113" s="264"/>
      <c r="AU113" s="276"/>
      <c r="AV113" s="880"/>
      <c r="AW113" s="883"/>
      <c r="AX113" s="886"/>
      <c r="AY113" s="883"/>
      <c r="AZ113" s="889"/>
      <c r="BA113" s="892"/>
      <c r="BB113" s="394"/>
      <c r="BC113" s="282"/>
      <c r="BD113" s="398">
        <v>0.2</v>
      </c>
      <c r="BE113" s="288" t="str">
        <f t="shared" ref="BE113" si="160">IF(ISERROR(IF(R109="R.INHERENTE
1","R. INHERENTE",(IF(AZ109="R.RESIDUAL
1","R. RESIDUAL"," ")))),"",(IF(R109="R.INHERENTE
1","R. INHERENTE",(IF(AZ109="R.RESIDUAL
1","R. RESIDUAL"," ")))))</f>
        <v xml:space="preserve"> </v>
      </c>
      <c r="BF113" s="289" t="str">
        <f t="shared" ref="BF113" si="161">IF(ISERROR(IF(R109="R.INHERENTE
6","R. INHERENTE",(IF(AZ109="R.RESIDUAL
6","R. RESIDUAL"," ")))),"",(IF(R109="R.INHERENTE
6","R. INHERENTE",(IF(AZ109="R.RESIDUAL
6","R. RESIDUAL"," ")))))</f>
        <v xml:space="preserve"> </v>
      </c>
      <c r="BG113" s="290" t="str">
        <f t="shared" ref="BG113" si="162">IF(ISERROR(IF(R109="R.INHERENTE
11","R. INHERENTE",(IF(AZ109="R.RESIDUAL
11","R. RESIDUAL"," ")))),"",(IF(R109="R.INHERENTE
11","R. INHERENTE",(IF(AZ109="R.RESIDUAL
11","R. RESIDUAL"," ")))))</f>
        <v xml:space="preserve"> </v>
      </c>
      <c r="BH113" s="291" t="str">
        <f t="shared" ref="BH113" si="163">IF(ISERROR(IF(R109="R.INHERENTE
16","R. INHERENTE",(IF(AZ109="R.RESIDUAL
16","R. RESIDUAL"," ")))),"",(IF(R109="R.INHERENTE
16","R. INHERENTE",(IF(AZ109="R.RESIDUAL
16","R. RESIDUAL"," ")))))</f>
        <v xml:space="preserve"> </v>
      </c>
      <c r="BI113" s="292" t="str">
        <f t="shared" ref="BI113" si="164">IF(ISERROR(IF(R109="R.INHERENTE
21","R. INHERENTE",(IF(AZ109="R.RESIDUAL
21","R. RESIDUAL"," ")))),"",(IF(R109="R.INHERENTE
21","R. INHERENTE",(IF(AZ109="R.RESIDUAL
21","R. RESIDUAL"," ")))))</f>
        <v xml:space="preserve"> </v>
      </c>
      <c r="BJ113" s="280"/>
      <c r="BK113" s="895"/>
      <c r="BL113" s="812"/>
      <c r="BM113" s="812"/>
      <c r="BN113" s="812"/>
      <c r="BO113" s="812"/>
      <c r="BP113" s="815"/>
      <c r="BQ113" s="392"/>
      <c r="BR113" s="818"/>
      <c r="BS113" s="821"/>
      <c r="BT113" s="824"/>
      <c r="BU113" s="275"/>
      <c r="BV113" s="827"/>
      <c r="BW113" s="830"/>
      <c r="BX113" s="830"/>
      <c r="BY113" s="830"/>
      <c r="BZ113" s="794"/>
      <c r="CA113" s="830"/>
      <c r="CB113" s="830"/>
      <c r="CC113" s="830"/>
      <c r="CD113" s="794"/>
      <c r="CE113" s="830"/>
      <c r="CF113" s="830"/>
      <c r="CG113" s="830"/>
      <c r="CH113" s="794"/>
      <c r="CI113" s="830"/>
      <c r="CJ113" s="830"/>
      <c r="CK113" s="830"/>
      <c r="CL113" s="794"/>
      <c r="CM113" s="830"/>
      <c r="CN113" s="830"/>
      <c r="CO113" s="830"/>
      <c r="CP113" s="797"/>
      <c r="CQ113" s="308"/>
      <c r="CR113" s="833"/>
      <c r="CS113" s="791"/>
      <c r="CT113" s="791"/>
      <c r="CU113" s="791"/>
      <c r="CV113" s="791"/>
      <c r="CW113" s="791"/>
      <c r="CX113" s="791"/>
      <c r="CY113" s="791"/>
      <c r="CZ113" s="794"/>
      <c r="DA113" s="791"/>
      <c r="DB113" s="791"/>
      <c r="DC113" s="791"/>
      <c r="DD113" s="794"/>
      <c r="DE113" s="791"/>
      <c r="DF113" s="791"/>
      <c r="DG113" s="791"/>
      <c r="DH113" s="794"/>
      <c r="DI113" s="791"/>
      <c r="DJ113" s="791"/>
      <c r="DK113" s="791"/>
      <c r="DL113" s="794"/>
      <c r="DM113" s="791"/>
      <c r="DN113" s="791"/>
      <c r="DO113" s="791"/>
      <c r="DP113" s="797"/>
      <c r="DQ113" s="293"/>
      <c r="DR113" s="300"/>
      <c r="DS113" s="301"/>
      <c r="DT113" s="301"/>
      <c r="DU113" s="302"/>
    </row>
    <row r="114" spans="1:125" ht="19.5" customHeight="1" thickBot="1" x14ac:dyDescent="0.3">
      <c r="J114" s="554"/>
      <c r="K114" s="554"/>
      <c r="AV114" s="394"/>
      <c r="AW114" s="394"/>
      <c r="AX114" s="394"/>
      <c r="AY114" s="394"/>
      <c r="AZ114" s="394"/>
      <c r="BE114" s="410">
        <v>0.2</v>
      </c>
      <c r="BF114" s="411">
        <v>0.4</v>
      </c>
      <c r="BG114" s="411">
        <v>0.60000000000000009</v>
      </c>
      <c r="BH114" s="411">
        <v>0.8</v>
      </c>
      <c r="BI114" s="411">
        <v>1</v>
      </c>
    </row>
    <row r="115" spans="1:125" ht="81" customHeight="1" x14ac:dyDescent="0.25">
      <c r="A115" s="303"/>
      <c r="B115" s="834">
        <v>17</v>
      </c>
      <c r="C115" s="837" t="s">
        <v>639</v>
      </c>
      <c r="D115" s="837" t="s">
        <v>625</v>
      </c>
      <c r="E115" s="837" t="s">
        <v>601</v>
      </c>
      <c r="F115" s="840" t="s">
        <v>600</v>
      </c>
      <c r="G115" s="843" t="s">
        <v>2352</v>
      </c>
      <c r="H115" s="485" t="s">
        <v>2310</v>
      </c>
      <c r="I115" s="846" t="str">
        <f>IF(F115="","",(CONCATENATE("Posibilidad de afectación ",F115," ",G115," ",H115," ",H116," ",H117," ",H118," ",H119)))</f>
        <v xml:space="preserve">Posibilidad de afectación Económica y Reputacional  por no gestionar alertas sanitarias emitidas por el ente regulador INVIMA relacionadas con el programa de farmacovigilancia, debido a la falta de verificación en la plataforma, su gestión y divulgación.     </v>
      </c>
      <c r="J115" s="849" t="s">
        <v>268</v>
      </c>
      <c r="K115" s="852" t="s">
        <v>868</v>
      </c>
      <c r="L115" s="274"/>
      <c r="M115" s="855" t="s">
        <v>657</v>
      </c>
      <c r="N115" s="858">
        <f>IF(ISERROR(VLOOKUP($M115,[4]Listas!$E$20:$F$24,2,FALSE)),"",(VLOOKUP($M115,[4]Listas!$E$20:$F$24,2,FALSE)))</f>
        <v>0.6</v>
      </c>
      <c r="O115" s="861" t="str">
        <f>IF(ISERROR(VLOOKUP($N115,[4]Listas!$E$3:$F$7,2,FALSE)),"",(VLOOKUP($N115,[4]Listas!$E$3:$F$7,2,FALSE)))</f>
        <v>MEDIA</v>
      </c>
      <c r="P115" s="864" t="s">
        <v>597</v>
      </c>
      <c r="Q115" s="867">
        <f>IF(ISERROR(VLOOKUP($P115,[4]Listas!$E$28:$F$35,2,FALSE)),"",(VLOOKUP($P115,[4]Listas!$E$28:$F$35,2,FALSE)))</f>
        <v>0.8</v>
      </c>
      <c r="R115" s="870" t="str">
        <f t="shared" ref="R115" si="165">IF(N115="","",(CONCATENATE("R.INHERENTE
",(IF(AND($N115=0.2,$Q115=0.2),1,(IF(AND($N115=0.2,$Q115=0.4),6,(IF(AND($N115=0.2,$Q115=0.6),11,(IF(AND($N115=0.2,$Q115=0.8),16,(IF(AND($N115=0.2,$Q115=1),21,(IF(AND($N115=0.4,$Q115=0.2),2,(IF(AND($N115=0.4,$Q115=0.4),7,(IF(AND($N115=0.4,$Q115=0.6),12,(IF(AND($N115=0.4,$Q115=0.8),17,(IF(AND($N115=0.4,$Q115=1),22,(IF(AND($N115=0.6,$Q115=0.2),3,(IF(AND($N115=0.6,$Q115=0.4),8,(IF(AND($N115=0.6,$Q115=0.6),13,(IF(AND($N115=0.6,$Q115=0.8),18,(IF(AND($N115=0.6,$Q115=1),23,(IF(AND($N115=0.8,$Q115=0.2),4,(IF(AND($N115=0.8,$Q115=0.4),9,(IF(AND($N115=0.8,$Q115=0.6),14,(IF(AND($N115=0.8,$Q115=0.8),19,(IF(AND($N115=0.8,$Q115=1),24,(IF(AND($N115=1,$Q115=0.2),5,(IF(AND($N115=1,$Q115=0.4),10,(IF(AND($N115=1,$Q115=0.6),15,(IF(AND($N115=1,$Q115=0.8),20,(IF(AND($N115=1,$Q115=1),25,"")))))))))))))))))))))))))))))))))))))))))))))))))))))</f>
        <v>R.INHERENTE
18</v>
      </c>
      <c r="S115" s="274">
        <f>+VLOOKUP($R115,[4]Listas!$D$112:$E$136,2,FALSE)</f>
        <v>18</v>
      </c>
      <c r="T115" s="515" t="s">
        <v>2353</v>
      </c>
      <c r="U115" s="309" t="s">
        <v>748</v>
      </c>
      <c r="V115" s="309"/>
      <c r="W115" s="873">
        <v>25</v>
      </c>
      <c r="X115" s="874"/>
      <c r="Y115" s="873"/>
      <c r="Z115" s="874"/>
      <c r="AA115" s="873"/>
      <c r="AB115" s="874"/>
      <c r="AC115" s="875"/>
      <c r="AD115" s="875"/>
      <c r="AE115" s="875">
        <v>15</v>
      </c>
      <c r="AF115" s="875"/>
      <c r="AG115" s="436">
        <f t="shared" ref="AG115:AG119" si="166">W115+Y115+AA115+AC115+AE115</f>
        <v>40</v>
      </c>
      <c r="AH115" s="407">
        <v>0.36</v>
      </c>
      <c r="AI115" s="408"/>
      <c r="AJ115" s="876" t="s">
        <v>189</v>
      </c>
      <c r="AK115" s="876"/>
      <c r="AL115" s="877" t="s">
        <v>588</v>
      </c>
      <c r="AM115" s="877"/>
      <c r="AN115" s="876" t="s">
        <v>189</v>
      </c>
      <c r="AO115" s="876"/>
      <c r="AP115" s="500" t="s">
        <v>2354</v>
      </c>
      <c r="AQ115" s="552" t="s">
        <v>616</v>
      </c>
      <c r="AR115" s="310" t="s">
        <v>2355</v>
      </c>
      <c r="AS115" s="311" t="s">
        <v>2341</v>
      </c>
      <c r="AT115" s="312" t="s">
        <v>2342</v>
      </c>
      <c r="AU115" s="305">
        <f t="shared" ref="AU115" si="167">+(IF(AND($AV115&gt;0,$AV115&lt;=0.2),0.2,(IF(AND($AV115&gt;0.2,$AV115&lt;=0.4),0.4,(IF(AND($AV115&gt;0.4,$AV115&lt;=0.6),0.6,(IF(AND($AV115&gt;0.6,$AV115&lt;=0.8),0.8,(IF($AV115&gt;0.8,1,""))))))))))</f>
        <v>0.4</v>
      </c>
      <c r="AV115" s="878">
        <f t="shared" ref="AV115" si="168">+MIN(AH115:AH119)</f>
        <v>0.36</v>
      </c>
      <c r="AW115" s="881" t="str">
        <f t="shared" si="69"/>
        <v>BAJA</v>
      </c>
      <c r="AX115" s="884">
        <f t="shared" ref="AX115" si="169">+MIN(AI115:AI119)</f>
        <v>0.48</v>
      </c>
      <c r="AY115" s="881" t="str">
        <f t="shared" si="70"/>
        <v>MEDIA</v>
      </c>
      <c r="AZ115" s="887" t="str">
        <f t="shared" si="71"/>
        <v>R.RESIDUAL
12</v>
      </c>
      <c r="BA115" s="890" t="s">
        <v>610</v>
      </c>
      <c r="BB115" s="305">
        <f t="shared" ref="BB115" si="170">+(IF(AND($AX115&gt;0,$AX115&lt;=0.2),0.2,(IF(AND($AX115&gt;0.2,$AX115&lt;=0.4),0.4,(IF(AND($AX115&gt;0.4,$AX115&lt;=0.6),0.6,(IF(AND($AX115&gt;0.6,$AX115&lt;=0.8),0.8,(IF($AX115&gt;0.8,1,""))))))))))</f>
        <v>0.6</v>
      </c>
      <c r="BC115" s="276">
        <f>+VLOOKUP($AZ115,[4]Listas!$F$112:$G$136,2,FALSE)</f>
        <v>12</v>
      </c>
      <c r="BD115" s="397">
        <v>1</v>
      </c>
      <c r="BE115" s="277" t="str">
        <f t="shared" ref="BE115" si="171">IF(ISERROR(IF(R115="R.INHERENTE
5","R. INHERENTE",(IF(AZ115="R.RESIDUAL
5","R. RESIDUAL"," ")))),"",(IF(R115="R.INHERENTE
5","R. INHERENTE",(IF(AZ115="R.RESIDUAL
5","R. RESIDUAL"," ")))))</f>
        <v xml:space="preserve"> </v>
      </c>
      <c r="BF115" s="278" t="str">
        <f t="shared" ref="BF115" si="172">IF(ISERROR(IF(R115="R.INHERENTE
10","R. INHERENTE",(IF(AZ115="R.RESIDUAL
10","R. RESIDUAL"," ")))),"",(IF(R115="R.INHERENTE
10","R. INHERENTE",(IF(AZ115="R.RESIDUAL
10","R. RESIDUAL"," ")))))</f>
        <v xml:space="preserve"> </v>
      </c>
      <c r="BG115" s="278" t="str">
        <f t="shared" ref="BG115" si="173">IF(ISERROR(IF(R115="R.INHERENTE
15","R. INHERENTE",(IF(AZ115="R.RESIDUAL
15","R. RESIDUAL"," ")))),"",(IF(R115="R.INHERENTE
15","R. INHERENTE",(IF(AZ115="R.RESIDUAL
15","R. RESIDUAL"," ")))))</f>
        <v xml:space="preserve"> </v>
      </c>
      <c r="BH115" s="278" t="str">
        <f t="shared" ref="BH115" si="174">IF(ISERROR(IF(R115="R.INHERENTE
20","R. INHERENTE",(IF(AZ115="R.RESIDUAL
20","R. RESIDUAL"," ")))),"",(IF(R115="R.INHERENTE
20","R. INHERENTE",(IF(AZ115="R.RESIDUAL
20","R. RESIDUAL"," ")))))</f>
        <v xml:space="preserve"> </v>
      </c>
      <c r="BI115" s="279" t="str">
        <f t="shared" ref="BI115" si="175">IF(ISERROR(IF(R115="R.INHERENTE
25","R. INHERENTE",(IF(AZ115="R.RESIDUAL
25","R. RESIDUAL"," ")))),"",(IF(R115="R.INHERENTE
25","R. INHERENTE",(IF(AZ115="R.RESIDUAL
25","R. RESIDUAL"," ")))))</f>
        <v xml:space="preserve"> </v>
      </c>
      <c r="BJ115" s="280"/>
      <c r="BK115" s="893" t="s">
        <v>43</v>
      </c>
      <c r="BL115" s="810" t="s">
        <v>43</v>
      </c>
      <c r="BM115" s="810" t="s">
        <v>43</v>
      </c>
      <c r="BN115" s="810" t="s">
        <v>43</v>
      </c>
      <c r="BO115" s="810" t="s">
        <v>43</v>
      </c>
      <c r="BP115" s="813" t="s">
        <v>694</v>
      </c>
      <c r="BQ115" s="392"/>
      <c r="BR115" s="816" t="s">
        <v>2356</v>
      </c>
      <c r="BS115" s="819" t="s">
        <v>2357</v>
      </c>
      <c r="BT115" s="822" t="s">
        <v>2316</v>
      </c>
      <c r="BU115" s="275"/>
      <c r="BV115" s="825">
        <v>44660</v>
      </c>
      <c r="BW115" s="828"/>
      <c r="BX115" s="828"/>
      <c r="BY115" s="828"/>
      <c r="BZ115" s="792" t="s">
        <v>924</v>
      </c>
      <c r="CA115" s="828"/>
      <c r="CB115" s="828"/>
      <c r="CC115" s="828"/>
      <c r="CD115" s="792" t="s">
        <v>924</v>
      </c>
      <c r="CE115" s="828"/>
      <c r="CF115" s="828"/>
      <c r="CG115" s="828"/>
      <c r="CH115" s="792" t="s">
        <v>925</v>
      </c>
      <c r="CI115" s="828"/>
      <c r="CJ115" s="828"/>
      <c r="CK115" s="828"/>
      <c r="CL115" s="792" t="s">
        <v>924</v>
      </c>
      <c r="CM115" s="828"/>
      <c r="CN115" s="828"/>
      <c r="CO115" s="828"/>
      <c r="CP115" s="795" t="s">
        <v>926</v>
      </c>
      <c r="CQ115" s="308"/>
      <c r="CR115" s="831">
        <v>44666</v>
      </c>
      <c r="CS115" s="789"/>
      <c r="CT115" s="789"/>
      <c r="CU115" s="789"/>
      <c r="CV115" s="789"/>
      <c r="CW115" s="789"/>
      <c r="CX115" s="789"/>
      <c r="CY115" s="789"/>
      <c r="CZ115" s="792" t="s">
        <v>924</v>
      </c>
      <c r="DA115" s="789"/>
      <c r="DB115" s="789"/>
      <c r="DC115" s="789"/>
      <c r="DD115" s="792" t="s">
        <v>924</v>
      </c>
      <c r="DE115" s="789"/>
      <c r="DF115" s="789"/>
      <c r="DG115" s="789"/>
      <c r="DH115" s="792" t="s">
        <v>925</v>
      </c>
      <c r="DI115" s="789"/>
      <c r="DJ115" s="789"/>
      <c r="DK115" s="789"/>
      <c r="DL115" s="792" t="s">
        <v>924</v>
      </c>
      <c r="DM115" s="789"/>
      <c r="DN115" s="789"/>
      <c r="DO115" s="789"/>
      <c r="DP115" s="795" t="s">
        <v>926</v>
      </c>
      <c r="DQ115" s="293"/>
      <c r="DR115" s="294"/>
      <c r="DS115" s="295"/>
      <c r="DT115" s="295"/>
      <c r="DU115" s="296"/>
    </row>
    <row r="116" spans="1:125" ht="81" customHeight="1" x14ac:dyDescent="0.25">
      <c r="A116" s="303"/>
      <c r="B116" s="835"/>
      <c r="C116" s="838"/>
      <c r="D116" s="838"/>
      <c r="E116" s="838"/>
      <c r="F116" s="841"/>
      <c r="G116" s="844"/>
      <c r="H116" s="486"/>
      <c r="I116" s="847"/>
      <c r="J116" s="850"/>
      <c r="K116" s="853"/>
      <c r="L116" s="274"/>
      <c r="M116" s="856"/>
      <c r="N116" s="859"/>
      <c r="O116" s="862"/>
      <c r="P116" s="865"/>
      <c r="Q116" s="868"/>
      <c r="R116" s="871"/>
      <c r="S116" s="274"/>
      <c r="T116" s="516" t="s">
        <v>2358</v>
      </c>
      <c r="U116" s="258"/>
      <c r="V116" s="258" t="s">
        <v>260</v>
      </c>
      <c r="W116" s="798">
        <v>25</v>
      </c>
      <c r="X116" s="798"/>
      <c r="Y116" s="798"/>
      <c r="Z116" s="798"/>
      <c r="AA116" s="798"/>
      <c r="AB116" s="798"/>
      <c r="AC116" s="798"/>
      <c r="AD116" s="798"/>
      <c r="AE116" s="798">
        <v>15</v>
      </c>
      <c r="AF116" s="798"/>
      <c r="AG116" s="412">
        <f t="shared" si="166"/>
        <v>40</v>
      </c>
      <c r="AH116" s="403"/>
      <c r="AI116" s="404">
        <v>0.48</v>
      </c>
      <c r="AJ116" s="799" t="s">
        <v>189</v>
      </c>
      <c r="AK116" s="799"/>
      <c r="AL116" s="800" t="s">
        <v>588</v>
      </c>
      <c r="AM116" s="800"/>
      <c r="AN116" s="799" t="s">
        <v>189</v>
      </c>
      <c r="AO116" s="799"/>
      <c r="AP116" s="499" t="s">
        <v>2359</v>
      </c>
      <c r="AQ116" s="482" t="s">
        <v>617</v>
      </c>
      <c r="AR116" s="269" t="s">
        <v>2360</v>
      </c>
      <c r="AS116" s="266" t="s">
        <v>2341</v>
      </c>
      <c r="AT116" s="261" t="s">
        <v>2342</v>
      </c>
      <c r="AU116" s="276"/>
      <c r="AV116" s="879"/>
      <c r="AW116" s="882"/>
      <c r="AX116" s="885"/>
      <c r="AY116" s="882"/>
      <c r="AZ116" s="888"/>
      <c r="BA116" s="891"/>
      <c r="BB116" s="394"/>
      <c r="BC116" s="282"/>
      <c r="BD116" s="397">
        <v>0.8</v>
      </c>
      <c r="BE116" s="283" t="str">
        <f t="shared" ref="BE116" si="176">IF(ISERROR(IF(R115="R.INHERENTE
4","R. INHERENTE",(IF(AZ115="R.RESIDUAL
4","R. RESIDUAL"," ")))),"",(IF(R115="R.INHERENTE
4","R. INHERENTE",(IF(AZ115="R.RESIDUAL
4","R. RESIDUAL"," ")))))</f>
        <v xml:space="preserve"> </v>
      </c>
      <c r="BF116" s="284" t="str">
        <f t="shared" ref="BF116" si="177">IF(ISERROR(IF(R115="R.INHERENTE
9","R. INHERENTE",(IF(AZ115="R.RESIDUAL
9","R. RESIDUAL"," ")))),"",(IF(R115="R.INHERENTE
9","R. INHERENTE",(IF(AZ115="R.RESIDUAL
9","R. RESIDUAL"," ")))))</f>
        <v xml:space="preserve"> </v>
      </c>
      <c r="BG116" s="285" t="str">
        <f t="shared" ref="BG116" si="178">IF(ISERROR(IF(R115="R.INHERENTE
14","R. INHERENTE",(IF(AZ115="R.RESIDUAL
14","R. RESIDUAL"," ")))),"",(IF(R115="R.INHERENTE
14","R. INHERENTE",(IF(AZ115="R.RESIDUAL
14","R. RESIDUAL"," ")))))</f>
        <v xml:space="preserve"> </v>
      </c>
      <c r="BH116" s="285" t="str">
        <f t="shared" ref="BH116" si="179">IF(ISERROR(IF(R115="R.INHERENTE
19","R. INHERENTE",(IF(AZ115="R.RESIDUAL
19","R. RESIDUAL"," ")))),"",(IF(R115="R.INHERENTE
19","R. INHERENTE",(IF(AZ115="R.RESIDUAL
19","R. RESIDUAL"," ")))))</f>
        <v xml:space="preserve"> </v>
      </c>
      <c r="BI116" s="286" t="str">
        <f t="shared" ref="BI116" si="180">IF(ISERROR(IF(R115="R.INHERENTE
24","R. INHERENTE",(IF(AZ115="R.RESIDUAL
24","R. RESIDUAL"," ")))),"",(IF(R115="R.INHERENTE
24","R. INHERENTE",(IF(AZ115="R.RESIDUAL
24","R. RESIDUAL"," ")))))</f>
        <v xml:space="preserve"> </v>
      </c>
      <c r="BJ116" s="280"/>
      <c r="BK116" s="894"/>
      <c r="BL116" s="811"/>
      <c r="BM116" s="811"/>
      <c r="BN116" s="811"/>
      <c r="BO116" s="811"/>
      <c r="BP116" s="814"/>
      <c r="BQ116" s="392"/>
      <c r="BR116" s="817"/>
      <c r="BS116" s="820"/>
      <c r="BT116" s="823"/>
      <c r="BU116" s="275"/>
      <c r="BV116" s="826"/>
      <c r="BW116" s="829"/>
      <c r="BX116" s="829"/>
      <c r="BY116" s="829"/>
      <c r="BZ116" s="793"/>
      <c r="CA116" s="829"/>
      <c r="CB116" s="829"/>
      <c r="CC116" s="829"/>
      <c r="CD116" s="793"/>
      <c r="CE116" s="829"/>
      <c r="CF116" s="829"/>
      <c r="CG116" s="829"/>
      <c r="CH116" s="793"/>
      <c r="CI116" s="829"/>
      <c r="CJ116" s="829"/>
      <c r="CK116" s="829"/>
      <c r="CL116" s="793"/>
      <c r="CM116" s="829"/>
      <c r="CN116" s="829"/>
      <c r="CO116" s="829"/>
      <c r="CP116" s="796"/>
      <c r="CQ116" s="308"/>
      <c r="CR116" s="832"/>
      <c r="CS116" s="790"/>
      <c r="CT116" s="790"/>
      <c r="CU116" s="790"/>
      <c r="CV116" s="790"/>
      <c r="CW116" s="790"/>
      <c r="CX116" s="790"/>
      <c r="CY116" s="790"/>
      <c r="CZ116" s="793"/>
      <c r="DA116" s="790"/>
      <c r="DB116" s="790"/>
      <c r="DC116" s="790"/>
      <c r="DD116" s="793"/>
      <c r="DE116" s="790"/>
      <c r="DF116" s="790"/>
      <c r="DG116" s="790"/>
      <c r="DH116" s="793"/>
      <c r="DI116" s="790"/>
      <c r="DJ116" s="790"/>
      <c r="DK116" s="790"/>
      <c r="DL116" s="793"/>
      <c r="DM116" s="790"/>
      <c r="DN116" s="790"/>
      <c r="DO116" s="790"/>
      <c r="DP116" s="796"/>
      <c r="DQ116" s="293"/>
      <c r="DR116" s="297"/>
      <c r="DS116" s="298"/>
      <c r="DT116" s="298"/>
      <c r="DU116" s="299"/>
    </row>
    <row r="117" spans="1:125" ht="81" customHeight="1" x14ac:dyDescent="0.25">
      <c r="A117" s="303"/>
      <c r="B117" s="835"/>
      <c r="C117" s="838"/>
      <c r="D117" s="838"/>
      <c r="E117" s="838"/>
      <c r="F117" s="841"/>
      <c r="G117" s="844"/>
      <c r="H117" s="486"/>
      <c r="I117" s="847"/>
      <c r="J117" s="850"/>
      <c r="K117" s="853"/>
      <c r="L117" s="274"/>
      <c r="M117" s="856"/>
      <c r="N117" s="859"/>
      <c r="O117" s="862"/>
      <c r="P117" s="865"/>
      <c r="Q117" s="868"/>
      <c r="R117" s="871"/>
      <c r="S117" s="274"/>
      <c r="T117" s="516"/>
      <c r="U117" s="258"/>
      <c r="V117" s="258"/>
      <c r="W117" s="798"/>
      <c r="X117" s="798"/>
      <c r="Y117" s="798"/>
      <c r="Z117" s="798"/>
      <c r="AA117" s="798"/>
      <c r="AB117" s="798"/>
      <c r="AC117" s="798"/>
      <c r="AD117" s="798"/>
      <c r="AE117" s="798"/>
      <c r="AF117" s="798"/>
      <c r="AG117" s="412">
        <f t="shared" si="166"/>
        <v>0</v>
      </c>
      <c r="AH117" s="403"/>
      <c r="AI117" s="404"/>
      <c r="AJ117" s="799"/>
      <c r="AK117" s="799"/>
      <c r="AL117" s="800"/>
      <c r="AM117" s="800"/>
      <c r="AN117" s="799"/>
      <c r="AO117" s="799"/>
      <c r="AP117" s="499"/>
      <c r="AQ117" s="482"/>
      <c r="AR117" s="269"/>
      <c r="AS117" s="266"/>
      <c r="AT117" s="261"/>
      <c r="AU117" s="276"/>
      <c r="AV117" s="879"/>
      <c r="AW117" s="882"/>
      <c r="AX117" s="885"/>
      <c r="AY117" s="882"/>
      <c r="AZ117" s="888"/>
      <c r="BA117" s="891"/>
      <c r="BB117" s="394"/>
      <c r="BC117" s="282"/>
      <c r="BD117" s="397">
        <v>0.60000000000000009</v>
      </c>
      <c r="BE117" s="283" t="str">
        <f t="shared" ref="BE117" si="181">IF(ISERROR(IF(R115="R.INHERENTE
3","R. INHERENTE",(IF(AZ115="R.RESIDUAL
3","R. RESIDUAL"," ")))),"",(IF(R115="R.INHERENTE
3","R. INHERENTE",(IF(AZ115="R.RESIDUAL
3","R. RESIDUAL"," ")))))</f>
        <v xml:space="preserve"> </v>
      </c>
      <c r="BF117" s="284" t="str">
        <f t="shared" ref="BF117" si="182">IF(ISERROR(IF(R115="R.INHERENTE
8","R. INHERENTE",(IF(AZ115="R.RESIDUAL
8","R. RESIDUAL"," ")))),"",(IF(R115="R.INHERENTE
8","R. INHERENTE",(IF(AZ115="R.RESIDUAL
8","R. RESIDUAL"," ")))))</f>
        <v xml:space="preserve"> </v>
      </c>
      <c r="BG117" s="284" t="str">
        <f t="shared" ref="BG117" si="183">IF(ISERROR(IF(R115="R.INHERENTE
13","R. INHERENTE",(IF(AZ115="R.RESIDUAL
13","R. RESIDUAL"," ")))),"",(IF(R115="R.INHERENTE
13","R. INHERENTE",(IF(AZ115="R.RESIDUAL
13","R. RESIDUAL"," ")))))</f>
        <v xml:space="preserve"> </v>
      </c>
      <c r="BH117" s="285" t="str">
        <f t="shared" ref="BH117" si="184">IF(ISERROR(IF(R115="R.INHERENTE
18","R. INHERENTE",(IF(AZ115="R.RESIDUAL
18","R. RESIDUAL"," ")))),"",(IF(R115="R.INHERENTE
18","R. INHERENTE",(IF(AZ115="R.RESIDUAL
18","R. RESIDUAL"," ")))))</f>
        <v>R. INHERENTE</v>
      </c>
      <c r="BI117" s="286" t="str">
        <f t="shared" ref="BI117" si="185">IF(ISERROR(IF(R115="R.INHERENTE
23","R. INHERENTE",(IF(AZ115="R.RESIDUAL
23","R. RESIDUAL"," ")))),"",(IF(R115="R.INHERENTE
23","R. INHERENTE",(IF(AZ115="R.RESIDUAL
23","R. RESIDUAL"," ")))))</f>
        <v xml:space="preserve"> </v>
      </c>
      <c r="BJ117" s="280"/>
      <c r="BK117" s="894"/>
      <c r="BL117" s="811"/>
      <c r="BM117" s="811"/>
      <c r="BN117" s="811"/>
      <c r="BO117" s="811"/>
      <c r="BP117" s="814"/>
      <c r="BQ117" s="392"/>
      <c r="BR117" s="817"/>
      <c r="BS117" s="820"/>
      <c r="BT117" s="823"/>
      <c r="BU117" s="275"/>
      <c r="BV117" s="826"/>
      <c r="BW117" s="829"/>
      <c r="BX117" s="829"/>
      <c r="BY117" s="829"/>
      <c r="BZ117" s="793"/>
      <c r="CA117" s="829"/>
      <c r="CB117" s="829"/>
      <c r="CC117" s="829"/>
      <c r="CD117" s="793"/>
      <c r="CE117" s="829"/>
      <c r="CF117" s="829"/>
      <c r="CG117" s="829"/>
      <c r="CH117" s="793"/>
      <c r="CI117" s="829"/>
      <c r="CJ117" s="829"/>
      <c r="CK117" s="829"/>
      <c r="CL117" s="793"/>
      <c r="CM117" s="829"/>
      <c r="CN117" s="829"/>
      <c r="CO117" s="829"/>
      <c r="CP117" s="796"/>
      <c r="CQ117" s="308"/>
      <c r="CR117" s="832"/>
      <c r="CS117" s="790"/>
      <c r="CT117" s="790"/>
      <c r="CU117" s="790"/>
      <c r="CV117" s="790"/>
      <c r="CW117" s="790"/>
      <c r="CX117" s="790"/>
      <c r="CY117" s="790"/>
      <c r="CZ117" s="793"/>
      <c r="DA117" s="790"/>
      <c r="DB117" s="790"/>
      <c r="DC117" s="790"/>
      <c r="DD117" s="793"/>
      <c r="DE117" s="790"/>
      <c r="DF117" s="790"/>
      <c r="DG117" s="790"/>
      <c r="DH117" s="793"/>
      <c r="DI117" s="790"/>
      <c r="DJ117" s="790"/>
      <c r="DK117" s="790"/>
      <c r="DL117" s="793"/>
      <c r="DM117" s="790"/>
      <c r="DN117" s="790"/>
      <c r="DO117" s="790"/>
      <c r="DP117" s="796"/>
      <c r="DQ117" s="293"/>
      <c r="DR117" s="297"/>
      <c r="DS117" s="298"/>
      <c r="DT117" s="298"/>
      <c r="DU117" s="299"/>
    </row>
    <row r="118" spans="1:125" ht="81" customHeight="1" x14ac:dyDescent="0.25">
      <c r="A118" s="303"/>
      <c r="B118" s="835"/>
      <c r="C118" s="838"/>
      <c r="D118" s="838"/>
      <c r="E118" s="838"/>
      <c r="F118" s="841"/>
      <c r="G118" s="844"/>
      <c r="H118" s="486"/>
      <c r="I118" s="847"/>
      <c r="J118" s="850"/>
      <c r="K118" s="853"/>
      <c r="L118" s="274"/>
      <c r="M118" s="856"/>
      <c r="N118" s="859"/>
      <c r="O118" s="862"/>
      <c r="P118" s="865"/>
      <c r="Q118" s="868"/>
      <c r="R118" s="871"/>
      <c r="S118" s="274"/>
      <c r="T118" s="516"/>
      <c r="U118" s="258"/>
      <c r="V118" s="258"/>
      <c r="W118" s="798"/>
      <c r="X118" s="798"/>
      <c r="Y118" s="798"/>
      <c r="Z118" s="798"/>
      <c r="AA118" s="798"/>
      <c r="AB118" s="798"/>
      <c r="AC118" s="798"/>
      <c r="AD118" s="798"/>
      <c r="AE118" s="798"/>
      <c r="AF118" s="798"/>
      <c r="AG118" s="412">
        <f t="shared" si="166"/>
        <v>0</v>
      </c>
      <c r="AH118" s="403"/>
      <c r="AI118" s="404"/>
      <c r="AJ118" s="801"/>
      <c r="AK118" s="802"/>
      <c r="AL118" s="803"/>
      <c r="AM118" s="804"/>
      <c r="AN118" s="801"/>
      <c r="AO118" s="802"/>
      <c r="AP118" s="553"/>
      <c r="AQ118" s="482"/>
      <c r="AR118" s="269"/>
      <c r="AS118" s="266"/>
      <c r="AT118" s="261"/>
      <c r="AU118" s="276"/>
      <c r="AV118" s="879"/>
      <c r="AW118" s="882"/>
      <c r="AX118" s="885"/>
      <c r="AY118" s="882"/>
      <c r="AZ118" s="888"/>
      <c r="BA118" s="891"/>
      <c r="BB118" s="394"/>
      <c r="BC118" s="282"/>
      <c r="BD118" s="397">
        <v>0.4</v>
      </c>
      <c r="BE118" s="287" t="str">
        <f t="shared" ref="BE118" si="186">IF(ISERROR(IF(R115="R.INHERENTE
2","R. INHERENTE",(IF(AZ115="R.RESIDUAL
2","R. RESIDUAL"," ")))),"",(IF(R115="R.INHERENTE
2","R. INHERENTE",(IF(AZ115="R.RESIDUAL
2","R. RESIDUAL"," ")))))</f>
        <v xml:space="preserve"> </v>
      </c>
      <c r="BF118" s="284" t="str">
        <f t="shared" ref="BF118" si="187">IF(ISERROR(IF(R115="R.INHERENTE
7","R. INHERENTE",(IF(AZ115="R.RESIDUAL
7","R. RESIDUAL"," ")))),"",(IF(R115="R.INHERENTE
7","R. INHERENTE",(IF(AZ115="R.RESIDUAL
7","R. RESIDUAL"," ")))))</f>
        <v xml:space="preserve"> </v>
      </c>
      <c r="BG118" s="284" t="str">
        <f t="shared" ref="BG118" si="188">IF(ISERROR(IF(R115="R.INHERENTE
12","R. INHERENTE",(IF(AZ115="R.RESIDUAL
12","R. RESIDUAL"," ")))),"",(IF(R115="R.INHERENTE
12","R. INHERENTE",(IF(AZ115="R.RESIDUAL
12","R. RESIDUAL"," ")))))</f>
        <v>R. RESIDUAL</v>
      </c>
      <c r="BH118" s="285" t="str">
        <f t="shared" ref="BH118" si="189">IF(ISERROR(IF(R115="R.INHERENTE
17","R. INHERENTE",(IF(AZ115="R.RESIDUAL
17","R. RESIDUAL"," ")))),"",(IF(R115="R.INHERENTE
17","R. INHERENTE",(IF(AZ115="R.RESIDUAL
17","R. RESIDUAL"," ")))))</f>
        <v xml:space="preserve"> </v>
      </c>
      <c r="BI118" s="286" t="str">
        <f t="shared" ref="BI118" si="190">IF(ISERROR(IF(R115="R.INHERENTE
22","R. INHERENTE",(IF(AZ115="R.RESIDUAL
22","R. RESIDUAL"," ")))),"",(IF(R115="R.INHERENTE
22","R. INHERENTE",(IF(AZ115="R.RESIDUAL
22","R. RESIDUAL"," ")))))</f>
        <v xml:space="preserve"> </v>
      </c>
      <c r="BJ118" s="280"/>
      <c r="BK118" s="894"/>
      <c r="BL118" s="811"/>
      <c r="BM118" s="811"/>
      <c r="BN118" s="811"/>
      <c r="BO118" s="811"/>
      <c r="BP118" s="814"/>
      <c r="BQ118" s="392"/>
      <c r="BR118" s="817"/>
      <c r="BS118" s="820"/>
      <c r="BT118" s="823"/>
      <c r="BU118" s="275"/>
      <c r="BV118" s="826"/>
      <c r="BW118" s="829"/>
      <c r="BX118" s="829"/>
      <c r="BY118" s="829"/>
      <c r="BZ118" s="793"/>
      <c r="CA118" s="829"/>
      <c r="CB118" s="829"/>
      <c r="CC118" s="829"/>
      <c r="CD118" s="793"/>
      <c r="CE118" s="829"/>
      <c r="CF118" s="829"/>
      <c r="CG118" s="829"/>
      <c r="CH118" s="793"/>
      <c r="CI118" s="829"/>
      <c r="CJ118" s="829"/>
      <c r="CK118" s="829"/>
      <c r="CL118" s="793"/>
      <c r="CM118" s="829"/>
      <c r="CN118" s="829"/>
      <c r="CO118" s="829"/>
      <c r="CP118" s="796"/>
      <c r="CQ118" s="308"/>
      <c r="CR118" s="832"/>
      <c r="CS118" s="790"/>
      <c r="CT118" s="790"/>
      <c r="CU118" s="790"/>
      <c r="CV118" s="790"/>
      <c r="CW118" s="790"/>
      <c r="CX118" s="790"/>
      <c r="CY118" s="790"/>
      <c r="CZ118" s="793"/>
      <c r="DA118" s="790"/>
      <c r="DB118" s="790"/>
      <c r="DC118" s="790"/>
      <c r="DD118" s="793"/>
      <c r="DE118" s="790"/>
      <c r="DF118" s="790"/>
      <c r="DG118" s="790"/>
      <c r="DH118" s="793"/>
      <c r="DI118" s="790"/>
      <c r="DJ118" s="790"/>
      <c r="DK118" s="790"/>
      <c r="DL118" s="793"/>
      <c r="DM118" s="790"/>
      <c r="DN118" s="790"/>
      <c r="DO118" s="790"/>
      <c r="DP118" s="796"/>
      <c r="DQ118" s="293"/>
      <c r="DR118" s="297"/>
      <c r="DS118" s="298"/>
      <c r="DT118" s="298"/>
      <c r="DU118" s="299"/>
    </row>
    <row r="119" spans="1:125" ht="81" customHeight="1" thickBot="1" x14ac:dyDescent="0.3">
      <c r="A119" s="303"/>
      <c r="B119" s="836"/>
      <c r="C119" s="839"/>
      <c r="D119" s="839"/>
      <c r="E119" s="839"/>
      <c r="F119" s="842"/>
      <c r="G119" s="845"/>
      <c r="H119" s="487"/>
      <c r="I119" s="848"/>
      <c r="J119" s="851"/>
      <c r="K119" s="854"/>
      <c r="L119" s="274"/>
      <c r="M119" s="857"/>
      <c r="N119" s="860"/>
      <c r="O119" s="863"/>
      <c r="P119" s="866"/>
      <c r="Q119" s="869"/>
      <c r="R119" s="872"/>
      <c r="S119" s="274"/>
      <c r="T119" s="536"/>
      <c r="U119" s="263"/>
      <c r="V119" s="263"/>
      <c r="W119" s="805"/>
      <c r="X119" s="805"/>
      <c r="Y119" s="805"/>
      <c r="Z119" s="805"/>
      <c r="AA119" s="805"/>
      <c r="AB119" s="805"/>
      <c r="AC119" s="805"/>
      <c r="AD119" s="805"/>
      <c r="AE119" s="805"/>
      <c r="AF119" s="805"/>
      <c r="AG119" s="413">
        <f t="shared" si="166"/>
        <v>0</v>
      </c>
      <c r="AH119" s="405"/>
      <c r="AI119" s="406"/>
      <c r="AJ119" s="806"/>
      <c r="AK119" s="807"/>
      <c r="AL119" s="808"/>
      <c r="AM119" s="809"/>
      <c r="AN119" s="806"/>
      <c r="AO119" s="807"/>
      <c r="AP119" s="271"/>
      <c r="AQ119" s="483"/>
      <c r="AR119" s="270"/>
      <c r="AS119" s="267"/>
      <c r="AT119" s="264"/>
      <c r="AU119" s="276"/>
      <c r="AV119" s="880"/>
      <c r="AW119" s="883"/>
      <c r="AX119" s="886"/>
      <c r="AY119" s="883"/>
      <c r="AZ119" s="889"/>
      <c r="BA119" s="892"/>
      <c r="BB119" s="394"/>
      <c r="BC119" s="282"/>
      <c r="BD119" s="398">
        <v>0.2</v>
      </c>
      <c r="BE119" s="288" t="str">
        <f t="shared" ref="BE119" si="191">IF(ISERROR(IF(R115="R.INHERENTE
1","R. INHERENTE",(IF(AZ115="R.RESIDUAL
1","R. RESIDUAL"," ")))),"",(IF(R115="R.INHERENTE
1","R. INHERENTE",(IF(AZ115="R.RESIDUAL
1","R. RESIDUAL"," ")))))</f>
        <v xml:space="preserve"> </v>
      </c>
      <c r="BF119" s="289" t="str">
        <f t="shared" ref="BF119" si="192">IF(ISERROR(IF(R115="R.INHERENTE
6","R. INHERENTE",(IF(AZ115="R.RESIDUAL
6","R. RESIDUAL"," ")))),"",(IF(R115="R.INHERENTE
6","R. INHERENTE",(IF(AZ115="R.RESIDUAL
6","R. RESIDUAL"," ")))))</f>
        <v xml:space="preserve"> </v>
      </c>
      <c r="BG119" s="290" t="str">
        <f t="shared" ref="BG119" si="193">IF(ISERROR(IF(R115="R.INHERENTE
11","R. INHERENTE",(IF(AZ115="R.RESIDUAL
11","R. RESIDUAL"," ")))),"",(IF(R115="R.INHERENTE
11","R. INHERENTE",(IF(AZ115="R.RESIDUAL
11","R. RESIDUAL"," ")))))</f>
        <v xml:space="preserve"> </v>
      </c>
      <c r="BH119" s="291" t="str">
        <f t="shared" ref="BH119" si="194">IF(ISERROR(IF(R115="R.INHERENTE
16","R. INHERENTE",(IF(AZ115="R.RESIDUAL
16","R. RESIDUAL"," ")))),"",(IF(R115="R.INHERENTE
16","R. INHERENTE",(IF(AZ115="R.RESIDUAL
16","R. RESIDUAL"," ")))))</f>
        <v xml:space="preserve"> </v>
      </c>
      <c r="BI119" s="292" t="str">
        <f t="shared" ref="BI119" si="195">IF(ISERROR(IF(R115="R.INHERENTE
21","R. INHERENTE",(IF(AZ115="R.RESIDUAL
21","R. RESIDUAL"," ")))),"",(IF(R115="R.INHERENTE
21","R. INHERENTE",(IF(AZ115="R.RESIDUAL
21","R. RESIDUAL"," ")))))</f>
        <v xml:space="preserve"> </v>
      </c>
      <c r="BJ119" s="280"/>
      <c r="BK119" s="895"/>
      <c r="BL119" s="812"/>
      <c r="BM119" s="812"/>
      <c r="BN119" s="812"/>
      <c r="BO119" s="812"/>
      <c r="BP119" s="815"/>
      <c r="BQ119" s="392"/>
      <c r="BR119" s="818"/>
      <c r="BS119" s="821"/>
      <c r="BT119" s="824"/>
      <c r="BU119" s="275"/>
      <c r="BV119" s="827"/>
      <c r="BW119" s="830"/>
      <c r="BX119" s="830"/>
      <c r="BY119" s="830"/>
      <c r="BZ119" s="794"/>
      <c r="CA119" s="830"/>
      <c r="CB119" s="830"/>
      <c r="CC119" s="830"/>
      <c r="CD119" s="794"/>
      <c r="CE119" s="830"/>
      <c r="CF119" s="830"/>
      <c r="CG119" s="830"/>
      <c r="CH119" s="794"/>
      <c r="CI119" s="830"/>
      <c r="CJ119" s="830"/>
      <c r="CK119" s="830"/>
      <c r="CL119" s="794"/>
      <c r="CM119" s="830"/>
      <c r="CN119" s="830"/>
      <c r="CO119" s="830"/>
      <c r="CP119" s="797"/>
      <c r="CQ119" s="308"/>
      <c r="CR119" s="833"/>
      <c r="CS119" s="791"/>
      <c r="CT119" s="791"/>
      <c r="CU119" s="791"/>
      <c r="CV119" s="791"/>
      <c r="CW119" s="791"/>
      <c r="CX119" s="791"/>
      <c r="CY119" s="791"/>
      <c r="CZ119" s="794"/>
      <c r="DA119" s="791"/>
      <c r="DB119" s="791"/>
      <c r="DC119" s="791"/>
      <c r="DD119" s="794"/>
      <c r="DE119" s="791"/>
      <c r="DF119" s="791"/>
      <c r="DG119" s="791"/>
      <c r="DH119" s="794"/>
      <c r="DI119" s="791"/>
      <c r="DJ119" s="791"/>
      <c r="DK119" s="791"/>
      <c r="DL119" s="794"/>
      <c r="DM119" s="791"/>
      <c r="DN119" s="791"/>
      <c r="DO119" s="791"/>
      <c r="DP119" s="797"/>
      <c r="DQ119" s="293"/>
      <c r="DR119" s="300"/>
      <c r="DS119" s="301"/>
      <c r="DT119" s="301"/>
      <c r="DU119" s="302"/>
    </row>
    <row r="120" spans="1:125" ht="18.75" customHeight="1" thickBot="1" x14ac:dyDescent="0.3">
      <c r="J120" s="554"/>
      <c r="K120" s="554"/>
      <c r="AV120" s="394"/>
      <c r="AW120" s="394"/>
      <c r="AX120" s="394"/>
      <c r="AY120" s="394"/>
      <c r="AZ120" s="394"/>
      <c r="BE120" s="410">
        <v>0.2</v>
      </c>
      <c r="BF120" s="411">
        <v>0.4</v>
      </c>
      <c r="BG120" s="411">
        <v>0.60000000000000009</v>
      </c>
      <c r="BH120" s="411">
        <v>0.8</v>
      </c>
      <c r="BI120" s="411">
        <v>1</v>
      </c>
    </row>
    <row r="121" spans="1:125" ht="81" customHeight="1" x14ac:dyDescent="0.25">
      <c r="A121" s="303"/>
      <c r="B121" s="834">
        <v>18</v>
      </c>
      <c r="C121" s="837" t="s">
        <v>639</v>
      </c>
      <c r="D121" s="837" t="s">
        <v>625</v>
      </c>
      <c r="E121" s="837" t="s">
        <v>601</v>
      </c>
      <c r="F121" s="840" t="s">
        <v>600</v>
      </c>
      <c r="G121" s="843" t="s">
        <v>2361</v>
      </c>
      <c r="H121" s="485" t="s">
        <v>2323</v>
      </c>
      <c r="I121" s="846" t="str">
        <f>IF(F121="","",(CONCATENATE("Posibilidad de afectación ",F121," ",G121," ",H121," ",H122," ",H123," ",H124," ",H125)))</f>
        <v xml:space="preserve">Posibilidad de afectación Económica y Reputacional  por materialización de sucesos de seguridad relacionados con el programa de farmacovigilancia, en ausencia de capacitaciones sobre el programa y sus buenas practicas, ejecución de rondas de seguridad y divulgación de las estrategías.  </v>
      </c>
      <c r="J121" s="849" t="s">
        <v>268</v>
      </c>
      <c r="K121" s="852" t="s">
        <v>868</v>
      </c>
      <c r="L121" s="274"/>
      <c r="M121" s="855" t="s">
        <v>656</v>
      </c>
      <c r="N121" s="858">
        <f>IF(ISERROR(VLOOKUP($M121,[4]Listas!$E$20:$F$24,2,FALSE)),"",(VLOOKUP($M121,[4]Listas!$E$20:$F$24,2,FALSE)))</f>
        <v>0.8</v>
      </c>
      <c r="O121" s="861" t="str">
        <f>IF(ISERROR(VLOOKUP($N121,[4]Listas!$E$3:$F$7,2,FALSE)),"",(VLOOKUP($N121,[4]Listas!$E$3:$F$7,2,FALSE)))</f>
        <v>ALTA</v>
      </c>
      <c r="P121" s="864" t="s">
        <v>594</v>
      </c>
      <c r="Q121" s="867">
        <f>IF(ISERROR(VLOOKUP($P121,[4]Listas!$E$28:$F$35,2,FALSE)),"",(VLOOKUP($P121,[4]Listas!$E$28:$F$35,2,FALSE)))</f>
        <v>0.6</v>
      </c>
      <c r="R121" s="870" t="str">
        <f t="shared" ref="R121" si="196">IF(N121="","",(CONCATENATE("R.INHERENTE
",(IF(AND($N121=0.2,$Q121=0.2),1,(IF(AND($N121=0.2,$Q121=0.4),6,(IF(AND($N121=0.2,$Q121=0.6),11,(IF(AND($N121=0.2,$Q121=0.8),16,(IF(AND($N121=0.2,$Q121=1),21,(IF(AND($N121=0.4,$Q121=0.2),2,(IF(AND($N121=0.4,$Q121=0.4),7,(IF(AND($N121=0.4,$Q121=0.6),12,(IF(AND($N121=0.4,$Q121=0.8),17,(IF(AND($N121=0.4,$Q121=1),22,(IF(AND($N121=0.6,$Q121=0.2),3,(IF(AND($N121=0.6,$Q121=0.4),8,(IF(AND($N121=0.6,$Q121=0.6),13,(IF(AND($N121=0.6,$Q121=0.8),18,(IF(AND($N121=0.6,$Q121=1),23,(IF(AND($N121=0.8,$Q121=0.2),4,(IF(AND($N121=0.8,$Q121=0.4),9,(IF(AND($N121=0.8,$Q121=0.6),14,(IF(AND($N121=0.8,$Q121=0.8),19,(IF(AND($N121=0.8,$Q121=1),24,(IF(AND($N121=1,$Q121=0.2),5,(IF(AND($N121=1,$Q121=0.4),10,(IF(AND($N121=1,$Q121=0.6),15,(IF(AND($N121=1,$Q121=0.8),20,(IF(AND($N121=1,$Q121=1),25,"")))))))))))))))))))))))))))))))))))))))))))))))))))))</f>
        <v>R.INHERENTE
14</v>
      </c>
      <c r="S121" s="274">
        <f>+VLOOKUP($R121,[4]Listas!$D$112:$E$136,2,FALSE)</f>
        <v>14</v>
      </c>
      <c r="T121" s="515" t="s">
        <v>2362</v>
      </c>
      <c r="U121" s="309" t="s">
        <v>748</v>
      </c>
      <c r="V121" s="309"/>
      <c r="W121" s="873">
        <v>25</v>
      </c>
      <c r="X121" s="874"/>
      <c r="Y121" s="873"/>
      <c r="Z121" s="874"/>
      <c r="AA121" s="873"/>
      <c r="AB121" s="874"/>
      <c r="AC121" s="875"/>
      <c r="AD121" s="875"/>
      <c r="AE121" s="875">
        <v>15</v>
      </c>
      <c r="AF121" s="875"/>
      <c r="AG121" s="436">
        <f t="shared" ref="AG121:AG125" si="197">W121+Y121+AA121+AC121+AE121</f>
        <v>40</v>
      </c>
      <c r="AH121" s="407">
        <v>0.48</v>
      </c>
      <c r="AI121" s="408"/>
      <c r="AJ121" s="876" t="s">
        <v>189</v>
      </c>
      <c r="AK121" s="876"/>
      <c r="AL121" s="877" t="s">
        <v>588</v>
      </c>
      <c r="AM121" s="877"/>
      <c r="AN121" s="876" t="s">
        <v>189</v>
      </c>
      <c r="AO121" s="876"/>
      <c r="AP121" s="500" t="s">
        <v>2363</v>
      </c>
      <c r="AQ121" s="552" t="s">
        <v>617</v>
      </c>
      <c r="AR121" s="310" t="s">
        <v>2364</v>
      </c>
      <c r="AS121" s="311" t="s">
        <v>2341</v>
      </c>
      <c r="AT121" s="312" t="s">
        <v>2342</v>
      </c>
      <c r="AU121" s="305">
        <f t="shared" ref="AU121" si="198">+(IF(AND($AV121&gt;0,$AV121&lt;=0.2),0.2,(IF(AND($AV121&gt;0.2,$AV121&lt;=0.4),0.4,(IF(AND($AV121&gt;0.4,$AV121&lt;=0.6),0.6,(IF(AND($AV121&gt;0.6,$AV121&lt;=0.8),0.8,(IF($AV121&gt;0.8,1,""))))))))))</f>
        <v>0.6</v>
      </c>
      <c r="AV121" s="878">
        <f t="shared" ref="AV121" si="199">+MIN(AH121:AH125)</f>
        <v>0.48</v>
      </c>
      <c r="AW121" s="881" t="str">
        <f t="shared" si="69"/>
        <v>MEDIA</v>
      </c>
      <c r="AX121" s="884">
        <f t="shared" ref="AX121" si="200">+MIN(AI121:AI125)</f>
        <v>0.216</v>
      </c>
      <c r="AY121" s="881" t="str">
        <f t="shared" si="70"/>
        <v>BAJA</v>
      </c>
      <c r="AZ121" s="887" t="str">
        <f t="shared" si="71"/>
        <v>R.RESIDUAL
8</v>
      </c>
      <c r="BA121" s="890" t="s">
        <v>610</v>
      </c>
      <c r="BB121" s="305">
        <f t="shared" ref="BB121" si="201">+(IF(AND($AX121&gt;0,$AX121&lt;=0.2),0.2,(IF(AND($AX121&gt;0.2,$AX121&lt;=0.4),0.4,(IF(AND($AX121&gt;0.4,$AX121&lt;=0.6),0.6,(IF(AND($AX121&gt;0.6,$AX121&lt;=0.8),0.8,(IF($AX121&gt;0.8,1,""))))))))))</f>
        <v>0.4</v>
      </c>
      <c r="BC121" s="276">
        <f>+VLOOKUP($AZ121,[4]Listas!$F$112:$G$136,2,FALSE)</f>
        <v>8</v>
      </c>
      <c r="BD121" s="397">
        <v>1</v>
      </c>
      <c r="BE121" s="277" t="str">
        <f t="shared" ref="BE121" si="202">IF(ISERROR(IF(R121="R.INHERENTE
5","R. INHERENTE",(IF(AZ121="R.RESIDUAL
5","R. RESIDUAL"," ")))),"",(IF(R121="R.INHERENTE
5","R. INHERENTE",(IF(AZ121="R.RESIDUAL
5","R. RESIDUAL"," ")))))</f>
        <v xml:space="preserve"> </v>
      </c>
      <c r="BF121" s="278" t="str">
        <f t="shared" ref="BF121" si="203">IF(ISERROR(IF(R121="R.INHERENTE
10","R. INHERENTE",(IF(AZ121="R.RESIDUAL
10","R. RESIDUAL"," ")))),"",(IF(R121="R.INHERENTE
10","R. INHERENTE",(IF(AZ121="R.RESIDUAL
10","R. RESIDUAL"," ")))))</f>
        <v xml:space="preserve"> </v>
      </c>
      <c r="BG121" s="278" t="str">
        <f t="shared" ref="BG121" si="204">IF(ISERROR(IF(R121="R.INHERENTE
15","R. INHERENTE",(IF(AZ121="R.RESIDUAL
15","R. RESIDUAL"," ")))),"",(IF(R121="R.INHERENTE
15","R. INHERENTE",(IF(AZ121="R.RESIDUAL
15","R. RESIDUAL"," ")))))</f>
        <v xml:space="preserve"> </v>
      </c>
      <c r="BH121" s="278" t="str">
        <f t="shared" ref="BH121" si="205">IF(ISERROR(IF(R121="R.INHERENTE
20","R. INHERENTE",(IF(AZ121="R.RESIDUAL
20","R. RESIDUAL"," ")))),"",(IF(R121="R.INHERENTE
20","R. INHERENTE",(IF(AZ121="R.RESIDUAL
20","R. RESIDUAL"," ")))))</f>
        <v xml:space="preserve"> </v>
      </c>
      <c r="BI121" s="279" t="str">
        <f t="shared" ref="BI121" si="206">IF(ISERROR(IF(R121="R.INHERENTE
25","R. INHERENTE",(IF(AZ121="R.RESIDUAL
25","R. RESIDUAL"," ")))),"",(IF(R121="R.INHERENTE
25","R. INHERENTE",(IF(AZ121="R.RESIDUAL
25","R. RESIDUAL"," ")))))</f>
        <v xml:space="preserve"> </v>
      </c>
      <c r="BJ121" s="280"/>
      <c r="BK121" s="893" t="s">
        <v>43</v>
      </c>
      <c r="BL121" s="810" t="s">
        <v>43</v>
      </c>
      <c r="BM121" s="810" t="s">
        <v>43</v>
      </c>
      <c r="BN121" s="810" t="s">
        <v>43</v>
      </c>
      <c r="BO121" s="810" t="s">
        <v>43</v>
      </c>
      <c r="BP121" s="813" t="s">
        <v>694</v>
      </c>
      <c r="BQ121" s="392"/>
      <c r="BR121" s="816" t="s">
        <v>2365</v>
      </c>
      <c r="BS121" s="819" t="s">
        <v>2366</v>
      </c>
      <c r="BT121" s="822" t="s">
        <v>2367</v>
      </c>
      <c r="BU121" s="275"/>
      <c r="BV121" s="825">
        <v>44660</v>
      </c>
      <c r="BW121" s="828"/>
      <c r="BX121" s="828"/>
      <c r="BY121" s="828"/>
      <c r="BZ121" s="792" t="s">
        <v>924</v>
      </c>
      <c r="CA121" s="828"/>
      <c r="CB121" s="828"/>
      <c r="CC121" s="828"/>
      <c r="CD121" s="792" t="s">
        <v>924</v>
      </c>
      <c r="CE121" s="828"/>
      <c r="CF121" s="828"/>
      <c r="CG121" s="828"/>
      <c r="CH121" s="792" t="s">
        <v>925</v>
      </c>
      <c r="CI121" s="828"/>
      <c r="CJ121" s="828"/>
      <c r="CK121" s="828"/>
      <c r="CL121" s="792" t="s">
        <v>924</v>
      </c>
      <c r="CM121" s="828"/>
      <c r="CN121" s="828"/>
      <c r="CO121" s="828"/>
      <c r="CP121" s="795" t="s">
        <v>926</v>
      </c>
      <c r="CQ121" s="308"/>
      <c r="CR121" s="831">
        <v>44666</v>
      </c>
      <c r="CS121" s="789"/>
      <c r="CT121" s="789"/>
      <c r="CU121" s="789"/>
      <c r="CV121" s="789"/>
      <c r="CW121" s="789"/>
      <c r="CX121" s="789"/>
      <c r="CY121" s="789"/>
      <c r="CZ121" s="792" t="s">
        <v>924</v>
      </c>
      <c r="DA121" s="789"/>
      <c r="DB121" s="789"/>
      <c r="DC121" s="789"/>
      <c r="DD121" s="792" t="s">
        <v>924</v>
      </c>
      <c r="DE121" s="789"/>
      <c r="DF121" s="789"/>
      <c r="DG121" s="789"/>
      <c r="DH121" s="792" t="s">
        <v>925</v>
      </c>
      <c r="DI121" s="789"/>
      <c r="DJ121" s="789"/>
      <c r="DK121" s="789"/>
      <c r="DL121" s="792" t="s">
        <v>924</v>
      </c>
      <c r="DM121" s="789"/>
      <c r="DN121" s="789"/>
      <c r="DO121" s="789"/>
      <c r="DP121" s="795" t="s">
        <v>926</v>
      </c>
      <c r="DQ121" s="293"/>
      <c r="DR121" s="294"/>
      <c r="DS121" s="295"/>
      <c r="DT121" s="295"/>
      <c r="DU121" s="296"/>
    </row>
    <row r="122" spans="1:125" ht="81" customHeight="1" x14ac:dyDescent="0.25">
      <c r="A122" s="303"/>
      <c r="B122" s="835"/>
      <c r="C122" s="838"/>
      <c r="D122" s="838"/>
      <c r="E122" s="838"/>
      <c r="F122" s="841"/>
      <c r="G122" s="844"/>
      <c r="H122" s="486" t="s">
        <v>2329</v>
      </c>
      <c r="I122" s="847"/>
      <c r="J122" s="850"/>
      <c r="K122" s="853"/>
      <c r="L122" s="274"/>
      <c r="M122" s="856"/>
      <c r="N122" s="859"/>
      <c r="O122" s="862"/>
      <c r="P122" s="865"/>
      <c r="Q122" s="868"/>
      <c r="R122" s="871"/>
      <c r="S122" s="274"/>
      <c r="T122" s="516" t="s">
        <v>2368</v>
      </c>
      <c r="U122" s="258"/>
      <c r="V122" s="258" t="s">
        <v>260</v>
      </c>
      <c r="W122" s="798">
        <v>25</v>
      </c>
      <c r="X122" s="798"/>
      <c r="Y122" s="798"/>
      <c r="Z122" s="798"/>
      <c r="AA122" s="798"/>
      <c r="AB122" s="798"/>
      <c r="AC122" s="798"/>
      <c r="AD122" s="798"/>
      <c r="AE122" s="798">
        <v>15</v>
      </c>
      <c r="AF122" s="798"/>
      <c r="AG122" s="412">
        <f t="shared" si="197"/>
        <v>40</v>
      </c>
      <c r="AH122" s="403"/>
      <c r="AI122" s="404">
        <v>0.36</v>
      </c>
      <c r="AJ122" s="799" t="s">
        <v>189</v>
      </c>
      <c r="AK122" s="799"/>
      <c r="AL122" s="800" t="s">
        <v>588</v>
      </c>
      <c r="AM122" s="800"/>
      <c r="AN122" s="799" t="s">
        <v>189</v>
      </c>
      <c r="AO122" s="799"/>
      <c r="AP122" s="499" t="s">
        <v>2369</v>
      </c>
      <c r="AQ122" s="482" t="s">
        <v>617</v>
      </c>
      <c r="AR122" s="269" t="s">
        <v>2370</v>
      </c>
      <c r="AS122" s="266" t="s">
        <v>2341</v>
      </c>
      <c r="AT122" s="261" t="s">
        <v>2342</v>
      </c>
      <c r="AU122" s="276"/>
      <c r="AV122" s="879"/>
      <c r="AW122" s="882"/>
      <c r="AX122" s="885"/>
      <c r="AY122" s="882"/>
      <c r="AZ122" s="888"/>
      <c r="BA122" s="891"/>
      <c r="BB122" s="394"/>
      <c r="BC122" s="282"/>
      <c r="BD122" s="397">
        <v>0.8</v>
      </c>
      <c r="BE122" s="283" t="str">
        <f t="shared" ref="BE122" si="207">IF(ISERROR(IF(R121="R.INHERENTE
4","R. INHERENTE",(IF(AZ121="R.RESIDUAL
4","R. RESIDUAL"," ")))),"",(IF(R121="R.INHERENTE
4","R. INHERENTE",(IF(AZ121="R.RESIDUAL
4","R. RESIDUAL"," ")))))</f>
        <v xml:space="preserve"> </v>
      </c>
      <c r="BF122" s="284" t="str">
        <f t="shared" ref="BF122" si="208">IF(ISERROR(IF(R121="R.INHERENTE
9","R. INHERENTE",(IF(AZ121="R.RESIDUAL
9","R. RESIDUAL"," ")))),"",(IF(R121="R.INHERENTE
9","R. INHERENTE",(IF(AZ121="R.RESIDUAL
9","R. RESIDUAL"," ")))))</f>
        <v xml:space="preserve"> </v>
      </c>
      <c r="BG122" s="285" t="str">
        <f t="shared" ref="BG122" si="209">IF(ISERROR(IF(R121="R.INHERENTE
14","R. INHERENTE",(IF(AZ121="R.RESIDUAL
14","R. RESIDUAL"," ")))),"",(IF(R121="R.INHERENTE
14","R. INHERENTE",(IF(AZ121="R.RESIDUAL
14","R. RESIDUAL"," ")))))</f>
        <v>R. INHERENTE</v>
      </c>
      <c r="BH122" s="285" t="str">
        <f t="shared" ref="BH122" si="210">IF(ISERROR(IF(R121="R.INHERENTE
19","R. INHERENTE",(IF(AZ121="R.RESIDUAL
19","R. RESIDUAL"," ")))),"",(IF(R121="R.INHERENTE
19","R. INHERENTE",(IF(AZ121="R.RESIDUAL
19","R. RESIDUAL"," ")))))</f>
        <v xml:space="preserve"> </v>
      </c>
      <c r="BI122" s="286" t="str">
        <f t="shared" ref="BI122" si="211">IF(ISERROR(IF(R121="R.INHERENTE
24","R. INHERENTE",(IF(AZ121="R.RESIDUAL
24","R. RESIDUAL"," ")))),"",(IF(R121="R.INHERENTE
24","R. INHERENTE",(IF(AZ121="R.RESIDUAL
24","R. RESIDUAL"," ")))))</f>
        <v xml:space="preserve"> </v>
      </c>
      <c r="BJ122" s="280"/>
      <c r="BK122" s="894"/>
      <c r="BL122" s="811"/>
      <c r="BM122" s="811"/>
      <c r="BN122" s="811"/>
      <c r="BO122" s="811"/>
      <c r="BP122" s="814"/>
      <c r="BQ122" s="392"/>
      <c r="BR122" s="817"/>
      <c r="BS122" s="820"/>
      <c r="BT122" s="823"/>
      <c r="BU122" s="275"/>
      <c r="BV122" s="826"/>
      <c r="BW122" s="829"/>
      <c r="BX122" s="829"/>
      <c r="BY122" s="829"/>
      <c r="BZ122" s="793"/>
      <c r="CA122" s="829"/>
      <c r="CB122" s="829"/>
      <c r="CC122" s="829"/>
      <c r="CD122" s="793"/>
      <c r="CE122" s="829"/>
      <c r="CF122" s="829"/>
      <c r="CG122" s="829"/>
      <c r="CH122" s="793"/>
      <c r="CI122" s="829"/>
      <c r="CJ122" s="829"/>
      <c r="CK122" s="829"/>
      <c r="CL122" s="793"/>
      <c r="CM122" s="829"/>
      <c r="CN122" s="829"/>
      <c r="CO122" s="829"/>
      <c r="CP122" s="796"/>
      <c r="CQ122" s="308"/>
      <c r="CR122" s="832"/>
      <c r="CS122" s="790"/>
      <c r="CT122" s="790"/>
      <c r="CU122" s="790"/>
      <c r="CV122" s="790"/>
      <c r="CW122" s="790"/>
      <c r="CX122" s="790"/>
      <c r="CY122" s="790"/>
      <c r="CZ122" s="793"/>
      <c r="DA122" s="790"/>
      <c r="DB122" s="790"/>
      <c r="DC122" s="790"/>
      <c r="DD122" s="793"/>
      <c r="DE122" s="790"/>
      <c r="DF122" s="790"/>
      <c r="DG122" s="790"/>
      <c r="DH122" s="793"/>
      <c r="DI122" s="790"/>
      <c r="DJ122" s="790"/>
      <c r="DK122" s="790"/>
      <c r="DL122" s="793"/>
      <c r="DM122" s="790"/>
      <c r="DN122" s="790"/>
      <c r="DO122" s="790"/>
      <c r="DP122" s="796"/>
      <c r="DQ122" s="293"/>
      <c r="DR122" s="297"/>
      <c r="DS122" s="298"/>
      <c r="DT122" s="298"/>
      <c r="DU122" s="299"/>
    </row>
    <row r="123" spans="1:125" ht="81" customHeight="1" x14ac:dyDescent="0.25">
      <c r="A123" s="303"/>
      <c r="B123" s="835"/>
      <c r="C123" s="838"/>
      <c r="D123" s="838"/>
      <c r="E123" s="838"/>
      <c r="F123" s="841"/>
      <c r="G123" s="844"/>
      <c r="H123" s="486" t="s">
        <v>2333</v>
      </c>
      <c r="I123" s="847"/>
      <c r="J123" s="850"/>
      <c r="K123" s="853"/>
      <c r="L123" s="274"/>
      <c r="M123" s="856"/>
      <c r="N123" s="859"/>
      <c r="O123" s="862"/>
      <c r="P123" s="865"/>
      <c r="Q123" s="868"/>
      <c r="R123" s="871"/>
      <c r="S123" s="274"/>
      <c r="T123" s="516" t="s">
        <v>2371</v>
      </c>
      <c r="U123" s="258"/>
      <c r="V123" s="258" t="s">
        <v>260</v>
      </c>
      <c r="W123" s="798">
        <v>25</v>
      </c>
      <c r="X123" s="798"/>
      <c r="Y123" s="798"/>
      <c r="Z123" s="798"/>
      <c r="AA123" s="798"/>
      <c r="AB123" s="798"/>
      <c r="AC123" s="798"/>
      <c r="AD123" s="798"/>
      <c r="AE123" s="798">
        <v>15</v>
      </c>
      <c r="AF123" s="798"/>
      <c r="AG123" s="412">
        <f t="shared" si="197"/>
        <v>40</v>
      </c>
      <c r="AH123" s="403"/>
      <c r="AI123" s="404">
        <v>0.216</v>
      </c>
      <c r="AJ123" s="799" t="s">
        <v>189</v>
      </c>
      <c r="AK123" s="799"/>
      <c r="AL123" s="800" t="s">
        <v>588</v>
      </c>
      <c r="AM123" s="800"/>
      <c r="AN123" s="799" t="s">
        <v>189</v>
      </c>
      <c r="AO123" s="799"/>
      <c r="AP123" s="499" t="s">
        <v>2372</v>
      </c>
      <c r="AQ123" s="482" t="s">
        <v>617</v>
      </c>
      <c r="AR123" s="269" t="s">
        <v>2373</v>
      </c>
      <c r="AS123" s="266" t="s">
        <v>2341</v>
      </c>
      <c r="AT123" s="261" t="s">
        <v>2342</v>
      </c>
      <c r="AU123" s="276"/>
      <c r="AV123" s="879"/>
      <c r="AW123" s="882"/>
      <c r="AX123" s="885"/>
      <c r="AY123" s="882"/>
      <c r="AZ123" s="888"/>
      <c r="BA123" s="891"/>
      <c r="BB123" s="394"/>
      <c r="BC123" s="282"/>
      <c r="BD123" s="397">
        <v>0.60000000000000009</v>
      </c>
      <c r="BE123" s="283" t="str">
        <f t="shared" ref="BE123" si="212">IF(ISERROR(IF(R121="R.INHERENTE
3","R. INHERENTE",(IF(AZ121="R.RESIDUAL
3","R. RESIDUAL"," ")))),"",(IF(R121="R.INHERENTE
3","R. INHERENTE",(IF(AZ121="R.RESIDUAL
3","R. RESIDUAL"," ")))))</f>
        <v xml:space="preserve"> </v>
      </c>
      <c r="BF123" s="284" t="str">
        <f t="shared" ref="BF123" si="213">IF(ISERROR(IF(R121="R.INHERENTE
8","R. INHERENTE",(IF(AZ121="R.RESIDUAL
8","R. RESIDUAL"," ")))),"",(IF(R121="R.INHERENTE
8","R. INHERENTE",(IF(AZ121="R.RESIDUAL
8","R. RESIDUAL"," ")))))</f>
        <v>R. RESIDUAL</v>
      </c>
      <c r="BG123" s="284" t="str">
        <f t="shared" ref="BG123" si="214">IF(ISERROR(IF(R121="R.INHERENTE
13","R. INHERENTE",(IF(AZ121="R.RESIDUAL
13","R. RESIDUAL"," ")))),"",(IF(R121="R.INHERENTE
13","R. INHERENTE",(IF(AZ121="R.RESIDUAL
13","R. RESIDUAL"," ")))))</f>
        <v xml:space="preserve"> </v>
      </c>
      <c r="BH123" s="285" t="str">
        <f t="shared" ref="BH123" si="215">IF(ISERROR(IF(R121="R.INHERENTE
18","R. INHERENTE",(IF(AZ121="R.RESIDUAL
18","R. RESIDUAL"," ")))),"",(IF(R121="R.INHERENTE
18","R. INHERENTE",(IF(AZ121="R.RESIDUAL
18","R. RESIDUAL"," ")))))</f>
        <v xml:space="preserve"> </v>
      </c>
      <c r="BI123" s="286" t="str">
        <f t="shared" ref="BI123" si="216">IF(ISERROR(IF(R121="R.INHERENTE
23","R. INHERENTE",(IF(AZ121="R.RESIDUAL
23","R. RESIDUAL"," ")))),"",(IF(R121="R.INHERENTE
23","R. INHERENTE",(IF(AZ121="R.RESIDUAL
23","R. RESIDUAL"," ")))))</f>
        <v xml:space="preserve"> </v>
      </c>
      <c r="BJ123" s="280"/>
      <c r="BK123" s="894"/>
      <c r="BL123" s="811"/>
      <c r="BM123" s="811"/>
      <c r="BN123" s="811"/>
      <c r="BO123" s="811"/>
      <c r="BP123" s="814"/>
      <c r="BQ123" s="392"/>
      <c r="BR123" s="817"/>
      <c r="BS123" s="820"/>
      <c r="BT123" s="823"/>
      <c r="BU123" s="275"/>
      <c r="BV123" s="826"/>
      <c r="BW123" s="829"/>
      <c r="BX123" s="829"/>
      <c r="BY123" s="829"/>
      <c r="BZ123" s="793"/>
      <c r="CA123" s="829"/>
      <c r="CB123" s="829"/>
      <c r="CC123" s="829"/>
      <c r="CD123" s="793"/>
      <c r="CE123" s="829"/>
      <c r="CF123" s="829"/>
      <c r="CG123" s="829"/>
      <c r="CH123" s="793"/>
      <c r="CI123" s="829"/>
      <c r="CJ123" s="829"/>
      <c r="CK123" s="829"/>
      <c r="CL123" s="793"/>
      <c r="CM123" s="829"/>
      <c r="CN123" s="829"/>
      <c r="CO123" s="829"/>
      <c r="CP123" s="796"/>
      <c r="CQ123" s="308"/>
      <c r="CR123" s="832"/>
      <c r="CS123" s="790"/>
      <c r="CT123" s="790"/>
      <c r="CU123" s="790"/>
      <c r="CV123" s="790"/>
      <c r="CW123" s="790"/>
      <c r="CX123" s="790"/>
      <c r="CY123" s="790"/>
      <c r="CZ123" s="793"/>
      <c r="DA123" s="790"/>
      <c r="DB123" s="790"/>
      <c r="DC123" s="790"/>
      <c r="DD123" s="793"/>
      <c r="DE123" s="790"/>
      <c r="DF123" s="790"/>
      <c r="DG123" s="790"/>
      <c r="DH123" s="793"/>
      <c r="DI123" s="790"/>
      <c r="DJ123" s="790"/>
      <c r="DK123" s="790"/>
      <c r="DL123" s="793"/>
      <c r="DM123" s="790"/>
      <c r="DN123" s="790"/>
      <c r="DO123" s="790"/>
      <c r="DP123" s="796"/>
      <c r="DQ123" s="293"/>
      <c r="DR123" s="297"/>
      <c r="DS123" s="298"/>
      <c r="DT123" s="298"/>
      <c r="DU123" s="299"/>
    </row>
    <row r="124" spans="1:125" ht="81" customHeight="1" x14ac:dyDescent="0.25">
      <c r="A124" s="303"/>
      <c r="B124" s="835"/>
      <c r="C124" s="838"/>
      <c r="D124" s="838"/>
      <c r="E124" s="838"/>
      <c r="F124" s="841"/>
      <c r="G124" s="844"/>
      <c r="H124" s="486"/>
      <c r="I124" s="847"/>
      <c r="J124" s="850"/>
      <c r="K124" s="853"/>
      <c r="L124" s="274"/>
      <c r="M124" s="856"/>
      <c r="N124" s="859"/>
      <c r="O124" s="862"/>
      <c r="P124" s="865"/>
      <c r="Q124" s="868"/>
      <c r="R124" s="871"/>
      <c r="S124" s="274"/>
      <c r="T124" s="516"/>
      <c r="U124" s="258"/>
      <c r="V124" s="258"/>
      <c r="W124" s="798"/>
      <c r="X124" s="798"/>
      <c r="Y124" s="798"/>
      <c r="Z124" s="798"/>
      <c r="AA124" s="798"/>
      <c r="AB124" s="798"/>
      <c r="AC124" s="798"/>
      <c r="AD124" s="798"/>
      <c r="AE124" s="798"/>
      <c r="AF124" s="798"/>
      <c r="AG124" s="412">
        <f t="shared" si="197"/>
        <v>0</v>
      </c>
      <c r="AH124" s="403"/>
      <c r="AI124" s="404"/>
      <c r="AJ124" s="801"/>
      <c r="AK124" s="802"/>
      <c r="AL124" s="803"/>
      <c r="AM124" s="804"/>
      <c r="AN124" s="801"/>
      <c r="AO124" s="802"/>
      <c r="AP124" s="553"/>
      <c r="AQ124" s="482"/>
      <c r="AR124" s="269"/>
      <c r="AS124" s="266"/>
      <c r="AT124" s="261"/>
      <c r="AU124" s="276"/>
      <c r="AV124" s="879"/>
      <c r="AW124" s="882"/>
      <c r="AX124" s="885"/>
      <c r="AY124" s="882"/>
      <c r="AZ124" s="888"/>
      <c r="BA124" s="891"/>
      <c r="BB124" s="394"/>
      <c r="BC124" s="282"/>
      <c r="BD124" s="397">
        <v>0.4</v>
      </c>
      <c r="BE124" s="287" t="str">
        <f t="shared" ref="BE124" si="217">IF(ISERROR(IF(R121="R.INHERENTE
2","R. INHERENTE",(IF(AZ121="R.RESIDUAL
2","R. RESIDUAL"," ")))),"",(IF(R121="R.INHERENTE
2","R. INHERENTE",(IF(AZ121="R.RESIDUAL
2","R. RESIDUAL"," ")))))</f>
        <v xml:space="preserve"> </v>
      </c>
      <c r="BF124" s="284" t="str">
        <f t="shared" ref="BF124" si="218">IF(ISERROR(IF(R121="R.INHERENTE
7","R. INHERENTE",(IF(AZ121="R.RESIDUAL
7","R. RESIDUAL"," ")))),"",(IF(R121="R.INHERENTE
7","R. INHERENTE",(IF(AZ121="R.RESIDUAL
7","R. RESIDUAL"," ")))))</f>
        <v xml:space="preserve"> </v>
      </c>
      <c r="BG124" s="284" t="str">
        <f t="shared" ref="BG124" si="219">IF(ISERROR(IF(R121="R.INHERENTE
12","R. INHERENTE",(IF(AZ121="R.RESIDUAL
12","R. RESIDUAL"," ")))),"",(IF(R121="R.INHERENTE
12","R. INHERENTE",(IF(AZ121="R.RESIDUAL
12","R. RESIDUAL"," ")))))</f>
        <v xml:space="preserve"> </v>
      </c>
      <c r="BH124" s="285" t="str">
        <f t="shared" ref="BH124" si="220">IF(ISERROR(IF(R121="R.INHERENTE
17","R. INHERENTE",(IF(AZ121="R.RESIDUAL
17","R. RESIDUAL"," ")))),"",(IF(R121="R.INHERENTE
17","R. INHERENTE",(IF(AZ121="R.RESIDUAL
17","R. RESIDUAL"," ")))))</f>
        <v xml:space="preserve"> </v>
      </c>
      <c r="BI124" s="286" t="str">
        <f t="shared" ref="BI124" si="221">IF(ISERROR(IF(R121="R.INHERENTE
22","R. INHERENTE",(IF(AZ121="R.RESIDUAL
22","R. RESIDUAL"," ")))),"",(IF(R121="R.INHERENTE
22","R. INHERENTE",(IF(AZ121="R.RESIDUAL
22","R. RESIDUAL"," ")))))</f>
        <v xml:space="preserve"> </v>
      </c>
      <c r="BJ124" s="280"/>
      <c r="BK124" s="894"/>
      <c r="BL124" s="811"/>
      <c r="BM124" s="811"/>
      <c r="BN124" s="811"/>
      <c r="BO124" s="811"/>
      <c r="BP124" s="814"/>
      <c r="BQ124" s="392"/>
      <c r="BR124" s="817"/>
      <c r="BS124" s="820"/>
      <c r="BT124" s="823"/>
      <c r="BU124" s="275"/>
      <c r="BV124" s="826"/>
      <c r="BW124" s="829"/>
      <c r="BX124" s="829"/>
      <c r="BY124" s="829"/>
      <c r="BZ124" s="793"/>
      <c r="CA124" s="829"/>
      <c r="CB124" s="829"/>
      <c r="CC124" s="829"/>
      <c r="CD124" s="793"/>
      <c r="CE124" s="829"/>
      <c r="CF124" s="829"/>
      <c r="CG124" s="829"/>
      <c r="CH124" s="793"/>
      <c r="CI124" s="829"/>
      <c r="CJ124" s="829"/>
      <c r="CK124" s="829"/>
      <c r="CL124" s="793"/>
      <c r="CM124" s="829"/>
      <c r="CN124" s="829"/>
      <c r="CO124" s="829"/>
      <c r="CP124" s="796"/>
      <c r="CQ124" s="308"/>
      <c r="CR124" s="832"/>
      <c r="CS124" s="790"/>
      <c r="CT124" s="790"/>
      <c r="CU124" s="790"/>
      <c r="CV124" s="790"/>
      <c r="CW124" s="790"/>
      <c r="CX124" s="790"/>
      <c r="CY124" s="790"/>
      <c r="CZ124" s="793"/>
      <c r="DA124" s="790"/>
      <c r="DB124" s="790"/>
      <c r="DC124" s="790"/>
      <c r="DD124" s="793"/>
      <c r="DE124" s="790"/>
      <c r="DF124" s="790"/>
      <c r="DG124" s="790"/>
      <c r="DH124" s="793"/>
      <c r="DI124" s="790"/>
      <c r="DJ124" s="790"/>
      <c r="DK124" s="790"/>
      <c r="DL124" s="793"/>
      <c r="DM124" s="790"/>
      <c r="DN124" s="790"/>
      <c r="DO124" s="790"/>
      <c r="DP124" s="796"/>
      <c r="DQ124" s="293"/>
      <c r="DR124" s="297"/>
      <c r="DS124" s="298"/>
      <c r="DT124" s="298"/>
      <c r="DU124" s="299"/>
    </row>
    <row r="125" spans="1:125" ht="81" customHeight="1" thickBot="1" x14ac:dyDescent="0.3">
      <c r="A125" s="303"/>
      <c r="B125" s="836"/>
      <c r="C125" s="839"/>
      <c r="D125" s="839"/>
      <c r="E125" s="839"/>
      <c r="F125" s="842"/>
      <c r="G125" s="845"/>
      <c r="H125" s="487"/>
      <c r="I125" s="848"/>
      <c r="J125" s="851"/>
      <c r="K125" s="854"/>
      <c r="L125" s="274"/>
      <c r="M125" s="857"/>
      <c r="N125" s="860"/>
      <c r="O125" s="863"/>
      <c r="P125" s="866"/>
      <c r="Q125" s="869"/>
      <c r="R125" s="872"/>
      <c r="S125" s="274"/>
      <c r="T125" s="536"/>
      <c r="U125" s="263"/>
      <c r="V125" s="263"/>
      <c r="W125" s="805"/>
      <c r="X125" s="805"/>
      <c r="Y125" s="805"/>
      <c r="Z125" s="805"/>
      <c r="AA125" s="805"/>
      <c r="AB125" s="805"/>
      <c r="AC125" s="805"/>
      <c r="AD125" s="805"/>
      <c r="AE125" s="805"/>
      <c r="AF125" s="805"/>
      <c r="AG125" s="413">
        <f t="shared" si="197"/>
        <v>0</v>
      </c>
      <c r="AH125" s="405"/>
      <c r="AI125" s="406"/>
      <c r="AJ125" s="806"/>
      <c r="AK125" s="807"/>
      <c r="AL125" s="808"/>
      <c r="AM125" s="809"/>
      <c r="AN125" s="806"/>
      <c r="AO125" s="807"/>
      <c r="AP125" s="271"/>
      <c r="AQ125" s="483"/>
      <c r="AR125" s="270"/>
      <c r="AS125" s="267"/>
      <c r="AT125" s="264"/>
      <c r="AU125" s="276"/>
      <c r="AV125" s="880"/>
      <c r="AW125" s="883"/>
      <c r="AX125" s="886"/>
      <c r="AY125" s="883"/>
      <c r="AZ125" s="889"/>
      <c r="BA125" s="892"/>
      <c r="BB125" s="394"/>
      <c r="BC125" s="282"/>
      <c r="BD125" s="398">
        <v>0.2</v>
      </c>
      <c r="BE125" s="288" t="str">
        <f t="shared" ref="BE125" si="222">IF(ISERROR(IF(R121="R.INHERENTE
1","R. INHERENTE",(IF(AZ121="R.RESIDUAL
1","R. RESIDUAL"," ")))),"",(IF(R121="R.INHERENTE
1","R. INHERENTE",(IF(AZ121="R.RESIDUAL
1","R. RESIDUAL"," ")))))</f>
        <v xml:space="preserve"> </v>
      </c>
      <c r="BF125" s="289" t="str">
        <f t="shared" ref="BF125" si="223">IF(ISERROR(IF(R121="R.INHERENTE
6","R. INHERENTE",(IF(AZ121="R.RESIDUAL
6","R. RESIDUAL"," ")))),"",(IF(R121="R.INHERENTE
6","R. INHERENTE",(IF(AZ121="R.RESIDUAL
6","R. RESIDUAL"," ")))))</f>
        <v xml:space="preserve"> </v>
      </c>
      <c r="BG125" s="290" t="str">
        <f t="shared" ref="BG125" si="224">IF(ISERROR(IF(R121="R.INHERENTE
11","R. INHERENTE",(IF(AZ121="R.RESIDUAL
11","R. RESIDUAL"," ")))),"",(IF(R121="R.INHERENTE
11","R. INHERENTE",(IF(AZ121="R.RESIDUAL
11","R. RESIDUAL"," ")))))</f>
        <v xml:space="preserve"> </v>
      </c>
      <c r="BH125" s="291" t="str">
        <f t="shared" ref="BH125" si="225">IF(ISERROR(IF(R121="R.INHERENTE
16","R. INHERENTE",(IF(AZ121="R.RESIDUAL
16","R. RESIDUAL"," ")))),"",(IF(R121="R.INHERENTE
16","R. INHERENTE",(IF(AZ121="R.RESIDUAL
16","R. RESIDUAL"," ")))))</f>
        <v xml:space="preserve"> </v>
      </c>
      <c r="BI125" s="292" t="str">
        <f t="shared" ref="BI125" si="226">IF(ISERROR(IF(R121="R.INHERENTE
21","R. INHERENTE",(IF(AZ121="R.RESIDUAL
21","R. RESIDUAL"," ")))),"",(IF(R121="R.INHERENTE
21","R. INHERENTE",(IF(AZ121="R.RESIDUAL
21","R. RESIDUAL"," ")))))</f>
        <v xml:space="preserve"> </v>
      </c>
      <c r="BJ125" s="280"/>
      <c r="BK125" s="895"/>
      <c r="BL125" s="812"/>
      <c r="BM125" s="812"/>
      <c r="BN125" s="812"/>
      <c r="BO125" s="812"/>
      <c r="BP125" s="815"/>
      <c r="BQ125" s="392"/>
      <c r="BR125" s="818"/>
      <c r="BS125" s="821"/>
      <c r="BT125" s="824"/>
      <c r="BU125" s="275"/>
      <c r="BV125" s="827"/>
      <c r="BW125" s="830"/>
      <c r="BX125" s="830"/>
      <c r="BY125" s="830"/>
      <c r="BZ125" s="794"/>
      <c r="CA125" s="830"/>
      <c r="CB125" s="830"/>
      <c r="CC125" s="830"/>
      <c r="CD125" s="794"/>
      <c r="CE125" s="830"/>
      <c r="CF125" s="830"/>
      <c r="CG125" s="830"/>
      <c r="CH125" s="794"/>
      <c r="CI125" s="830"/>
      <c r="CJ125" s="830"/>
      <c r="CK125" s="830"/>
      <c r="CL125" s="794"/>
      <c r="CM125" s="830"/>
      <c r="CN125" s="830"/>
      <c r="CO125" s="830"/>
      <c r="CP125" s="797"/>
      <c r="CQ125" s="308"/>
      <c r="CR125" s="833"/>
      <c r="CS125" s="791"/>
      <c r="CT125" s="791"/>
      <c r="CU125" s="791"/>
      <c r="CV125" s="791"/>
      <c r="CW125" s="791"/>
      <c r="CX125" s="791"/>
      <c r="CY125" s="791"/>
      <c r="CZ125" s="794"/>
      <c r="DA125" s="791"/>
      <c r="DB125" s="791"/>
      <c r="DC125" s="791"/>
      <c r="DD125" s="794"/>
      <c r="DE125" s="791"/>
      <c r="DF125" s="791"/>
      <c r="DG125" s="791"/>
      <c r="DH125" s="794"/>
      <c r="DI125" s="791"/>
      <c r="DJ125" s="791"/>
      <c r="DK125" s="791"/>
      <c r="DL125" s="794"/>
      <c r="DM125" s="791"/>
      <c r="DN125" s="791"/>
      <c r="DO125" s="791"/>
      <c r="DP125" s="797"/>
      <c r="DQ125" s="293"/>
      <c r="DR125" s="300"/>
      <c r="DS125" s="301"/>
      <c r="DT125" s="301"/>
      <c r="DU125" s="302"/>
    </row>
    <row r="126" spans="1:125" ht="19.5" customHeight="1" thickBot="1" x14ac:dyDescent="0.3">
      <c r="AV126" s="394"/>
      <c r="AW126" s="394"/>
      <c r="AX126" s="394"/>
      <c r="AY126" s="394"/>
      <c r="AZ126" s="394"/>
      <c r="BE126" s="410">
        <v>0.2</v>
      </c>
      <c r="BF126" s="411">
        <v>0.4</v>
      </c>
      <c r="BG126" s="411">
        <v>0.60000000000000009</v>
      </c>
      <c r="BH126" s="411">
        <v>0.8</v>
      </c>
      <c r="BI126" s="411">
        <v>1</v>
      </c>
    </row>
    <row r="127" spans="1:125" ht="81" customHeight="1" x14ac:dyDescent="0.25">
      <c r="A127" s="303"/>
      <c r="B127" s="834">
        <v>19</v>
      </c>
      <c r="C127" s="837" t="s">
        <v>639</v>
      </c>
      <c r="D127" s="837" t="s">
        <v>625</v>
      </c>
      <c r="E127" s="837" t="s">
        <v>601</v>
      </c>
      <c r="F127" s="840" t="s">
        <v>600</v>
      </c>
      <c r="G127" s="843" t="s">
        <v>2374</v>
      </c>
      <c r="H127" s="485" t="s">
        <v>2297</v>
      </c>
      <c r="I127" s="846" t="str">
        <f>IF(F127="","",(CONCATENATE("Posibilidad de afectación ",F127," ",G127," ",H127," ",H128," ",H129," ",H130," ",H131)))</f>
        <v xml:space="preserve">Posibilidad de afectación Económica y Reputacional  por no gestionar los sucesos de seguridad institucionales relacionados con el programa de Hemovigilancia, debido a la falta de verificación periodica de la base de datos e investigación de dichos sucesos.    </v>
      </c>
      <c r="J127" s="849" t="s">
        <v>268</v>
      </c>
      <c r="K127" s="852" t="s">
        <v>868</v>
      </c>
      <c r="L127" s="274"/>
      <c r="M127" s="855" t="s">
        <v>657</v>
      </c>
      <c r="N127" s="858">
        <f>IF(ISERROR(VLOOKUP($M127,[4]Listas!$E$20:$F$24,2,FALSE)),"",(VLOOKUP($M127,[4]Listas!$E$20:$F$24,2,FALSE)))</f>
        <v>0.6</v>
      </c>
      <c r="O127" s="861" t="str">
        <f>IF(ISERROR(VLOOKUP($N127,[4]Listas!$E$3:$F$7,2,FALSE)),"",(VLOOKUP($N127,[4]Listas!$E$3:$F$7,2,FALSE)))</f>
        <v>MEDIA</v>
      </c>
      <c r="P127" s="864" t="s">
        <v>594</v>
      </c>
      <c r="Q127" s="867">
        <f>IF(ISERROR(VLOOKUP($P127,[4]Listas!$E$28:$F$35,2,FALSE)),"",(VLOOKUP($P127,[4]Listas!$E$28:$F$35,2,FALSE)))</f>
        <v>0.6</v>
      </c>
      <c r="R127" s="870" t="str">
        <f t="shared" ref="R127" si="227">IF(N127="","",(CONCATENATE("R.INHERENTE
",(IF(AND($N127=0.2,$Q127=0.2),1,(IF(AND($N127=0.2,$Q127=0.4),6,(IF(AND($N127=0.2,$Q127=0.6),11,(IF(AND($N127=0.2,$Q127=0.8),16,(IF(AND($N127=0.2,$Q127=1),21,(IF(AND($N127=0.4,$Q127=0.2),2,(IF(AND($N127=0.4,$Q127=0.4),7,(IF(AND($N127=0.4,$Q127=0.6),12,(IF(AND($N127=0.4,$Q127=0.8),17,(IF(AND($N127=0.4,$Q127=1),22,(IF(AND($N127=0.6,$Q127=0.2),3,(IF(AND($N127=0.6,$Q127=0.4),8,(IF(AND($N127=0.6,$Q127=0.6),13,(IF(AND($N127=0.6,$Q127=0.8),18,(IF(AND($N127=0.6,$Q127=1),23,(IF(AND($N127=0.8,$Q127=0.2),4,(IF(AND($N127=0.8,$Q127=0.4),9,(IF(AND($N127=0.8,$Q127=0.6),14,(IF(AND($N127=0.8,$Q127=0.8),19,(IF(AND($N127=0.8,$Q127=1),24,(IF(AND($N127=1,$Q127=0.2),5,(IF(AND($N127=1,$Q127=0.4),10,(IF(AND($N127=1,$Q127=0.6),15,(IF(AND($N127=1,$Q127=0.8),20,(IF(AND($N127=1,$Q127=1),25,"")))))))))))))))))))))))))))))))))))))))))))))))))))))</f>
        <v>R.INHERENTE
13</v>
      </c>
      <c r="S127" s="274">
        <f>+VLOOKUP($R127,[4]Listas!$D$112:$E$136,2,FALSE)</f>
        <v>13</v>
      </c>
      <c r="T127" s="515" t="s">
        <v>2375</v>
      </c>
      <c r="U127" s="309" t="s">
        <v>748</v>
      </c>
      <c r="V127" s="309"/>
      <c r="W127" s="873">
        <v>25</v>
      </c>
      <c r="X127" s="874"/>
      <c r="Y127" s="873"/>
      <c r="Z127" s="874"/>
      <c r="AA127" s="873"/>
      <c r="AB127" s="874"/>
      <c r="AC127" s="875"/>
      <c r="AD127" s="875"/>
      <c r="AE127" s="875">
        <v>15</v>
      </c>
      <c r="AF127" s="875"/>
      <c r="AG127" s="436">
        <f t="shared" ref="AG127:AG131" si="228">W127+Y127+AA127+AC127+AE127</f>
        <v>40</v>
      </c>
      <c r="AH127" s="407">
        <v>0.36</v>
      </c>
      <c r="AI127" s="408"/>
      <c r="AJ127" s="876" t="s">
        <v>189</v>
      </c>
      <c r="AK127" s="876"/>
      <c r="AL127" s="877" t="s">
        <v>588</v>
      </c>
      <c r="AM127" s="877"/>
      <c r="AN127" s="876" t="s">
        <v>189</v>
      </c>
      <c r="AO127" s="876"/>
      <c r="AP127" s="500" t="s">
        <v>2376</v>
      </c>
      <c r="AQ127" s="552" t="s">
        <v>617</v>
      </c>
      <c r="AR127" s="310" t="s">
        <v>2377</v>
      </c>
      <c r="AS127" s="311" t="s">
        <v>2341</v>
      </c>
      <c r="AT127" s="312" t="s">
        <v>2378</v>
      </c>
      <c r="AU127" s="305">
        <f t="shared" ref="AU127" si="229">+(IF(AND($AV127&gt;0,$AV127&lt;=0.2),0.2,(IF(AND($AV127&gt;0.2,$AV127&lt;=0.4),0.4,(IF(AND($AV127&gt;0.4,$AV127&lt;=0.6),0.6,(IF(AND($AV127&gt;0.6,$AV127&lt;=0.8),0.8,(IF($AV127&gt;0.8,1,""))))))))))</f>
        <v>0.4</v>
      </c>
      <c r="AV127" s="878">
        <f t="shared" ref="AV127" si="230">+MIN(AH127:AH131)</f>
        <v>0.36</v>
      </c>
      <c r="AW127" s="881" t="str">
        <f t="shared" si="69"/>
        <v>BAJA</v>
      </c>
      <c r="AX127" s="884">
        <f t="shared" ref="AX127" si="231">+MIN(AI127:AI131)</f>
        <v>0.36</v>
      </c>
      <c r="AY127" s="881" t="str">
        <f t="shared" si="70"/>
        <v>BAJA</v>
      </c>
      <c r="AZ127" s="887" t="str">
        <f t="shared" si="71"/>
        <v>R.RESIDUAL
7</v>
      </c>
      <c r="BA127" s="890" t="s">
        <v>610</v>
      </c>
      <c r="BB127" s="305">
        <f t="shared" ref="BB127" si="232">+(IF(AND($AX127&gt;0,$AX127&lt;=0.2),0.2,(IF(AND($AX127&gt;0.2,$AX127&lt;=0.4),0.4,(IF(AND($AX127&gt;0.4,$AX127&lt;=0.6),0.6,(IF(AND($AX127&gt;0.6,$AX127&lt;=0.8),0.8,(IF($AX127&gt;0.8,1,""))))))))))</f>
        <v>0.4</v>
      </c>
      <c r="BC127" s="276">
        <f>+VLOOKUP($AZ127,[4]Listas!$F$112:$G$136,2,FALSE)</f>
        <v>7</v>
      </c>
      <c r="BD127" s="397">
        <v>1</v>
      </c>
      <c r="BE127" s="277" t="str">
        <f t="shared" ref="BE127" si="233">IF(ISERROR(IF(R127="R.INHERENTE
5","R. INHERENTE",(IF(AZ127="R.RESIDUAL
5","R. RESIDUAL"," ")))),"",(IF(R127="R.INHERENTE
5","R. INHERENTE",(IF(AZ127="R.RESIDUAL
5","R. RESIDUAL"," ")))))</f>
        <v xml:space="preserve"> </v>
      </c>
      <c r="BF127" s="278" t="str">
        <f t="shared" ref="BF127" si="234">IF(ISERROR(IF(R127="R.INHERENTE
10","R. INHERENTE",(IF(AZ127="R.RESIDUAL
10","R. RESIDUAL"," ")))),"",(IF(R127="R.INHERENTE
10","R. INHERENTE",(IF(AZ127="R.RESIDUAL
10","R. RESIDUAL"," ")))))</f>
        <v xml:space="preserve"> </v>
      </c>
      <c r="BG127" s="278" t="str">
        <f t="shared" ref="BG127" si="235">IF(ISERROR(IF(R127="R.INHERENTE
15","R. INHERENTE",(IF(AZ127="R.RESIDUAL
15","R. RESIDUAL"," ")))),"",(IF(R127="R.INHERENTE
15","R. INHERENTE",(IF(AZ127="R.RESIDUAL
15","R. RESIDUAL"," ")))))</f>
        <v xml:space="preserve"> </v>
      </c>
      <c r="BH127" s="278" t="str">
        <f t="shared" ref="BH127" si="236">IF(ISERROR(IF(R127="R.INHERENTE
20","R. INHERENTE",(IF(AZ127="R.RESIDUAL
20","R. RESIDUAL"," ")))),"",(IF(R127="R.INHERENTE
20","R. INHERENTE",(IF(AZ127="R.RESIDUAL
20","R. RESIDUAL"," ")))))</f>
        <v xml:space="preserve"> </v>
      </c>
      <c r="BI127" s="279" t="str">
        <f t="shared" ref="BI127" si="237">IF(ISERROR(IF(R127="R.INHERENTE
25","R. INHERENTE",(IF(AZ127="R.RESIDUAL
25","R. RESIDUAL"," ")))),"",(IF(R127="R.INHERENTE
25","R. INHERENTE",(IF(AZ127="R.RESIDUAL
25","R. RESIDUAL"," ")))))</f>
        <v xml:space="preserve"> </v>
      </c>
      <c r="BJ127" s="280"/>
      <c r="BK127" s="893" t="s">
        <v>43</v>
      </c>
      <c r="BL127" s="810" t="s">
        <v>43</v>
      </c>
      <c r="BM127" s="810" t="s">
        <v>43</v>
      </c>
      <c r="BN127" s="810" t="s">
        <v>43</v>
      </c>
      <c r="BO127" s="810" t="s">
        <v>43</v>
      </c>
      <c r="BP127" s="813" t="s">
        <v>694</v>
      </c>
      <c r="BQ127" s="392"/>
      <c r="BR127" s="816" t="s">
        <v>2379</v>
      </c>
      <c r="BS127" s="819" t="s">
        <v>2380</v>
      </c>
      <c r="BT127" s="822" t="s">
        <v>2381</v>
      </c>
      <c r="BU127" s="275"/>
      <c r="BV127" s="825">
        <v>44660</v>
      </c>
      <c r="BW127" s="828"/>
      <c r="BX127" s="828"/>
      <c r="BY127" s="828"/>
      <c r="BZ127" s="792" t="s">
        <v>924</v>
      </c>
      <c r="CA127" s="828"/>
      <c r="CB127" s="828"/>
      <c r="CC127" s="828"/>
      <c r="CD127" s="792" t="s">
        <v>924</v>
      </c>
      <c r="CE127" s="828"/>
      <c r="CF127" s="828"/>
      <c r="CG127" s="828"/>
      <c r="CH127" s="792" t="s">
        <v>925</v>
      </c>
      <c r="CI127" s="828"/>
      <c r="CJ127" s="828"/>
      <c r="CK127" s="828"/>
      <c r="CL127" s="792" t="s">
        <v>924</v>
      </c>
      <c r="CM127" s="828"/>
      <c r="CN127" s="828"/>
      <c r="CO127" s="828"/>
      <c r="CP127" s="795" t="s">
        <v>926</v>
      </c>
      <c r="CQ127" s="308"/>
      <c r="CR127" s="831">
        <v>44666</v>
      </c>
      <c r="CS127" s="789"/>
      <c r="CT127" s="789"/>
      <c r="CU127" s="789"/>
      <c r="CV127" s="789"/>
      <c r="CW127" s="789"/>
      <c r="CX127" s="789"/>
      <c r="CY127" s="789"/>
      <c r="CZ127" s="792" t="s">
        <v>924</v>
      </c>
      <c r="DA127" s="789"/>
      <c r="DB127" s="789"/>
      <c r="DC127" s="789"/>
      <c r="DD127" s="792" t="s">
        <v>924</v>
      </c>
      <c r="DE127" s="789"/>
      <c r="DF127" s="789"/>
      <c r="DG127" s="789"/>
      <c r="DH127" s="792" t="s">
        <v>925</v>
      </c>
      <c r="DI127" s="789"/>
      <c r="DJ127" s="789"/>
      <c r="DK127" s="789"/>
      <c r="DL127" s="792" t="s">
        <v>924</v>
      </c>
      <c r="DM127" s="789"/>
      <c r="DN127" s="789"/>
      <c r="DO127" s="789"/>
      <c r="DP127" s="795" t="s">
        <v>926</v>
      </c>
      <c r="DQ127" s="293"/>
      <c r="DR127" s="294"/>
      <c r="DS127" s="295"/>
      <c r="DT127" s="295"/>
      <c r="DU127" s="296"/>
    </row>
    <row r="128" spans="1:125" ht="81" customHeight="1" x14ac:dyDescent="0.25">
      <c r="A128" s="303"/>
      <c r="B128" s="835"/>
      <c r="C128" s="838"/>
      <c r="D128" s="838"/>
      <c r="E128" s="838"/>
      <c r="F128" s="841"/>
      <c r="G128" s="844"/>
      <c r="H128" s="486" t="s">
        <v>2306</v>
      </c>
      <c r="I128" s="847"/>
      <c r="J128" s="850"/>
      <c r="K128" s="853"/>
      <c r="L128" s="274"/>
      <c r="M128" s="856"/>
      <c r="N128" s="859"/>
      <c r="O128" s="862"/>
      <c r="P128" s="865"/>
      <c r="Q128" s="868"/>
      <c r="R128" s="871"/>
      <c r="S128" s="274"/>
      <c r="T128" s="516" t="s">
        <v>2382</v>
      </c>
      <c r="U128" s="258"/>
      <c r="V128" s="258" t="s">
        <v>260</v>
      </c>
      <c r="W128" s="798">
        <v>25</v>
      </c>
      <c r="X128" s="798"/>
      <c r="Y128" s="798"/>
      <c r="Z128" s="798"/>
      <c r="AA128" s="798"/>
      <c r="AB128" s="798"/>
      <c r="AC128" s="798"/>
      <c r="AD128" s="798"/>
      <c r="AE128" s="798">
        <v>15</v>
      </c>
      <c r="AF128" s="798"/>
      <c r="AG128" s="412">
        <f t="shared" si="228"/>
        <v>40</v>
      </c>
      <c r="AH128" s="403"/>
      <c r="AI128" s="404">
        <v>0.36</v>
      </c>
      <c r="AJ128" s="799" t="s">
        <v>189</v>
      </c>
      <c r="AK128" s="799"/>
      <c r="AL128" s="800" t="s">
        <v>588</v>
      </c>
      <c r="AM128" s="800"/>
      <c r="AN128" s="799" t="s">
        <v>189</v>
      </c>
      <c r="AO128" s="799"/>
      <c r="AP128" s="499" t="s">
        <v>2383</v>
      </c>
      <c r="AQ128" s="482" t="s">
        <v>617</v>
      </c>
      <c r="AR128" s="269" t="s">
        <v>2384</v>
      </c>
      <c r="AS128" s="266" t="s">
        <v>2341</v>
      </c>
      <c r="AT128" s="261" t="s">
        <v>2378</v>
      </c>
      <c r="AU128" s="276"/>
      <c r="AV128" s="879"/>
      <c r="AW128" s="882"/>
      <c r="AX128" s="885"/>
      <c r="AY128" s="882"/>
      <c r="AZ128" s="888"/>
      <c r="BA128" s="891"/>
      <c r="BB128" s="394"/>
      <c r="BC128" s="282"/>
      <c r="BD128" s="397">
        <v>0.8</v>
      </c>
      <c r="BE128" s="283" t="str">
        <f t="shared" ref="BE128" si="238">IF(ISERROR(IF(R127="R.INHERENTE
4","R. INHERENTE",(IF(AZ127="R.RESIDUAL
4","R. RESIDUAL"," ")))),"",(IF(R127="R.INHERENTE
4","R. INHERENTE",(IF(AZ127="R.RESIDUAL
4","R. RESIDUAL"," ")))))</f>
        <v xml:space="preserve"> </v>
      </c>
      <c r="BF128" s="284" t="str">
        <f t="shared" ref="BF128" si="239">IF(ISERROR(IF(R127="R.INHERENTE
9","R. INHERENTE",(IF(AZ127="R.RESIDUAL
9","R. RESIDUAL"," ")))),"",(IF(R127="R.INHERENTE
9","R. INHERENTE",(IF(AZ127="R.RESIDUAL
9","R. RESIDUAL"," ")))))</f>
        <v xml:space="preserve"> </v>
      </c>
      <c r="BG128" s="285" t="str">
        <f t="shared" ref="BG128" si="240">IF(ISERROR(IF(R127="R.INHERENTE
14","R. INHERENTE",(IF(AZ127="R.RESIDUAL
14","R. RESIDUAL"," ")))),"",(IF(R127="R.INHERENTE
14","R. INHERENTE",(IF(AZ127="R.RESIDUAL
14","R. RESIDUAL"," ")))))</f>
        <v xml:space="preserve"> </v>
      </c>
      <c r="BH128" s="285" t="str">
        <f t="shared" ref="BH128" si="241">IF(ISERROR(IF(R127="R.INHERENTE
19","R. INHERENTE",(IF(AZ127="R.RESIDUAL
19","R. RESIDUAL"," ")))),"",(IF(R127="R.INHERENTE
19","R. INHERENTE",(IF(AZ127="R.RESIDUAL
19","R. RESIDUAL"," ")))))</f>
        <v xml:space="preserve"> </v>
      </c>
      <c r="BI128" s="286" t="str">
        <f t="shared" ref="BI128" si="242">IF(ISERROR(IF(R127="R.INHERENTE
24","R. INHERENTE",(IF(AZ127="R.RESIDUAL
24","R. RESIDUAL"," ")))),"",(IF(R127="R.INHERENTE
24","R. INHERENTE",(IF(AZ127="R.RESIDUAL
24","R. RESIDUAL"," ")))))</f>
        <v xml:space="preserve"> </v>
      </c>
      <c r="BJ128" s="280"/>
      <c r="BK128" s="894"/>
      <c r="BL128" s="811"/>
      <c r="BM128" s="811"/>
      <c r="BN128" s="811"/>
      <c r="BO128" s="811"/>
      <c r="BP128" s="814"/>
      <c r="BQ128" s="392"/>
      <c r="BR128" s="817"/>
      <c r="BS128" s="820"/>
      <c r="BT128" s="823"/>
      <c r="BU128" s="275"/>
      <c r="BV128" s="826"/>
      <c r="BW128" s="829"/>
      <c r="BX128" s="829"/>
      <c r="BY128" s="829"/>
      <c r="BZ128" s="793"/>
      <c r="CA128" s="829"/>
      <c r="CB128" s="829"/>
      <c r="CC128" s="829"/>
      <c r="CD128" s="793"/>
      <c r="CE128" s="829"/>
      <c r="CF128" s="829"/>
      <c r="CG128" s="829"/>
      <c r="CH128" s="793"/>
      <c r="CI128" s="829"/>
      <c r="CJ128" s="829"/>
      <c r="CK128" s="829"/>
      <c r="CL128" s="793"/>
      <c r="CM128" s="829"/>
      <c r="CN128" s="829"/>
      <c r="CO128" s="829"/>
      <c r="CP128" s="796"/>
      <c r="CQ128" s="308"/>
      <c r="CR128" s="832"/>
      <c r="CS128" s="790"/>
      <c r="CT128" s="790"/>
      <c r="CU128" s="790"/>
      <c r="CV128" s="790"/>
      <c r="CW128" s="790"/>
      <c r="CX128" s="790"/>
      <c r="CY128" s="790"/>
      <c r="CZ128" s="793"/>
      <c r="DA128" s="790"/>
      <c r="DB128" s="790"/>
      <c r="DC128" s="790"/>
      <c r="DD128" s="793"/>
      <c r="DE128" s="790"/>
      <c r="DF128" s="790"/>
      <c r="DG128" s="790"/>
      <c r="DH128" s="793"/>
      <c r="DI128" s="790"/>
      <c r="DJ128" s="790"/>
      <c r="DK128" s="790"/>
      <c r="DL128" s="793"/>
      <c r="DM128" s="790"/>
      <c r="DN128" s="790"/>
      <c r="DO128" s="790"/>
      <c r="DP128" s="796"/>
      <c r="DQ128" s="293"/>
      <c r="DR128" s="297"/>
      <c r="DS128" s="298"/>
      <c r="DT128" s="298"/>
      <c r="DU128" s="299"/>
    </row>
    <row r="129" spans="1:125" ht="81" customHeight="1" x14ac:dyDescent="0.25">
      <c r="A129" s="303"/>
      <c r="B129" s="835"/>
      <c r="C129" s="838"/>
      <c r="D129" s="838"/>
      <c r="E129" s="838"/>
      <c r="F129" s="841"/>
      <c r="G129" s="844"/>
      <c r="H129" s="486"/>
      <c r="I129" s="847"/>
      <c r="J129" s="850"/>
      <c r="K129" s="853"/>
      <c r="L129" s="274"/>
      <c r="M129" s="856"/>
      <c r="N129" s="859"/>
      <c r="O129" s="862"/>
      <c r="P129" s="865"/>
      <c r="Q129" s="868"/>
      <c r="R129" s="871"/>
      <c r="S129" s="274"/>
      <c r="T129" s="516"/>
      <c r="U129" s="258"/>
      <c r="V129" s="258"/>
      <c r="W129" s="798"/>
      <c r="X129" s="798"/>
      <c r="Y129" s="798"/>
      <c r="Z129" s="798"/>
      <c r="AA129" s="798"/>
      <c r="AB129" s="798"/>
      <c r="AC129" s="798"/>
      <c r="AD129" s="798"/>
      <c r="AE129" s="798"/>
      <c r="AF129" s="798"/>
      <c r="AG129" s="412">
        <f t="shared" si="228"/>
        <v>0</v>
      </c>
      <c r="AH129" s="403"/>
      <c r="AI129" s="404"/>
      <c r="AJ129" s="799"/>
      <c r="AK129" s="799"/>
      <c r="AL129" s="800"/>
      <c r="AM129" s="800"/>
      <c r="AN129" s="799"/>
      <c r="AO129" s="799"/>
      <c r="AP129" s="499"/>
      <c r="AQ129" s="482"/>
      <c r="AR129" s="269"/>
      <c r="AS129" s="266"/>
      <c r="AT129" s="261"/>
      <c r="AU129" s="276"/>
      <c r="AV129" s="879"/>
      <c r="AW129" s="882"/>
      <c r="AX129" s="885"/>
      <c r="AY129" s="882"/>
      <c r="AZ129" s="888"/>
      <c r="BA129" s="891"/>
      <c r="BB129" s="394"/>
      <c r="BC129" s="282"/>
      <c r="BD129" s="397">
        <v>0.60000000000000009</v>
      </c>
      <c r="BE129" s="283" t="str">
        <f t="shared" ref="BE129" si="243">IF(ISERROR(IF(R127="R.INHERENTE
3","R. INHERENTE",(IF(AZ127="R.RESIDUAL
3","R. RESIDUAL"," ")))),"",(IF(R127="R.INHERENTE
3","R. INHERENTE",(IF(AZ127="R.RESIDUAL
3","R. RESIDUAL"," ")))))</f>
        <v xml:space="preserve"> </v>
      </c>
      <c r="BF129" s="284" t="str">
        <f t="shared" ref="BF129" si="244">IF(ISERROR(IF(R127="R.INHERENTE
8","R. INHERENTE",(IF(AZ127="R.RESIDUAL
8","R. RESIDUAL"," ")))),"",(IF(R127="R.INHERENTE
8","R. INHERENTE",(IF(AZ127="R.RESIDUAL
8","R. RESIDUAL"," ")))))</f>
        <v xml:space="preserve"> </v>
      </c>
      <c r="BG129" s="284" t="str">
        <f t="shared" ref="BG129" si="245">IF(ISERROR(IF(R127="R.INHERENTE
13","R. INHERENTE",(IF(AZ127="R.RESIDUAL
13","R. RESIDUAL"," ")))),"",(IF(R127="R.INHERENTE
13","R. INHERENTE",(IF(AZ127="R.RESIDUAL
13","R. RESIDUAL"," ")))))</f>
        <v>R. INHERENTE</v>
      </c>
      <c r="BH129" s="285" t="str">
        <f t="shared" ref="BH129" si="246">IF(ISERROR(IF(R127="R.INHERENTE
18","R. INHERENTE",(IF(AZ127="R.RESIDUAL
18","R. RESIDUAL"," ")))),"",(IF(R127="R.INHERENTE
18","R. INHERENTE",(IF(AZ127="R.RESIDUAL
18","R. RESIDUAL"," ")))))</f>
        <v xml:space="preserve"> </v>
      </c>
      <c r="BI129" s="286" t="str">
        <f t="shared" ref="BI129" si="247">IF(ISERROR(IF(R127="R.INHERENTE
23","R. INHERENTE",(IF(AZ127="R.RESIDUAL
23","R. RESIDUAL"," ")))),"",(IF(R127="R.INHERENTE
23","R. INHERENTE",(IF(AZ127="R.RESIDUAL
23","R. RESIDUAL"," ")))))</f>
        <v xml:space="preserve"> </v>
      </c>
      <c r="BJ129" s="280"/>
      <c r="BK129" s="894"/>
      <c r="BL129" s="811"/>
      <c r="BM129" s="811"/>
      <c r="BN129" s="811"/>
      <c r="BO129" s="811"/>
      <c r="BP129" s="814"/>
      <c r="BQ129" s="392"/>
      <c r="BR129" s="817"/>
      <c r="BS129" s="820"/>
      <c r="BT129" s="823"/>
      <c r="BU129" s="275"/>
      <c r="BV129" s="826"/>
      <c r="BW129" s="829"/>
      <c r="BX129" s="829"/>
      <c r="BY129" s="829"/>
      <c r="BZ129" s="793"/>
      <c r="CA129" s="829"/>
      <c r="CB129" s="829"/>
      <c r="CC129" s="829"/>
      <c r="CD129" s="793"/>
      <c r="CE129" s="829"/>
      <c r="CF129" s="829"/>
      <c r="CG129" s="829"/>
      <c r="CH129" s="793"/>
      <c r="CI129" s="829"/>
      <c r="CJ129" s="829"/>
      <c r="CK129" s="829"/>
      <c r="CL129" s="793"/>
      <c r="CM129" s="829"/>
      <c r="CN129" s="829"/>
      <c r="CO129" s="829"/>
      <c r="CP129" s="796"/>
      <c r="CQ129" s="308"/>
      <c r="CR129" s="832"/>
      <c r="CS129" s="790"/>
      <c r="CT129" s="790"/>
      <c r="CU129" s="790"/>
      <c r="CV129" s="790"/>
      <c r="CW129" s="790"/>
      <c r="CX129" s="790"/>
      <c r="CY129" s="790"/>
      <c r="CZ129" s="793"/>
      <c r="DA129" s="790"/>
      <c r="DB129" s="790"/>
      <c r="DC129" s="790"/>
      <c r="DD129" s="793"/>
      <c r="DE129" s="790"/>
      <c r="DF129" s="790"/>
      <c r="DG129" s="790"/>
      <c r="DH129" s="793"/>
      <c r="DI129" s="790"/>
      <c r="DJ129" s="790"/>
      <c r="DK129" s="790"/>
      <c r="DL129" s="793"/>
      <c r="DM129" s="790"/>
      <c r="DN129" s="790"/>
      <c r="DO129" s="790"/>
      <c r="DP129" s="796"/>
      <c r="DQ129" s="293"/>
      <c r="DR129" s="297"/>
      <c r="DS129" s="298"/>
      <c r="DT129" s="298"/>
      <c r="DU129" s="299"/>
    </row>
    <row r="130" spans="1:125" ht="81" customHeight="1" x14ac:dyDescent="0.25">
      <c r="A130" s="303"/>
      <c r="B130" s="835"/>
      <c r="C130" s="838"/>
      <c r="D130" s="838"/>
      <c r="E130" s="838"/>
      <c r="F130" s="841"/>
      <c r="G130" s="844"/>
      <c r="H130" s="486"/>
      <c r="I130" s="847"/>
      <c r="J130" s="850"/>
      <c r="K130" s="853"/>
      <c r="L130" s="274"/>
      <c r="M130" s="856"/>
      <c r="N130" s="859"/>
      <c r="O130" s="862"/>
      <c r="P130" s="865"/>
      <c r="Q130" s="868"/>
      <c r="R130" s="871"/>
      <c r="S130" s="274"/>
      <c r="T130" s="516"/>
      <c r="U130" s="258"/>
      <c r="V130" s="258"/>
      <c r="W130" s="798"/>
      <c r="X130" s="798"/>
      <c r="Y130" s="798"/>
      <c r="Z130" s="798"/>
      <c r="AA130" s="798"/>
      <c r="AB130" s="798"/>
      <c r="AC130" s="798"/>
      <c r="AD130" s="798"/>
      <c r="AE130" s="798"/>
      <c r="AF130" s="798"/>
      <c r="AG130" s="412">
        <f t="shared" si="228"/>
        <v>0</v>
      </c>
      <c r="AH130" s="403"/>
      <c r="AI130" s="404"/>
      <c r="AJ130" s="801"/>
      <c r="AK130" s="802"/>
      <c r="AL130" s="803"/>
      <c r="AM130" s="804"/>
      <c r="AN130" s="801"/>
      <c r="AO130" s="802"/>
      <c r="AP130" s="553"/>
      <c r="AQ130" s="482"/>
      <c r="AR130" s="269"/>
      <c r="AS130" s="266"/>
      <c r="AT130" s="261"/>
      <c r="AU130" s="276"/>
      <c r="AV130" s="879"/>
      <c r="AW130" s="882"/>
      <c r="AX130" s="885"/>
      <c r="AY130" s="882"/>
      <c r="AZ130" s="888"/>
      <c r="BA130" s="891"/>
      <c r="BB130" s="394"/>
      <c r="BC130" s="282"/>
      <c r="BD130" s="397">
        <v>0.4</v>
      </c>
      <c r="BE130" s="287" t="str">
        <f t="shared" ref="BE130" si="248">IF(ISERROR(IF(R127="R.INHERENTE
2","R. INHERENTE",(IF(AZ127="R.RESIDUAL
2","R. RESIDUAL"," ")))),"",(IF(R127="R.INHERENTE
2","R. INHERENTE",(IF(AZ127="R.RESIDUAL
2","R. RESIDUAL"," ")))))</f>
        <v xml:space="preserve"> </v>
      </c>
      <c r="BF130" s="284" t="str">
        <f t="shared" ref="BF130" si="249">IF(ISERROR(IF(R127="R.INHERENTE
7","R. INHERENTE",(IF(AZ127="R.RESIDUAL
7","R. RESIDUAL"," ")))),"",(IF(R127="R.INHERENTE
7","R. INHERENTE",(IF(AZ127="R.RESIDUAL
7","R. RESIDUAL"," ")))))</f>
        <v>R. RESIDUAL</v>
      </c>
      <c r="BG130" s="284" t="str">
        <f t="shared" ref="BG130" si="250">IF(ISERROR(IF(R127="R.INHERENTE
12","R. INHERENTE",(IF(AZ127="R.RESIDUAL
12","R. RESIDUAL"," ")))),"",(IF(R127="R.INHERENTE
12","R. INHERENTE",(IF(AZ127="R.RESIDUAL
12","R. RESIDUAL"," ")))))</f>
        <v xml:space="preserve"> </v>
      </c>
      <c r="BH130" s="285" t="str">
        <f t="shared" ref="BH130" si="251">IF(ISERROR(IF(R127="R.INHERENTE
17","R. INHERENTE",(IF(AZ127="R.RESIDUAL
17","R. RESIDUAL"," ")))),"",(IF(R127="R.INHERENTE
17","R. INHERENTE",(IF(AZ127="R.RESIDUAL
17","R. RESIDUAL"," ")))))</f>
        <v xml:space="preserve"> </v>
      </c>
      <c r="BI130" s="286" t="str">
        <f t="shared" ref="BI130" si="252">IF(ISERROR(IF(R127="R.INHERENTE
22","R. INHERENTE",(IF(AZ127="R.RESIDUAL
22","R. RESIDUAL"," ")))),"",(IF(R127="R.INHERENTE
22","R. INHERENTE",(IF(AZ127="R.RESIDUAL
22","R. RESIDUAL"," ")))))</f>
        <v xml:space="preserve"> </v>
      </c>
      <c r="BJ130" s="280"/>
      <c r="BK130" s="894"/>
      <c r="BL130" s="811"/>
      <c r="BM130" s="811"/>
      <c r="BN130" s="811"/>
      <c r="BO130" s="811"/>
      <c r="BP130" s="814"/>
      <c r="BQ130" s="392"/>
      <c r="BR130" s="817"/>
      <c r="BS130" s="820"/>
      <c r="BT130" s="823"/>
      <c r="BU130" s="275"/>
      <c r="BV130" s="826"/>
      <c r="BW130" s="829"/>
      <c r="BX130" s="829"/>
      <c r="BY130" s="829"/>
      <c r="BZ130" s="793"/>
      <c r="CA130" s="829"/>
      <c r="CB130" s="829"/>
      <c r="CC130" s="829"/>
      <c r="CD130" s="793"/>
      <c r="CE130" s="829"/>
      <c r="CF130" s="829"/>
      <c r="CG130" s="829"/>
      <c r="CH130" s="793"/>
      <c r="CI130" s="829"/>
      <c r="CJ130" s="829"/>
      <c r="CK130" s="829"/>
      <c r="CL130" s="793"/>
      <c r="CM130" s="829"/>
      <c r="CN130" s="829"/>
      <c r="CO130" s="829"/>
      <c r="CP130" s="796"/>
      <c r="CQ130" s="308"/>
      <c r="CR130" s="832"/>
      <c r="CS130" s="790"/>
      <c r="CT130" s="790"/>
      <c r="CU130" s="790"/>
      <c r="CV130" s="790"/>
      <c r="CW130" s="790"/>
      <c r="CX130" s="790"/>
      <c r="CY130" s="790"/>
      <c r="CZ130" s="793"/>
      <c r="DA130" s="790"/>
      <c r="DB130" s="790"/>
      <c r="DC130" s="790"/>
      <c r="DD130" s="793"/>
      <c r="DE130" s="790"/>
      <c r="DF130" s="790"/>
      <c r="DG130" s="790"/>
      <c r="DH130" s="793"/>
      <c r="DI130" s="790"/>
      <c r="DJ130" s="790"/>
      <c r="DK130" s="790"/>
      <c r="DL130" s="793"/>
      <c r="DM130" s="790"/>
      <c r="DN130" s="790"/>
      <c r="DO130" s="790"/>
      <c r="DP130" s="796"/>
      <c r="DQ130" s="293"/>
      <c r="DR130" s="297"/>
      <c r="DS130" s="298"/>
      <c r="DT130" s="298"/>
      <c r="DU130" s="299"/>
    </row>
    <row r="131" spans="1:125" ht="81" customHeight="1" thickBot="1" x14ac:dyDescent="0.3">
      <c r="A131" s="303"/>
      <c r="B131" s="836"/>
      <c r="C131" s="839"/>
      <c r="D131" s="839"/>
      <c r="E131" s="839"/>
      <c r="F131" s="842"/>
      <c r="G131" s="845"/>
      <c r="H131" s="487"/>
      <c r="I131" s="848"/>
      <c r="J131" s="851"/>
      <c r="K131" s="854"/>
      <c r="L131" s="274"/>
      <c r="M131" s="857"/>
      <c r="N131" s="860"/>
      <c r="O131" s="863"/>
      <c r="P131" s="866"/>
      <c r="Q131" s="869"/>
      <c r="R131" s="872"/>
      <c r="S131" s="274"/>
      <c r="T131" s="536"/>
      <c r="U131" s="263"/>
      <c r="V131" s="263"/>
      <c r="W131" s="805"/>
      <c r="X131" s="805"/>
      <c r="Y131" s="805"/>
      <c r="Z131" s="805"/>
      <c r="AA131" s="805"/>
      <c r="AB131" s="805"/>
      <c r="AC131" s="805"/>
      <c r="AD131" s="805"/>
      <c r="AE131" s="805"/>
      <c r="AF131" s="805"/>
      <c r="AG131" s="413">
        <f t="shared" si="228"/>
        <v>0</v>
      </c>
      <c r="AH131" s="405"/>
      <c r="AI131" s="406"/>
      <c r="AJ131" s="806"/>
      <c r="AK131" s="807"/>
      <c r="AL131" s="808"/>
      <c r="AM131" s="809"/>
      <c r="AN131" s="806"/>
      <c r="AO131" s="807"/>
      <c r="AP131" s="271"/>
      <c r="AQ131" s="483"/>
      <c r="AR131" s="270"/>
      <c r="AS131" s="267"/>
      <c r="AT131" s="264"/>
      <c r="AU131" s="276"/>
      <c r="AV131" s="880"/>
      <c r="AW131" s="883"/>
      <c r="AX131" s="886"/>
      <c r="AY131" s="883"/>
      <c r="AZ131" s="889"/>
      <c r="BA131" s="892"/>
      <c r="BB131" s="394"/>
      <c r="BC131" s="282"/>
      <c r="BD131" s="398">
        <v>0.2</v>
      </c>
      <c r="BE131" s="288" t="str">
        <f t="shared" ref="BE131" si="253">IF(ISERROR(IF(R127="R.INHERENTE
1","R. INHERENTE",(IF(AZ127="R.RESIDUAL
1","R. RESIDUAL"," ")))),"",(IF(R127="R.INHERENTE
1","R. INHERENTE",(IF(AZ127="R.RESIDUAL
1","R. RESIDUAL"," ")))))</f>
        <v xml:space="preserve"> </v>
      </c>
      <c r="BF131" s="289" t="str">
        <f t="shared" ref="BF131" si="254">IF(ISERROR(IF(R127="R.INHERENTE
6","R. INHERENTE",(IF(AZ127="R.RESIDUAL
6","R. RESIDUAL"," ")))),"",(IF(R127="R.INHERENTE
6","R. INHERENTE",(IF(AZ127="R.RESIDUAL
6","R. RESIDUAL"," ")))))</f>
        <v xml:space="preserve"> </v>
      </c>
      <c r="BG131" s="290" t="str">
        <f t="shared" ref="BG131" si="255">IF(ISERROR(IF(R127="R.INHERENTE
11","R. INHERENTE",(IF(AZ127="R.RESIDUAL
11","R. RESIDUAL"," ")))),"",(IF(R127="R.INHERENTE
11","R. INHERENTE",(IF(AZ127="R.RESIDUAL
11","R. RESIDUAL"," ")))))</f>
        <v xml:space="preserve"> </v>
      </c>
      <c r="BH131" s="291" t="str">
        <f t="shared" ref="BH131" si="256">IF(ISERROR(IF(R127="R.INHERENTE
16","R. INHERENTE",(IF(AZ127="R.RESIDUAL
16","R. RESIDUAL"," ")))),"",(IF(R127="R.INHERENTE
16","R. INHERENTE",(IF(AZ127="R.RESIDUAL
16","R. RESIDUAL"," ")))))</f>
        <v xml:space="preserve"> </v>
      </c>
      <c r="BI131" s="292" t="str">
        <f t="shared" ref="BI131" si="257">IF(ISERROR(IF(R127="R.INHERENTE
21","R. INHERENTE",(IF(AZ127="R.RESIDUAL
21","R. RESIDUAL"," ")))),"",(IF(R127="R.INHERENTE
21","R. INHERENTE",(IF(AZ127="R.RESIDUAL
21","R. RESIDUAL"," ")))))</f>
        <v xml:space="preserve"> </v>
      </c>
      <c r="BJ131" s="280"/>
      <c r="BK131" s="895"/>
      <c r="BL131" s="812"/>
      <c r="BM131" s="812"/>
      <c r="BN131" s="812"/>
      <c r="BO131" s="812"/>
      <c r="BP131" s="815"/>
      <c r="BQ131" s="392"/>
      <c r="BR131" s="818"/>
      <c r="BS131" s="821"/>
      <c r="BT131" s="824"/>
      <c r="BU131" s="275"/>
      <c r="BV131" s="827"/>
      <c r="BW131" s="830"/>
      <c r="BX131" s="830"/>
      <c r="BY131" s="830"/>
      <c r="BZ131" s="794"/>
      <c r="CA131" s="830"/>
      <c r="CB131" s="830"/>
      <c r="CC131" s="830"/>
      <c r="CD131" s="794"/>
      <c r="CE131" s="830"/>
      <c r="CF131" s="830"/>
      <c r="CG131" s="830"/>
      <c r="CH131" s="794"/>
      <c r="CI131" s="830"/>
      <c r="CJ131" s="830"/>
      <c r="CK131" s="830"/>
      <c r="CL131" s="794"/>
      <c r="CM131" s="830"/>
      <c r="CN131" s="830"/>
      <c r="CO131" s="830"/>
      <c r="CP131" s="797"/>
      <c r="CQ131" s="308"/>
      <c r="CR131" s="833"/>
      <c r="CS131" s="791"/>
      <c r="CT131" s="791"/>
      <c r="CU131" s="791"/>
      <c r="CV131" s="791"/>
      <c r="CW131" s="791"/>
      <c r="CX131" s="791"/>
      <c r="CY131" s="791"/>
      <c r="CZ131" s="794"/>
      <c r="DA131" s="791"/>
      <c r="DB131" s="791"/>
      <c r="DC131" s="791"/>
      <c r="DD131" s="794"/>
      <c r="DE131" s="791"/>
      <c r="DF131" s="791"/>
      <c r="DG131" s="791"/>
      <c r="DH131" s="794"/>
      <c r="DI131" s="791"/>
      <c r="DJ131" s="791"/>
      <c r="DK131" s="791"/>
      <c r="DL131" s="794"/>
      <c r="DM131" s="791"/>
      <c r="DN131" s="791"/>
      <c r="DO131" s="791"/>
      <c r="DP131" s="797"/>
      <c r="DQ131" s="293"/>
      <c r="DR131" s="300"/>
      <c r="DS131" s="301"/>
      <c r="DT131" s="301"/>
      <c r="DU131" s="302"/>
    </row>
    <row r="132" spans="1:125" ht="19.5" customHeight="1" thickBot="1" x14ac:dyDescent="0.3">
      <c r="AV132" s="394"/>
      <c r="AW132" s="394"/>
      <c r="AX132" s="394"/>
      <c r="AY132" s="394"/>
      <c r="AZ132" s="394"/>
      <c r="BE132" s="410">
        <v>0.2</v>
      </c>
      <c r="BF132" s="411">
        <v>0.4</v>
      </c>
      <c r="BG132" s="411">
        <v>0.60000000000000009</v>
      </c>
      <c r="BH132" s="411">
        <v>0.8</v>
      </c>
      <c r="BI132" s="411">
        <v>1</v>
      </c>
    </row>
    <row r="133" spans="1:125" ht="81" customHeight="1" x14ac:dyDescent="0.25">
      <c r="A133" s="303"/>
      <c r="B133" s="834">
        <v>20</v>
      </c>
      <c r="C133" s="837" t="s">
        <v>639</v>
      </c>
      <c r="D133" s="837" t="s">
        <v>625</v>
      </c>
      <c r="E133" s="837" t="s">
        <v>601</v>
      </c>
      <c r="F133" s="840" t="s">
        <v>600</v>
      </c>
      <c r="G133" s="843" t="s">
        <v>2385</v>
      </c>
      <c r="H133" s="485" t="s">
        <v>2386</v>
      </c>
      <c r="I133" s="846" t="str">
        <f>IF(F133="","",(CONCATENATE("Posibilidad de afectación ",F133," ",G133," ",H133," ",H134," ",H135," ",H136," ",H137)))</f>
        <v xml:space="preserve">Posibilidad de afectación Económica y Reputacional  por no gestionar alertas sanitarias emitida por el ente regulador INVIMA relacionados con el programa de Reactivovigilancia, debido a la falta de verificación periódica de la base de datos e investigación de dichos sucesos.    </v>
      </c>
      <c r="J133" s="849" t="s">
        <v>268</v>
      </c>
      <c r="K133" s="852" t="s">
        <v>868</v>
      </c>
      <c r="L133" s="274"/>
      <c r="M133" s="855" t="s">
        <v>657</v>
      </c>
      <c r="N133" s="858">
        <f>IF(ISERROR(VLOOKUP($M133,[4]Listas!$E$20:$F$24,2,FALSE)),"",(VLOOKUP($M133,[4]Listas!$E$20:$F$24,2,FALSE)))</f>
        <v>0.6</v>
      </c>
      <c r="O133" s="861" t="str">
        <f>IF(ISERROR(VLOOKUP($N133,[4]Listas!$E$3:$F$7,2,FALSE)),"",(VLOOKUP($N133,[4]Listas!$E$3:$F$7,2,FALSE)))</f>
        <v>MEDIA</v>
      </c>
      <c r="P133" s="864" t="s">
        <v>594</v>
      </c>
      <c r="Q133" s="867">
        <f>IF(ISERROR(VLOOKUP($P133,[4]Listas!$E$28:$F$35,2,FALSE)),"",(VLOOKUP($P133,[4]Listas!$E$28:$F$35,2,FALSE)))</f>
        <v>0.6</v>
      </c>
      <c r="R133" s="870" t="str">
        <f t="shared" ref="R133" si="258">IF(N133="","",(CONCATENATE("R.INHERENTE
",(IF(AND($N133=0.2,$Q133=0.2),1,(IF(AND($N133=0.2,$Q133=0.4),6,(IF(AND($N133=0.2,$Q133=0.6),11,(IF(AND($N133=0.2,$Q133=0.8),16,(IF(AND($N133=0.2,$Q133=1),21,(IF(AND($N133=0.4,$Q133=0.2),2,(IF(AND($N133=0.4,$Q133=0.4),7,(IF(AND($N133=0.4,$Q133=0.6),12,(IF(AND($N133=0.4,$Q133=0.8),17,(IF(AND($N133=0.4,$Q133=1),22,(IF(AND($N133=0.6,$Q133=0.2),3,(IF(AND($N133=0.6,$Q133=0.4),8,(IF(AND($N133=0.6,$Q133=0.6),13,(IF(AND($N133=0.6,$Q133=0.8),18,(IF(AND($N133=0.6,$Q133=1),23,(IF(AND($N133=0.8,$Q133=0.2),4,(IF(AND($N133=0.8,$Q133=0.4),9,(IF(AND($N133=0.8,$Q133=0.6),14,(IF(AND($N133=0.8,$Q133=0.8),19,(IF(AND($N133=0.8,$Q133=1),24,(IF(AND($N133=1,$Q133=0.2),5,(IF(AND($N133=1,$Q133=0.4),10,(IF(AND($N133=1,$Q133=0.6),15,(IF(AND($N133=1,$Q133=0.8),20,(IF(AND($N133=1,$Q133=1),25,"")))))))))))))))))))))))))))))))))))))))))))))))))))))</f>
        <v>R.INHERENTE
13</v>
      </c>
      <c r="S133" s="274">
        <f>+VLOOKUP($R133,[4]Listas!$D$112:$E$136,2,FALSE)</f>
        <v>13</v>
      </c>
      <c r="T133" s="515" t="s">
        <v>2387</v>
      </c>
      <c r="U133" s="309" t="s">
        <v>748</v>
      </c>
      <c r="V133" s="309"/>
      <c r="W133" s="873">
        <v>25</v>
      </c>
      <c r="X133" s="874"/>
      <c r="Y133" s="873"/>
      <c r="Z133" s="874"/>
      <c r="AA133" s="873"/>
      <c r="AB133" s="874"/>
      <c r="AC133" s="875"/>
      <c r="AD133" s="875"/>
      <c r="AE133" s="875">
        <v>15</v>
      </c>
      <c r="AF133" s="875"/>
      <c r="AG133" s="436">
        <f t="shared" ref="AG133:AG137" si="259">W133+Y133+AA133+AC133+AE133</f>
        <v>40</v>
      </c>
      <c r="AH133" s="407">
        <v>0.36</v>
      </c>
      <c r="AI133" s="408"/>
      <c r="AJ133" s="876" t="s">
        <v>189</v>
      </c>
      <c r="AK133" s="876"/>
      <c r="AL133" s="877" t="s">
        <v>588</v>
      </c>
      <c r="AM133" s="877"/>
      <c r="AN133" s="876" t="s">
        <v>189</v>
      </c>
      <c r="AO133" s="876"/>
      <c r="AP133" s="500" t="s">
        <v>2388</v>
      </c>
      <c r="AQ133" s="552" t="s">
        <v>617</v>
      </c>
      <c r="AR133" s="310" t="s">
        <v>2389</v>
      </c>
      <c r="AS133" s="311" t="s">
        <v>2390</v>
      </c>
      <c r="AT133" s="312" t="s">
        <v>2391</v>
      </c>
      <c r="AU133" s="305">
        <f t="shared" ref="AU133" si="260">+(IF(AND($AV133&gt;0,$AV133&lt;=0.2),0.2,(IF(AND($AV133&gt;0.2,$AV133&lt;=0.4),0.4,(IF(AND($AV133&gt;0.4,$AV133&lt;=0.6),0.6,(IF(AND($AV133&gt;0.6,$AV133&lt;=0.8),0.8,(IF($AV133&gt;0.8,1,""))))))))))</f>
        <v>0.4</v>
      </c>
      <c r="AV133" s="878">
        <f t="shared" ref="AV133" si="261">+MIN(AH133:AH137)</f>
        <v>0.36</v>
      </c>
      <c r="AW133" s="881" t="str">
        <f t="shared" ref="AW133:AW145" si="262">+(IF($AU133=0.2,"MUY BAJA",(IF($AU133=0.4,"BAJA",(IF($AU133=0.6,"MEDIA",(IF($AU133=0.8,"ALTA",(IF($AU133=1,"MUY ALTA",""))))))))))</f>
        <v>BAJA</v>
      </c>
      <c r="AX133" s="884">
        <f t="shared" ref="AX133" si="263">+MIN(AI133:AI137)</f>
        <v>0.45</v>
      </c>
      <c r="AY133" s="881" t="str">
        <f t="shared" ref="AY133:AY145" si="264">+(IF($BB133=0.2,"MUY BAJA",(IF($BB133=0.4,"BAJA",(IF($BB133=0.6,"MEDIA",(IF($BB133=0.8,"ALTA",(IF($BB133=1,"MUY ALTA",""))))))))))</f>
        <v>MEDIA</v>
      </c>
      <c r="AZ133" s="887" t="str">
        <f t="shared" ref="AZ133:AZ145" si="265">IF($AU133="","",(CONCATENATE("R.RESIDUAL
",(IF(AND($AU133=0.2,$BB133=0.2),1,(IF(AND($AU133=0.2,$BB133=0.4),6,(IF(AND($AU133=0.2,$BB133=0.6),11,(IF(AND($AU133=0.2,$BB133=0.8),16,(IF(AND($AU133=0.2,$BB133=1),21,(IF(AND($AU133=0.4,$BB133=0.2),2,(IF(AND($AU133=0.4,$BB133=0.4),7,(IF(AND($AU133=0.4,$BB133=0.6),12,(IF(AND($AU133=0.4,$BB133=0.8),17,(IF(AND($AU133=0.4,$BB133=1),22,(IF(AND($AU133=0.6,$BB133=0.2),3,(IF(AND($AU133=0.6,$BB133=0.4),8,(IF(AND($AU133=0.6,$BB133=0.6),13,(IF(AND($AU133=0.6,$BB133=0.8),18,(IF(AND($AU133=0.6,$BB133=1),23,(IF(AND($AU133=0.8,$BB133=0.2),4,(IF(AND($AU133=0.8,$BB133=0.4),9,(IF(AND($AU133=0.8,$BB133=0.6),14,(IF(AND($AU133=0.8,$BB133=0.8),19,(IF(AND($AU133=0.8,$BB133=1),24,(IF(AND($AU133=1,$BB133=0.2),5,(IF(AND($AU133=1,$BB133=0.4),10,(IF(AND($AU133=1,$BB133=0.6),15,(IF(AND($AU133=1,$BB133=0.8),20,(IF(AND($AU133=1,$BB133=1),25,"")))))))))))))))))))))))))))))))))))))))))))))))))))))</f>
        <v>R.RESIDUAL
12</v>
      </c>
      <c r="BA133" s="890" t="s">
        <v>610</v>
      </c>
      <c r="BB133" s="305">
        <f t="shared" ref="BB133" si="266">+(IF(AND($AX133&gt;0,$AX133&lt;=0.2),0.2,(IF(AND($AX133&gt;0.2,$AX133&lt;=0.4),0.4,(IF(AND($AX133&gt;0.4,$AX133&lt;=0.6),0.6,(IF(AND($AX133&gt;0.6,$AX133&lt;=0.8),0.8,(IF($AX133&gt;0.8,1,""))))))))))</f>
        <v>0.6</v>
      </c>
      <c r="BC133" s="276">
        <f>+VLOOKUP($AZ133,[4]Listas!$F$112:$G$136,2,FALSE)</f>
        <v>12</v>
      </c>
      <c r="BD133" s="397">
        <v>1</v>
      </c>
      <c r="BE133" s="277" t="str">
        <f t="shared" ref="BE133" si="267">IF(ISERROR(IF(R133="R.INHERENTE
5","R. INHERENTE",(IF(AZ133="R.RESIDUAL
5","R. RESIDUAL"," ")))),"",(IF(R133="R.INHERENTE
5","R. INHERENTE",(IF(AZ133="R.RESIDUAL
5","R. RESIDUAL"," ")))))</f>
        <v xml:space="preserve"> </v>
      </c>
      <c r="BF133" s="278" t="str">
        <f t="shared" ref="BF133" si="268">IF(ISERROR(IF(R133="R.INHERENTE
10","R. INHERENTE",(IF(AZ133="R.RESIDUAL
10","R. RESIDUAL"," ")))),"",(IF(R133="R.INHERENTE
10","R. INHERENTE",(IF(AZ133="R.RESIDUAL
10","R. RESIDUAL"," ")))))</f>
        <v xml:space="preserve"> </v>
      </c>
      <c r="BG133" s="278" t="str">
        <f t="shared" ref="BG133" si="269">IF(ISERROR(IF(R133="R.INHERENTE
15","R. INHERENTE",(IF(AZ133="R.RESIDUAL
15","R. RESIDUAL"," ")))),"",(IF(R133="R.INHERENTE
15","R. INHERENTE",(IF(AZ133="R.RESIDUAL
15","R. RESIDUAL"," ")))))</f>
        <v xml:space="preserve"> </v>
      </c>
      <c r="BH133" s="278" t="str">
        <f t="shared" ref="BH133" si="270">IF(ISERROR(IF(R133="R.INHERENTE
20","R. INHERENTE",(IF(AZ133="R.RESIDUAL
20","R. RESIDUAL"," ")))),"",(IF(R133="R.INHERENTE
20","R. INHERENTE",(IF(AZ133="R.RESIDUAL
20","R. RESIDUAL"," ")))))</f>
        <v xml:space="preserve"> </v>
      </c>
      <c r="BI133" s="279" t="str">
        <f t="shared" ref="BI133" si="271">IF(ISERROR(IF(R133="R.INHERENTE
25","R. INHERENTE",(IF(AZ133="R.RESIDUAL
25","R. RESIDUAL"," ")))),"",(IF(R133="R.INHERENTE
25","R. INHERENTE",(IF(AZ133="R.RESIDUAL
25","R. RESIDUAL"," ")))))</f>
        <v xml:space="preserve"> </v>
      </c>
      <c r="BJ133" s="280"/>
      <c r="BK133" s="893" t="s">
        <v>43</v>
      </c>
      <c r="BL133" s="810" t="s">
        <v>43</v>
      </c>
      <c r="BM133" s="810" t="s">
        <v>43</v>
      </c>
      <c r="BN133" s="810" t="s">
        <v>43</v>
      </c>
      <c r="BO133" s="810" t="s">
        <v>43</v>
      </c>
      <c r="BP133" s="813" t="s">
        <v>694</v>
      </c>
      <c r="BQ133" s="392"/>
      <c r="BR133" s="816" t="s">
        <v>2392</v>
      </c>
      <c r="BS133" s="819" t="s">
        <v>2380</v>
      </c>
      <c r="BT133" s="822" t="s">
        <v>2393</v>
      </c>
      <c r="BU133" s="275"/>
      <c r="BV133" s="825">
        <v>44660</v>
      </c>
      <c r="BW133" s="828"/>
      <c r="BX133" s="828"/>
      <c r="BY133" s="828"/>
      <c r="BZ133" s="792" t="s">
        <v>924</v>
      </c>
      <c r="CA133" s="828"/>
      <c r="CB133" s="828"/>
      <c r="CC133" s="828"/>
      <c r="CD133" s="792" t="s">
        <v>924</v>
      </c>
      <c r="CE133" s="828"/>
      <c r="CF133" s="828"/>
      <c r="CG133" s="828"/>
      <c r="CH133" s="792" t="s">
        <v>925</v>
      </c>
      <c r="CI133" s="828"/>
      <c r="CJ133" s="828"/>
      <c r="CK133" s="828"/>
      <c r="CL133" s="792" t="s">
        <v>924</v>
      </c>
      <c r="CM133" s="828"/>
      <c r="CN133" s="828"/>
      <c r="CO133" s="828"/>
      <c r="CP133" s="795" t="s">
        <v>926</v>
      </c>
      <c r="CQ133" s="308"/>
      <c r="CR133" s="831">
        <v>44666</v>
      </c>
      <c r="CS133" s="789"/>
      <c r="CT133" s="789"/>
      <c r="CU133" s="789"/>
      <c r="CV133" s="789"/>
      <c r="CW133" s="789"/>
      <c r="CX133" s="789"/>
      <c r="CY133" s="789"/>
      <c r="CZ133" s="792" t="s">
        <v>924</v>
      </c>
      <c r="DA133" s="789"/>
      <c r="DB133" s="789"/>
      <c r="DC133" s="789"/>
      <c r="DD133" s="792" t="s">
        <v>924</v>
      </c>
      <c r="DE133" s="789"/>
      <c r="DF133" s="789"/>
      <c r="DG133" s="789"/>
      <c r="DH133" s="792" t="s">
        <v>925</v>
      </c>
      <c r="DI133" s="789"/>
      <c r="DJ133" s="789"/>
      <c r="DK133" s="789"/>
      <c r="DL133" s="792" t="s">
        <v>924</v>
      </c>
      <c r="DM133" s="789"/>
      <c r="DN133" s="789"/>
      <c r="DO133" s="789"/>
      <c r="DP133" s="795" t="s">
        <v>926</v>
      </c>
      <c r="DQ133" s="293"/>
      <c r="DR133" s="294"/>
      <c r="DS133" s="295"/>
      <c r="DT133" s="295"/>
      <c r="DU133" s="296"/>
    </row>
    <row r="134" spans="1:125" ht="81" customHeight="1" x14ac:dyDescent="0.25">
      <c r="A134" s="303"/>
      <c r="B134" s="835"/>
      <c r="C134" s="838"/>
      <c r="D134" s="838"/>
      <c r="E134" s="838"/>
      <c r="F134" s="841"/>
      <c r="G134" s="844"/>
      <c r="H134" s="486" t="s">
        <v>2306</v>
      </c>
      <c r="I134" s="847"/>
      <c r="J134" s="850"/>
      <c r="K134" s="853"/>
      <c r="L134" s="274"/>
      <c r="M134" s="856"/>
      <c r="N134" s="859"/>
      <c r="O134" s="862"/>
      <c r="P134" s="865"/>
      <c r="Q134" s="868"/>
      <c r="R134" s="871"/>
      <c r="S134" s="274"/>
      <c r="T134" s="516" t="s">
        <v>2394</v>
      </c>
      <c r="U134" s="258"/>
      <c r="V134" s="258" t="s">
        <v>260</v>
      </c>
      <c r="W134" s="798"/>
      <c r="X134" s="798"/>
      <c r="Y134" s="798"/>
      <c r="Z134" s="798"/>
      <c r="AA134" s="798">
        <v>10</v>
      </c>
      <c r="AB134" s="798"/>
      <c r="AC134" s="798"/>
      <c r="AD134" s="798"/>
      <c r="AE134" s="798">
        <v>15</v>
      </c>
      <c r="AF134" s="798"/>
      <c r="AG134" s="412">
        <f t="shared" si="259"/>
        <v>25</v>
      </c>
      <c r="AH134" s="403"/>
      <c r="AI134" s="404">
        <v>0.45</v>
      </c>
      <c r="AJ134" s="799" t="s">
        <v>189</v>
      </c>
      <c r="AK134" s="799"/>
      <c r="AL134" s="800" t="s">
        <v>588</v>
      </c>
      <c r="AM134" s="800"/>
      <c r="AN134" s="799" t="s">
        <v>189</v>
      </c>
      <c r="AO134" s="799"/>
      <c r="AP134" s="499" t="s">
        <v>2395</v>
      </c>
      <c r="AQ134" s="482" t="s">
        <v>617</v>
      </c>
      <c r="AR134" s="269" t="s">
        <v>2396</v>
      </c>
      <c r="AS134" s="266" t="s">
        <v>2390</v>
      </c>
      <c r="AT134" s="261" t="s">
        <v>2391</v>
      </c>
      <c r="AU134" s="276"/>
      <c r="AV134" s="879"/>
      <c r="AW134" s="882"/>
      <c r="AX134" s="885"/>
      <c r="AY134" s="882"/>
      <c r="AZ134" s="888"/>
      <c r="BA134" s="891"/>
      <c r="BB134" s="394"/>
      <c r="BC134" s="282"/>
      <c r="BD134" s="397">
        <v>0.8</v>
      </c>
      <c r="BE134" s="283" t="str">
        <f t="shared" ref="BE134" si="272">IF(ISERROR(IF(R133="R.INHERENTE
4","R. INHERENTE",(IF(AZ133="R.RESIDUAL
4","R. RESIDUAL"," ")))),"",(IF(R133="R.INHERENTE
4","R. INHERENTE",(IF(AZ133="R.RESIDUAL
4","R. RESIDUAL"," ")))))</f>
        <v xml:space="preserve"> </v>
      </c>
      <c r="BF134" s="284" t="str">
        <f t="shared" ref="BF134" si="273">IF(ISERROR(IF(R133="R.INHERENTE
9","R. INHERENTE",(IF(AZ133="R.RESIDUAL
9","R. RESIDUAL"," ")))),"",(IF(R133="R.INHERENTE
9","R. INHERENTE",(IF(AZ133="R.RESIDUAL
9","R. RESIDUAL"," ")))))</f>
        <v xml:space="preserve"> </v>
      </c>
      <c r="BG134" s="285" t="str">
        <f t="shared" ref="BG134" si="274">IF(ISERROR(IF(R133="R.INHERENTE
14","R. INHERENTE",(IF(AZ133="R.RESIDUAL
14","R. RESIDUAL"," ")))),"",(IF(R133="R.INHERENTE
14","R. INHERENTE",(IF(AZ133="R.RESIDUAL
14","R. RESIDUAL"," ")))))</f>
        <v xml:space="preserve"> </v>
      </c>
      <c r="BH134" s="285" t="str">
        <f t="shared" ref="BH134" si="275">IF(ISERROR(IF(R133="R.INHERENTE
19","R. INHERENTE",(IF(AZ133="R.RESIDUAL
19","R. RESIDUAL"," ")))),"",(IF(R133="R.INHERENTE
19","R. INHERENTE",(IF(AZ133="R.RESIDUAL
19","R. RESIDUAL"," ")))))</f>
        <v xml:space="preserve"> </v>
      </c>
      <c r="BI134" s="286" t="str">
        <f t="shared" ref="BI134" si="276">IF(ISERROR(IF(R133="R.INHERENTE
24","R. INHERENTE",(IF(AZ133="R.RESIDUAL
24","R. RESIDUAL"," ")))),"",(IF(R133="R.INHERENTE
24","R. INHERENTE",(IF(AZ133="R.RESIDUAL
24","R. RESIDUAL"," ")))))</f>
        <v xml:space="preserve"> </v>
      </c>
      <c r="BJ134" s="280"/>
      <c r="BK134" s="894"/>
      <c r="BL134" s="811"/>
      <c r="BM134" s="811"/>
      <c r="BN134" s="811"/>
      <c r="BO134" s="811"/>
      <c r="BP134" s="814"/>
      <c r="BQ134" s="392"/>
      <c r="BR134" s="817"/>
      <c r="BS134" s="820"/>
      <c r="BT134" s="823"/>
      <c r="BU134" s="275"/>
      <c r="BV134" s="826"/>
      <c r="BW134" s="829"/>
      <c r="BX134" s="829"/>
      <c r="BY134" s="829"/>
      <c r="BZ134" s="793"/>
      <c r="CA134" s="829"/>
      <c r="CB134" s="829"/>
      <c r="CC134" s="829"/>
      <c r="CD134" s="793"/>
      <c r="CE134" s="829"/>
      <c r="CF134" s="829"/>
      <c r="CG134" s="829"/>
      <c r="CH134" s="793"/>
      <c r="CI134" s="829"/>
      <c r="CJ134" s="829"/>
      <c r="CK134" s="829"/>
      <c r="CL134" s="793"/>
      <c r="CM134" s="829"/>
      <c r="CN134" s="829"/>
      <c r="CO134" s="829"/>
      <c r="CP134" s="796"/>
      <c r="CQ134" s="308"/>
      <c r="CR134" s="832"/>
      <c r="CS134" s="790"/>
      <c r="CT134" s="790"/>
      <c r="CU134" s="790"/>
      <c r="CV134" s="790"/>
      <c r="CW134" s="790"/>
      <c r="CX134" s="790"/>
      <c r="CY134" s="790"/>
      <c r="CZ134" s="793"/>
      <c r="DA134" s="790"/>
      <c r="DB134" s="790"/>
      <c r="DC134" s="790"/>
      <c r="DD134" s="793"/>
      <c r="DE134" s="790"/>
      <c r="DF134" s="790"/>
      <c r="DG134" s="790"/>
      <c r="DH134" s="793"/>
      <c r="DI134" s="790"/>
      <c r="DJ134" s="790"/>
      <c r="DK134" s="790"/>
      <c r="DL134" s="793"/>
      <c r="DM134" s="790"/>
      <c r="DN134" s="790"/>
      <c r="DO134" s="790"/>
      <c r="DP134" s="796"/>
      <c r="DQ134" s="293"/>
      <c r="DR134" s="297"/>
      <c r="DS134" s="298"/>
      <c r="DT134" s="298"/>
      <c r="DU134" s="299"/>
    </row>
    <row r="135" spans="1:125" ht="81" customHeight="1" x14ac:dyDescent="0.25">
      <c r="A135" s="303"/>
      <c r="B135" s="835"/>
      <c r="C135" s="838"/>
      <c r="D135" s="838"/>
      <c r="E135" s="838"/>
      <c r="F135" s="841"/>
      <c r="G135" s="844"/>
      <c r="H135" s="486"/>
      <c r="I135" s="847"/>
      <c r="J135" s="850"/>
      <c r="K135" s="853"/>
      <c r="L135" s="274"/>
      <c r="M135" s="856"/>
      <c r="N135" s="859"/>
      <c r="O135" s="862"/>
      <c r="P135" s="865"/>
      <c r="Q135" s="868"/>
      <c r="R135" s="871"/>
      <c r="S135" s="274"/>
      <c r="T135" s="516"/>
      <c r="U135" s="258"/>
      <c r="V135" s="258"/>
      <c r="W135" s="798"/>
      <c r="X135" s="798"/>
      <c r="Y135" s="798"/>
      <c r="Z135" s="798"/>
      <c r="AA135" s="798"/>
      <c r="AB135" s="798"/>
      <c r="AC135" s="798"/>
      <c r="AD135" s="798"/>
      <c r="AE135" s="798"/>
      <c r="AF135" s="798"/>
      <c r="AG135" s="412">
        <f t="shared" si="259"/>
        <v>0</v>
      </c>
      <c r="AH135" s="403"/>
      <c r="AI135" s="404"/>
      <c r="AJ135" s="799"/>
      <c r="AK135" s="799"/>
      <c r="AL135" s="800"/>
      <c r="AM135" s="800"/>
      <c r="AN135" s="799"/>
      <c r="AO135" s="799"/>
      <c r="AP135" s="499"/>
      <c r="AQ135" s="482"/>
      <c r="AR135" s="269"/>
      <c r="AS135" s="266"/>
      <c r="AT135" s="261"/>
      <c r="AU135" s="276"/>
      <c r="AV135" s="879"/>
      <c r="AW135" s="882"/>
      <c r="AX135" s="885"/>
      <c r="AY135" s="882"/>
      <c r="AZ135" s="888"/>
      <c r="BA135" s="891"/>
      <c r="BB135" s="394"/>
      <c r="BC135" s="282"/>
      <c r="BD135" s="397">
        <v>0.60000000000000009</v>
      </c>
      <c r="BE135" s="283" t="str">
        <f t="shared" ref="BE135" si="277">IF(ISERROR(IF(R133="R.INHERENTE
3","R. INHERENTE",(IF(AZ133="R.RESIDUAL
3","R. RESIDUAL"," ")))),"",(IF(R133="R.INHERENTE
3","R. INHERENTE",(IF(AZ133="R.RESIDUAL
3","R. RESIDUAL"," ")))))</f>
        <v xml:space="preserve"> </v>
      </c>
      <c r="BF135" s="284" t="str">
        <f t="shared" ref="BF135" si="278">IF(ISERROR(IF(R133="R.INHERENTE
8","R. INHERENTE",(IF(AZ133="R.RESIDUAL
8","R. RESIDUAL"," ")))),"",(IF(R133="R.INHERENTE
8","R. INHERENTE",(IF(AZ133="R.RESIDUAL
8","R. RESIDUAL"," ")))))</f>
        <v xml:space="preserve"> </v>
      </c>
      <c r="BG135" s="284" t="str">
        <f t="shared" ref="BG135" si="279">IF(ISERROR(IF(R133="R.INHERENTE
13","R. INHERENTE",(IF(AZ133="R.RESIDUAL
13","R. RESIDUAL"," ")))),"",(IF(R133="R.INHERENTE
13","R. INHERENTE",(IF(AZ133="R.RESIDUAL
13","R. RESIDUAL"," ")))))</f>
        <v>R. INHERENTE</v>
      </c>
      <c r="BH135" s="285" t="str">
        <f t="shared" ref="BH135" si="280">IF(ISERROR(IF(R133="R.INHERENTE
18","R. INHERENTE",(IF(AZ133="R.RESIDUAL
18","R. RESIDUAL"," ")))),"",(IF(R133="R.INHERENTE
18","R. INHERENTE",(IF(AZ133="R.RESIDUAL
18","R. RESIDUAL"," ")))))</f>
        <v xml:space="preserve"> </v>
      </c>
      <c r="BI135" s="286" t="str">
        <f t="shared" ref="BI135" si="281">IF(ISERROR(IF(R133="R.INHERENTE
23","R. INHERENTE",(IF(AZ133="R.RESIDUAL
23","R. RESIDUAL"," ")))),"",(IF(R133="R.INHERENTE
23","R. INHERENTE",(IF(AZ133="R.RESIDUAL
23","R. RESIDUAL"," ")))))</f>
        <v xml:space="preserve"> </v>
      </c>
      <c r="BJ135" s="280"/>
      <c r="BK135" s="894"/>
      <c r="BL135" s="811"/>
      <c r="BM135" s="811"/>
      <c r="BN135" s="811"/>
      <c r="BO135" s="811"/>
      <c r="BP135" s="814"/>
      <c r="BQ135" s="392"/>
      <c r="BR135" s="817"/>
      <c r="BS135" s="820"/>
      <c r="BT135" s="823"/>
      <c r="BU135" s="275"/>
      <c r="BV135" s="826"/>
      <c r="BW135" s="829"/>
      <c r="BX135" s="829"/>
      <c r="BY135" s="829"/>
      <c r="BZ135" s="793"/>
      <c r="CA135" s="829"/>
      <c r="CB135" s="829"/>
      <c r="CC135" s="829"/>
      <c r="CD135" s="793"/>
      <c r="CE135" s="829"/>
      <c r="CF135" s="829"/>
      <c r="CG135" s="829"/>
      <c r="CH135" s="793"/>
      <c r="CI135" s="829"/>
      <c r="CJ135" s="829"/>
      <c r="CK135" s="829"/>
      <c r="CL135" s="793"/>
      <c r="CM135" s="829"/>
      <c r="CN135" s="829"/>
      <c r="CO135" s="829"/>
      <c r="CP135" s="796"/>
      <c r="CQ135" s="308"/>
      <c r="CR135" s="832"/>
      <c r="CS135" s="790"/>
      <c r="CT135" s="790"/>
      <c r="CU135" s="790"/>
      <c r="CV135" s="790"/>
      <c r="CW135" s="790"/>
      <c r="CX135" s="790"/>
      <c r="CY135" s="790"/>
      <c r="CZ135" s="793"/>
      <c r="DA135" s="790"/>
      <c r="DB135" s="790"/>
      <c r="DC135" s="790"/>
      <c r="DD135" s="793"/>
      <c r="DE135" s="790"/>
      <c r="DF135" s="790"/>
      <c r="DG135" s="790"/>
      <c r="DH135" s="793"/>
      <c r="DI135" s="790"/>
      <c r="DJ135" s="790"/>
      <c r="DK135" s="790"/>
      <c r="DL135" s="793"/>
      <c r="DM135" s="790"/>
      <c r="DN135" s="790"/>
      <c r="DO135" s="790"/>
      <c r="DP135" s="796"/>
      <c r="DQ135" s="293"/>
      <c r="DR135" s="297"/>
      <c r="DS135" s="298"/>
      <c r="DT135" s="298"/>
      <c r="DU135" s="299"/>
    </row>
    <row r="136" spans="1:125" ht="81" customHeight="1" x14ac:dyDescent="0.25">
      <c r="A136" s="303"/>
      <c r="B136" s="835"/>
      <c r="C136" s="838"/>
      <c r="D136" s="838"/>
      <c r="E136" s="838"/>
      <c r="F136" s="841"/>
      <c r="G136" s="844"/>
      <c r="H136" s="486"/>
      <c r="I136" s="847"/>
      <c r="J136" s="850"/>
      <c r="K136" s="853"/>
      <c r="L136" s="274"/>
      <c r="M136" s="856"/>
      <c r="N136" s="859"/>
      <c r="O136" s="862"/>
      <c r="P136" s="865"/>
      <c r="Q136" s="868"/>
      <c r="R136" s="871"/>
      <c r="S136" s="274"/>
      <c r="T136" s="516"/>
      <c r="U136" s="258"/>
      <c r="V136" s="258"/>
      <c r="W136" s="798"/>
      <c r="X136" s="798"/>
      <c r="Y136" s="798"/>
      <c r="Z136" s="798"/>
      <c r="AA136" s="798"/>
      <c r="AB136" s="798"/>
      <c r="AC136" s="798"/>
      <c r="AD136" s="798"/>
      <c r="AE136" s="798"/>
      <c r="AF136" s="798"/>
      <c r="AG136" s="412">
        <f t="shared" si="259"/>
        <v>0</v>
      </c>
      <c r="AH136" s="403"/>
      <c r="AI136" s="404"/>
      <c r="AJ136" s="801"/>
      <c r="AK136" s="802"/>
      <c r="AL136" s="803"/>
      <c r="AM136" s="804"/>
      <c r="AN136" s="801"/>
      <c r="AO136" s="802"/>
      <c r="AP136" s="553"/>
      <c r="AQ136" s="482"/>
      <c r="AR136" s="269"/>
      <c r="AS136" s="266"/>
      <c r="AT136" s="261"/>
      <c r="AU136" s="276"/>
      <c r="AV136" s="879"/>
      <c r="AW136" s="882"/>
      <c r="AX136" s="885"/>
      <c r="AY136" s="882"/>
      <c r="AZ136" s="888"/>
      <c r="BA136" s="891"/>
      <c r="BB136" s="394"/>
      <c r="BC136" s="282"/>
      <c r="BD136" s="397">
        <v>0.4</v>
      </c>
      <c r="BE136" s="287" t="str">
        <f t="shared" ref="BE136" si="282">IF(ISERROR(IF(R133="R.INHERENTE
2","R. INHERENTE",(IF(AZ133="R.RESIDUAL
2","R. RESIDUAL"," ")))),"",(IF(R133="R.INHERENTE
2","R. INHERENTE",(IF(AZ133="R.RESIDUAL
2","R. RESIDUAL"," ")))))</f>
        <v xml:space="preserve"> </v>
      </c>
      <c r="BF136" s="284" t="str">
        <f t="shared" ref="BF136" si="283">IF(ISERROR(IF(R133="R.INHERENTE
7","R. INHERENTE",(IF(AZ133="R.RESIDUAL
7","R. RESIDUAL"," ")))),"",(IF(R133="R.INHERENTE
7","R. INHERENTE",(IF(AZ133="R.RESIDUAL
7","R. RESIDUAL"," ")))))</f>
        <v xml:space="preserve"> </v>
      </c>
      <c r="BG136" s="284" t="str">
        <f t="shared" ref="BG136" si="284">IF(ISERROR(IF(R133="R.INHERENTE
12","R. INHERENTE",(IF(AZ133="R.RESIDUAL
12","R. RESIDUAL"," ")))),"",(IF(R133="R.INHERENTE
12","R. INHERENTE",(IF(AZ133="R.RESIDUAL
12","R. RESIDUAL"," ")))))</f>
        <v>R. RESIDUAL</v>
      </c>
      <c r="BH136" s="285" t="str">
        <f t="shared" ref="BH136" si="285">IF(ISERROR(IF(R133="R.INHERENTE
17","R. INHERENTE",(IF(AZ133="R.RESIDUAL
17","R. RESIDUAL"," ")))),"",(IF(R133="R.INHERENTE
17","R. INHERENTE",(IF(AZ133="R.RESIDUAL
17","R. RESIDUAL"," ")))))</f>
        <v xml:space="preserve"> </v>
      </c>
      <c r="BI136" s="286" t="str">
        <f t="shared" ref="BI136" si="286">IF(ISERROR(IF(R133="R.INHERENTE
22","R. INHERENTE",(IF(AZ133="R.RESIDUAL
22","R. RESIDUAL"," ")))),"",(IF(R133="R.INHERENTE
22","R. INHERENTE",(IF(AZ133="R.RESIDUAL
22","R. RESIDUAL"," ")))))</f>
        <v xml:space="preserve"> </v>
      </c>
      <c r="BJ136" s="280"/>
      <c r="BK136" s="894"/>
      <c r="BL136" s="811"/>
      <c r="BM136" s="811"/>
      <c r="BN136" s="811"/>
      <c r="BO136" s="811"/>
      <c r="BP136" s="814"/>
      <c r="BQ136" s="392"/>
      <c r="BR136" s="817"/>
      <c r="BS136" s="820"/>
      <c r="BT136" s="823"/>
      <c r="BU136" s="275"/>
      <c r="BV136" s="826"/>
      <c r="BW136" s="829"/>
      <c r="BX136" s="829"/>
      <c r="BY136" s="829"/>
      <c r="BZ136" s="793"/>
      <c r="CA136" s="829"/>
      <c r="CB136" s="829"/>
      <c r="CC136" s="829"/>
      <c r="CD136" s="793"/>
      <c r="CE136" s="829"/>
      <c r="CF136" s="829"/>
      <c r="CG136" s="829"/>
      <c r="CH136" s="793"/>
      <c r="CI136" s="829"/>
      <c r="CJ136" s="829"/>
      <c r="CK136" s="829"/>
      <c r="CL136" s="793"/>
      <c r="CM136" s="829"/>
      <c r="CN136" s="829"/>
      <c r="CO136" s="829"/>
      <c r="CP136" s="796"/>
      <c r="CQ136" s="308"/>
      <c r="CR136" s="832"/>
      <c r="CS136" s="790"/>
      <c r="CT136" s="790"/>
      <c r="CU136" s="790"/>
      <c r="CV136" s="790"/>
      <c r="CW136" s="790"/>
      <c r="CX136" s="790"/>
      <c r="CY136" s="790"/>
      <c r="CZ136" s="793"/>
      <c r="DA136" s="790"/>
      <c r="DB136" s="790"/>
      <c r="DC136" s="790"/>
      <c r="DD136" s="793"/>
      <c r="DE136" s="790"/>
      <c r="DF136" s="790"/>
      <c r="DG136" s="790"/>
      <c r="DH136" s="793"/>
      <c r="DI136" s="790"/>
      <c r="DJ136" s="790"/>
      <c r="DK136" s="790"/>
      <c r="DL136" s="793"/>
      <c r="DM136" s="790"/>
      <c r="DN136" s="790"/>
      <c r="DO136" s="790"/>
      <c r="DP136" s="796"/>
      <c r="DQ136" s="293"/>
      <c r="DR136" s="297"/>
      <c r="DS136" s="298"/>
      <c r="DT136" s="298"/>
      <c r="DU136" s="299"/>
    </row>
    <row r="137" spans="1:125" ht="81" customHeight="1" thickBot="1" x14ac:dyDescent="0.3">
      <c r="A137" s="303"/>
      <c r="B137" s="836"/>
      <c r="C137" s="839"/>
      <c r="D137" s="839"/>
      <c r="E137" s="839"/>
      <c r="F137" s="842"/>
      <c r="G137" s="845"/>
      <c r="H137" s="487"/>
      <c r="I137" s="848"/>
      <c r="J137" s="851"/>
      <c r="K137" s="854"/>
      <c r="L137" s="274"/>
      <c r="M137" s="857"/>
      <c r="N137" s="860"/>
      <c r="O137" s="863"/>
      <c r="P137" s="866"/>
      <c r="Q137" s="869"/>
      <c r="R137" s="872"/>
      <c r="S137" s="274"/>
      <c r="T137" s="536"/>
      <c r="U137" s="263"/>
      <c r="V137" s="263"/>
      <c r="W137" s="805"/>
      <c r="X137" s="805"/>
      <c r="Y137" s="805"/>
      <c r="Z137" s="805"/>
      <c r="AA137" s="805"/>
      <c r="AB137" s="805"/>
      <c r="AC137" s="805"/>
      <c r="AD137" s="805"/>
      <c r="AE137" s="805"/>
      <c r="AF137" s="805"/>
      <c r="AG137" s="413">
        <f t="shared" si="259"/>
        <v>0</v>
      </c>
      <c r="AH137" s="405"/>
      <c r="AI137" s="406"/>
      <c r="AJ137" s="806"/>
      <c r="AK137" s="807"/>
      <c r="AL137" s="808"/>
      <c r="AM137" s="809"/>
      <c r="AN137" s="806"/>
      <c r="AO137" s="807"/>
      <c r="AP137" s="271"/>
      <c r="AQ137" s="483"/>
      <c r="AR137" s="270"/>
      <c r="AS137" s="267"/>
      <c r="AT137" s="264"/>
      <c r="AU137" s="276"/>
      <c r="AV137" s="880"/>
      <c r="AW137" s="883"/>
      <c r="AX137" s="886"/>
      <c r="AY137" s="883"/>
      <c r="AZ137" s="889"/>
      <c r="BA137" s="892"/>
      <c r="BB137" s="394"/>
      <c r="BC137" s="282"/>
      <c r="BD137" s="398">
        <v>0.2</v>
      </c>
      <c r="BE137" s="288" t="str">
        <f t="shared" ref="BE137" si="287">IF(ISERROR(IF(R133="R.INHERENTE
1","R. INHERENTE",(IF(AZ133="R.RESIDUAL
1","R. RESIDUAL"," ")))),"",(IF(R133="R.INHERENTE
1","R. INHERENTE",(IF(AZ133="R.RESIDUAL
1","R. RESIDUAL"," ")))))</f>
        <v xml:space="preserve"> </v>
      </c>
      <c r="BF137" s="289" t="str">
        <f t="shared" ref="BF137" si="288">IF(ISERROR(IF(R133="R.INHERENTE
6","R. INHERENTE",(IF(AZ133="R.RESIDUAL
6","R. RESIDUAL"," ")))),"",(IF(R133="R.INHERENTE
6","R. INHERENTE",(IF(AZ133="R.RESIDUAL
6","R. RESIDUAL"," ")))))</f>
        <v xml:space="preserve"> </v>
      </c>
      <c r="BG137" s="290" t="str">
        <f t="shared" ref="BG137" si="289">IF(ISERROR(IF(R133="R.INHERENTE
11","R. INHERENTE",(IF(AZ133="R.RESIDUAL
11","R. RESIDUAL"," ")))),"",(IF(R133="R.INHERENTE
11","R. INHERENTE",(IF(AZ133="R.RESIDUAL
11","R. RESIDUAL"," ")))))</f>
        <v xml:space="preserve"> </v>
      </c>
      <c r="BH137" s="291" t="str">
        <f t="shared" ref="BH137" si="290">IF(ISERROR(IF(R133="R.INHERENTE
16","R. INHERENTE",(IF(AZ133="R.RESIDUAL
16","R. RESIDUAL"," ")))),"",(IF(R133="R.INHERENTE
16","R. INHERENTE",(IF(AZ133="R.RESIDUAL
16","R. RESIDUAL"," ")))))</f>
        <v xml:space="preserve"> </v>
      </c>
      <c r="BI137" s="292" t="str">
        <f t="shared" ref="BI137" si="291">IF(ISERROR(IF(R133="R.INHERENTE
21","R. INHERENTE",(IF(AZ133="R.RESIDUAL
21","R. RESIDUAL"," ")))),"",(IF(R133="R.INHERENTE
21","R. INHERENTE",(IF(AZ133="R.RESIDUAL
21","R. RESIDUAL"," ")))))</f>
        <v xml:space="preserve"> </v>
      </c>
      <c r="BJ137" s="280"/>
      <c r="BK137" s="895"/>
      <c r="BL137" s="812"/>
      <c r="BM137" s="812"/>
      <c r="BN137" s="812"/>
      <c r="BO137" s="812"/>
      <c r="BP137" s="815"/>
      <c r="BQ137" s="392"/>
      <c r="BR137" s="818"/>
      <c r="BS137" s="821"/>
      <c r="BT137" s="824"/>
      <c r="BU137" s="275"/>
      <c r="BV137" s="827"/>
      <c r="BW137" s="830"/>
      <c r="BX137" s="830"/>
      <c r="BY137" s="830"/>
      <c r="BZ137" s="794"/>
      <c r="CA137" s="830"/>
      <c r="CB137" s="830"/>
      <c r="CC137" s="830"/>
      <c r="CD137" s="794"/>
      <c r="CE137" s="830"/>
      <c r="CF137" s="830"/>
      <c r="CG137" s="830"/>
      <c r="CH137" s="794"/>
      <c r="CI137" s="830"/>
      <c r="CJ137" s="830"/>
      <c r="CK137" s="830"/>
      <c r="CL137" s="794"/>
      <c r="CM137" s="830"/>
      <c r="CN137" s="830"/>
      <c r="CO137" s="830"/>
      <c r="CP137" s="797"/>
      <c r="CQ137" s="308"/>
      <c r="CR137" s="833"/>
      <c r="CS137" s="791"/>
      <c r="CT137" s="791"/>
      <c r="CU137" s="791"/>
      <c r="CV137" s="791"/>
      <c r="CW137" s="791"/>
      <c r="CX137" s="791"/>
      <c r="CY137" s="791"/>
      <c r="CZ137" s="794"/>
      <c r="DA137" s="791"/>
      <c r="DB137" s="791"/>
      <c r="DC137" s="791"/>
      <c r="DD137" s="794"/>
      <c r="DE137" s="791"/>
      <c r="DF137" s="791"/>
      <c r="DG137" s="791"/>
      <c r="DH137" s="794"/>
      <c r="DI137" s="791"/>
      <c r="DJ137" s="791"/>
      <c r="DK137" s="791"/>
      <c r="DL137" s="794"/>
      <c r="DM137" s="791"/>
      <c r="DN137" s="791"/>
      <c r="DO137" s="791"/>
      <c r="DP137" s="797"/>
      <c r="DQ137" s="293"/>
      <c r="DR137" s="300"/>
      <c r="DS137" s="301"/>
      <c r="DT137" s="301"/>
      <c r="DU137" s="302"/>
    </row>
    <row r="138" spans="1:125" ht="19.5" customHeight="1" thickBot="1" x14ac:dyDescent="0.3">
      <c r="AV138" s="394"/>
      <c r="AW138" s="394"/>
      <c r="AX138" s="394"/>
      <c r="AY138" s="394"/>
      <c r="AZ138" s="394"/>
      <c r="BE138" s="410">
        <v>0.2</v>
      </c>
      <c r="BF138" s="411">
        <v>0.4</v>
      </c>
      <c r="BG138" s="411">
        <v>0.60000000000000009</v>
      </c>
      <c r="BH138" s="411">
        <v>0.8</v>
      </c>
      <c r="BI138" s="411">
        <v>1</v>
      </c>
    </row>
    <row r="139" spans="1:125" ht="81" customHeight="1" x14ac:dyDescent="0.25">
      <c r="A139" s="303"/>
      <c r="B139" s="834">
        <v>21</v>
      </c>
      <c r="C139" s="837" t="s">
        <v>639</v>
      </c>
      <c r="D139" s="837" t="s">
        <v>625</v>
      </c>
      <c r="E139" s="837" t="s">
        <v>601</v>
      </c>
      <c r="F139" s="840" t="s">
        <v>600</v>
      </c>
      <c r="G139" s="843" t="s">
        <v>2397</v>
      </c>
      <c r="H139" s="485" t="s">
        <v>2398</v>
      </c>
      <c r="I139" s="846" t="str">
        <f>IF(F139="","",(CONCATENATE("Posibilidad de afectación ",F139," ",G139," ",H139," ",H140," ",H141," ",H142," ",H143)))</f>
        <v xml:space="preserve">Posibilidad de afectación Económica y Reputacional  por materilización de sucesos de seguridad relacionado con el programa de Reactivovigilancia, en ausencia de capacitaciones sobre el programa y sus buenas practicas y ejecución de rondas de seguridad   </v>
      </c>
      <c r="J139" s="849" t="s">
        <v>268</v>
      </c>
      <c r="K139" s="852" t="s">
        <v>868</v>
      </c>
      <c r="L139" s="274"/>
      <c r="M139" s="855" t="s">
        <v>657</v>
      </c>
      <c r="N139" s="858">
        <f>IF(ISERROR(VLOOKUP($M139,[4]Listas!$E$20:$F$24,2,FALSE)),"",(VLOOKUP($M139,[4]Listas!$E$20:$F$24,2,FALSE)))</f>
        <v>0.6</v>
      </c>
      <c r="O139" s="861" t="str">
        <f>IF(ISERROR(VLOOKUP($N139,[4]Listas!$E$3:$F$7,2,FALSE)),"",(VLOOKUP($N139,[4]Listas!$E$3:$F$7,2,FALSE)))</f>
        <v>MEDIA</v>
      </c>
      <c r="P139" s="864" t="s">
        <v>594</v>
      </c>
      <c r="Q139" s="867">
        <f>IF(ISERROR(VLOOKUP($P139,[4]Listas!$E$28:$F$35,2,FALSE)),"",(VLOOKUP($P139,[4]Listas!$E$28:$F$35,2,FALSE)))</f>
        <v>0.6</v>
      </c>
      <c r="R139" s="870" t="str">
        <f t="shared" ref="R139" si="292">IF(N139="","",(CONCATENATE("R.INHERENTE
",(IF(AND($N139=0.2,$Q139=0.2),1,(IF(AND($N139=0.2,$Q139=0.4),6,(IF(AND($N139=0.2,$Q139=0.6),11,(IF(AND($N139=0.2,$Q139=0.8),16,(IF(AND($N139=0.2,$Q139=1),21,(IF(AND($N139=0.4,$Q139=0.2),2,(IF(AND($N139=0.4,$Q139=0.4),7,(IF(AND($N139=0.4,$Q139=0.6),12,(IF(AND($N139=0.4,$Q139=0.8),17,(IF(AND($N139=0.4,$Q139=1),22,(IF(AND($N139=0.6,$Q139=0.2),3,(IF(AND($N139=0.6,$Q139=0.4),8,(IF(AND($N139=0.6,$Q139=0.6),13,(IF(AND($N139=0.6,$Q139=0.8),18,(IF(AND($N139=0.6,$Q139=1),23,(IF(AND($N139=0.8,$Q139=0.2),4,(IF(AND($N139=0.8,$Q139=0.4),9,(IF(AND($N139=0.8,$Q139=0.6),14,(IF(AND($N139=0.8,$Q139=0.8),19,(IF(AND($N139=0.8,$Q139=1),24,(IF(AND($N139=1,$Q139=0.2),5,(IF(AND($N139=1,$Q139=0.4),10,(IF(AND($N139=1,$Q139=0.6),15,(IF(AND($N139=1,$Q139=0.8),20,(IF(AND($N139=1,$Q139=1),25,"")))))))))))))))))))))))))))))))))))))))))))))))))))))</f>
        <v>R.INHERENTE
13</v>
      </c>
      <c r="S139" s="274">
        <f>+VLOOKUP($R139,[4]Listas!$D$112:$E$136,2,FALSE)</f>
        <v>13</v>
      </c>
      <c r="T139" s="515" t="s">
        <v>2399</v>
      </c>
      <c r="U139" s="309" t="s">
        <v>748</v>
      </c>
      <c r="V139" s="309"/>
      <c r="W139" s="873">
        <v>25</v>
      </c>
      <c r="X139" s="874"/>
      <c r="Y139" s="873"/>
      <c r="Z139" s="874"/>
      <c r="AA139" s="873"/>
      <c r="AB139" s="874"/>
      <c r="AC139" s="875"/>
      <c r="AD139" s="875"/>
      <c r="AE139" s="875">
        <v>15</v>
      </c>
      <c r="AF139" s="875"/>
      <c r="AG139" s="436">
        <f t="shared" ref="AG139:AG143" si="293">W139+Y139+AA139+AC139+AE139</f>
        <v>40</v>
      </c>
      <c r="AH139" s="407">
        <v>0.36</v>
      </c>
      <c r="AI139" s="408"/>
      <c r="AJ139" s="876" t="s">
        <v>189</v>
      </c>
      <c r="AK139" s="876"/>
      <c r="AL139" s="877" t="s">
        <v>588</v>
      </c>
      <c r="AM139" s="877"/>
      <c r="AN139" s="876" t="s">
        <v>189</v>
      </c>
      <c r="AO139" s="876"/>
      <c r="AP139" s="500" t="s">
        <v>2400</v>
      </c>
      <c r="AQ139" s="552" t="s">
        <v>617</v>
      </c>
      <c r="AR139" s="310" t="s">
        <v>2401</v>
      </c>
      <c r="AS139" s="311" t="s">
        <v>2402</v>
      </c>
      <c r="AT139" s="312" t="s">
        <v>2391</v>
      </c>
      <c r="AU139" s="305">
        <f t="shared" ref="AU139" si="294">+(IF(AND($AV139&gt;0,$AV139&lt;=0.2),0.2,(IF(AND($AV139&gt;0.2,$AV139&lt;=0.4),0.4,(IF(AND($AV139&gt;0.4,$AV139&lt;=0.6),0.6,(IF(AND($AV139&gt;0.6,$AV139&lt;=0.8),0.8,(IF($AV139&gt;0.8,1,""))))))))))</f>
        <v>0.4</v>
      </c>
      <c r="AV139" s="878">
        <f t="shared" ref="AV139" si="295">+MIN(AH139:AH143)</f>
        <v>0.36</v>
      </c>
      <c r="AW139" s="881" t="str">
        <f t="shared" si="262"/>
        <v>BAJA</v>
      </c>
      <c r="AX139" s="884">
        <f t="shared" ref="AX139" si="296">+MIN(AI139:AI143)</f>
        <v>0.36</v>
      </c>
      <c r="AY139" s="881" t="str">
        <f t="shared" si="264"/>
        <v>BAJA</v>
      </c>
      <c r="AZ139" s="887" t="str">
        <f t="shared" si="265"/>
        <v>R.RESIDUAL
7</v>
      </c>
      <c r="BA139" s="890" t="s">
        <v>610</v>
      </c>
      <c r="BB139" s="305">
        <f t="shared" ref="BB139" si="297">+(IF(AND($AX139&gt;0,$AX139&lt;=0.2),0.2,(IF(AND($AX139&gt;0.2,$AX139&lt;=0.4),0.4,(IF(AND($AX139&gt;0.4,$AX139&lt;=0.6),0.6,(IF(AND($AX139&gt;0.6,$AX139&lt;=0.8),0.8,(IF($AX139&gt;0.8,1,""))))))))))</f>
        <v>0.4</v>
      </c>
      <c r="BC139" s="276">
        <f>+VLOOKUP($AZ139,[4]Listas!$F$112:$G$136,2,FALSE)</f>
        <v>7</v>
      </c>
      <c r="BD139" s="397">
        <v>1</v>
      </c>
      <c r="BE139" s="277" t="str">
        <f t="shared" ref="BE139" si="298">IF(ISERROR(IF(R139="R.INHERENTE
5","R. INHERENTE",(IF(AZ139="R.RESIDUAL
5","R. RESIDUAL"," ")))),"",(IF(R139="R.INHERENTE
5","R. INHERENTE",(IF(AZ139="R.RESIDUAL
5","R. RESIDUAL"," ")))))</f>
        <v xml:space="preserve"> </v>
      </c>
      <c r="BF139" s="278" t="str">
        <f t="shared" ref="BF139" si="299">IF(ISERROR(IF(R139="R.INHERENTE
10","R. INHERENTE",(IF(AZ139="R.RESIDUAL
10","R. RESIDUAL"," ")))),"",(IF(R139="R.INHERENTE
10","R. INHERENTE",(IF(AZ139="R.RESIDUAL
10","R. RESIDUAL"," ")))))</f>
        <v xml:space="preserve"> </v>
      </c>
      <c r="BG139" s="278" t="str">
        <f t="shared" ref="BG139" si="300">IF(ISERROR(IF(R139="R.INHERENTE
15","R. INHERENTE",(IF(AZ139="R.RESIDUAL
15","R. RESIDUAL"," ")))),"",(IF(R139="R.INHERENTE
15","R. INHERENTE",(IF(AZ139="R.RESIDUAL
15","R. RESIDUAL"," ")))))</f>
        <v xml:space="preserve"> </v>
      </c>
      <c r="BH139" s="278" t="str">
        <f t="shared" ref="BH139" si="301">IF(ISERROR(IF(R139="R.INHERENTE
20","R. INHERENTE",(IF(AZ139="R.RESIDUAL
20","R. RESIDUAL"," ")))),"",(IF(R139="R.INHERENTE
20","R. INHERENTE",(IF(AZ139="R.RESIDUAL
20","R. RESIDUAL"," ")))))</f>
        <v xml:space="preserve"> </v>
      </c>
      <c r="BI139" s="279" t="str">
        <f t="shared" ref="BI139" si="302">IF(ISERROR(IF(R139="R.INHERENTE
25","R. INHERENTE",(IF(AZ139="R.RESIDUAL
25","R. RESIDUAL"," ")))),"",(IF(R139="R.INHERENTE
25","R. INHERENTE",(IF(AZ139="R.RESIDUAL
25","R. RESIDUAL"," ")))))</f>
        <v xml:space="preserve"> </v>
      </c>
      <c r="BJ139" s="280"/>
      <c r="BK139" s="893" t="s">
        <v>43</v>
      </c>
      <c r="BL139" s="810" t="s">
        <v>43</v>
      </c>
      <c r="BM139" s="810" t="s">
        <v>43</v>
      </c>
      <c r="BN139" s="810" t="s">
        <v>43</v>
      </c>
      <c r="BO139" s="810" t="s">
        <v>43</v>
      </c>
      <c r="BP139" s="813" t="s">
        <v>694</v>
      </c>
      <c r="BQ139" s="392"/>
      <c r="BR139" s="816" t="s">
        <v>2403</v>
      </c>
      <c r="BS139" s="819" t="s">
        <v>2404</v>
      </c>
      <c r="BT139" s="822" t="s">
        <v>2405</v>
      </c>
      <c r="BU139" s="275"/>
      <c r="BV139" s="825">
        <v>44660</v>
      </c>
      <c r="BW139" s="828"/>
      <c r="BX139" s="828"/>
      <c r="BY139" s="828"/>
      <c r="BZ139" s="792" t="s">
        <v>924</v>
      </c>
      <c r="CA139" s="828"/>
      <c r="CB139" s="828"/>
      <c r="CC139" s="828"/>
      <c r="CD139" s="792" t="s">
        <v>924</v>
      </c>
      <c r="CE139" s="828"/>
      <c r="CF139" s="828"/>
      <c r="CG139" s="828"/>
      <c r="CH139" s="792" t="s">
        <v>925</v>
      </c>
      <c r="CI139" s="828"/>
      <c r="CJ139" s="828"/>
      <c r="CK139" s="828"/>
      <c r="CL139" s="792" t="s">
        <v>924</v>
      </c>
      <c r="CM139" s="828"/>
      <c r="CN139" s="828"/>
      <c r="CO139" s="828"/>
      <c r="CP139" s="795" t="s">
        <v>926</v>
      </c>
      <c r="CQ139" s="308"/>
      <c r="CR139" s="831">
        <v>44666</v>
      </c>
      <c r="CS139" s="789"/>
      <c r="CT139" s="789"/>
      <c r="CU139" s="789"/>
      <c r="CV139" s="789"/>
      <c r="CW139" s="789"/>
      <c r="CX139" s="789"/>
      <c r="CY139" s="789"/>
      <c r="CZ139" s="792" t="s">
        <v>924</v>
      </c>
      <c r="DA139" s="789"/>
      <c r="DB139" s="789"/>
      <c r="DC139" s="789"/>
      <c r="DD139" s="792" t="s">
        <v>924</v>
      </c>
      <c r="DE139" s="789"/>
      <c r="DF139" s="789"/>
      <c r="DG139" s="789"/>
      <c r="DH139" s="792" t="s">
        <v>925</v>
      </c>
      <c r="DI139" s="789"/>
      <c r="DJ139" s="789"/>
      <c r="DK139" s="789"/>
      <c r="DL139" s="792" t="s">
        <v>924</v>
      </c>
      <c r="DM139" s="789"/>
      <c r="DN139" s="789"/>
      <c r="DO139" s="789"/>
      <c r="DP139" s="795" t="s">
        <v>926</v>
      </c>
      <c r="DQ139" s="293"/>
      <c r="DR139" s="294"/>
      <c r="DS139" s="295"/>
      <c r="DT139" s="295"/>
      <c r="DU139" s="296"/>
    </row>
    <row r="140" spans="1:125" ht="81" customHeight="1" x14ac:dyDescent="0.25">
      <c r="A140" s="303"/>
      <c r="B140" s="835"/>
      <c r="C140" s="838"/>
      <c r="D140" s="838"/>
      <c r="E140" s="838"/>
      <c r="F140" s="841"/>
      <c r="G140" s="844"/>
      <c r="H140" s="486" t="s">
        <v>2406</v>
      </c>
      <c r="I140" s="847"/>
      <c r="J140" s="850"/>
      <c r="K140" s="853"/>
      <c r="L140" s="274"/>
      <c r="M140" s="856"/>
      <c r="N140" s="859"/>
      <c r="O140" s="862"/>
      <c r="P140" s="865"/>
      <c r="Q140" s="868"/>
      <c r="R140" s="871"/>
      <c r="S140" s="274"/>
      <c r="T140" s="516" t="s">
        <v>2407</v>
      </c>
      <c r="U140" s="258"/>
      <c r="V140" s="258" t="s">
        <v>260</v>
      </c>
      <c r="W140" s="798">
        <v>25</v>
      </c>
      <c r="X140" s="798"/>
      <c r="Y140" s="798"/>
      <c r="Z140" s="798"/>
      <c r="AA140" s="798"/>
      <c r="AB140" s="798"/>
      <c r="AC140" s="798"/>
      <c r="AD140" s="798"/>
      <c r="AE140" s="798">
        <v>15</v>
      </c>
      <c r="AF140" s="798"/>
      <c r="AG140" s="412">
        <f t="shared" si="293"/>
        <v>40</v>
      </c>
      <c r="AH140" s="403"/>
      <c r="AI140" s="404">
        <v>0.36</v>
      </c>
      <c r="AJ140" s="799" t="s">
        <v>189</v>
      </c>
      <c r="AK140" s="799"/>
      <c r="AL140" s="800" t="s">
        <v>588</v>
      </c>
      <c r="AM140" s="800"/>
      <c r="AN140" s="799" t="s">
        <v>189</v>
      </c>
      <c r="AO140" s="799"/>
      <c r="AP140" s="499" t="s">
        <v>2408</v>
      </c>
      <c r="AQ140" s="482" t="s">
        <v>617</v>
      </c>
      <c r="AR140" s="269" t="s">
        <v>2409</v>
      </c>
      <c r="AS140" s="266" t="s">
        <v>2410</v>
      </c>
      <c r="AT140" s="261" t="s">
        <v>2391</v>
      </c>
      <c r="AU140" s="276"/>
      <c r="AV140" s="879"/>
      <c r="AW140" s="882"/>
      <c r="AX140" s="885"/>
      <c r="AY140" s="882"/>
      <c r="AZ140" s="888"/>
      <c r="BA140" s="891"/>
      <c r="BB140" s="394"/>
      <c r="BC140" s="282"/>
      <c r="BD140" s="397">
        <v>0.8</v>
      </c>
      <c r="BE140" s="283" t="str">
        <f t="shared" ref="BE140" si="303">IF(ISERROR(IF(R139="R.INHERENTE
4","R. INHERENTE",(IF(AZ139="R.RESIDUAL
4","R. RESIDUAL"," ")))),"",(IF(R139="R.INHERENTE
4","R. INHERENTE",(IF(AZ139="R.RESIDUAL
4","R. RESIDUAL"," ")))))</f>
        <v xml:space="preserve"> </v>
      </c>
      <c r="BF140" s="284" t="str">
        <f t="shared" ref="BF140" si="304">IF(ISERROR(IF(R139="R.INHERENTE
9","R. INHERENTE",(IF(AZ139="R.RESIDUAL
9","R. RESIDUAL"," ")))),"",(IF(R139="R.INHERENTE
9","R. INHERENTE",(IF(AZ139="R.RESIDUAL
9","R. RESIDUAL"," ")))))</f>
        <v xml:space="preserve"> </v>
      </c>
      <c r="BG140" s="285" t="str">
        <f t="shared" ref="BG140" si="305">IF(ISERROR(IF(R139="R.INHERENTE
14","R. INHERENTE",(IF(AZ139="R.RESIDUAL
14","R. RESIDUAL"," ")))),"",(IF(R139="R.INHERENTE
14","R. INHERENTE",(IF(AZ139="R.RESIDUAL
14","R. RESIDUAL"," ")))))</f>
        <v xml:space="preserve"> </v>
      </c>
      <c r="BH140" s="285" t="str">
        <f t="shared" ref="BH140" si="306">IF(ISERROR(IF(R139="R.INHERENTE
19","R. INHERENTE",(IF(AZ139="R.RESIDUAL
19","R. RESIDUAL"," ")))),"",(IF(R139="R.INHERENTE
19","R. INHERENTE",(IF(AZ139="R.RESIDUAL
19","R. RESIDUAL"," ")))))</f>
        <v xml:space="preserve"> </v>
      </c>
      <c r="BI140" s="286" t="str">
        <f t="shared" ref="BI140" si="307">IF(ISERROR(IF(R139="R.INHERENTE
24","R. INHERENTE",(IF(AZ139="R.RESIDUAL
24","R. RESIDUAL"," ")))),"",(IF(R139="R.INHERENTE
24","R. INHERENTE",(IF(AZ139="R.RESIDUAL
24","R. RESIDUAL"," ")))))</f>
        <v xml:space="preserve"> </v>
      </c>
      <c r="BJ140" s="280"/>
      <c r="BK140" s="894"/>
      <c r="BL140" s="811"/>
      <c r="BM140" s="811"/>
      <c r="BN140" s="811"/>
      <c r="BO140" s="811"/>
      <c r="BP140" s="814"/>
      <c r="BQ140" s="392"/>
      <c r="BR140" s="817"/>
      <c r="BS140" s="820"/>
      <c r="BT140" s="823"/>
      <c r="BU140" s="275"/>
      <c r="BV140" s="826"/>
      <c r="BW140" s="829"/>
      <c r="BX140" s="829"/>
      <c r="BY140" s="829"/>
      <c r="BZ140" s="793"/>
      <c r="CA140" s="829"/>
      <c r="CB140" s="829"/>
      <c r="CC140" s="829"/>
      <c r="CD140" s="793"/>
      <c r="CE140" s="829"/>
      <c r="CF140" s="829"/>
      <c r="CG140" s="829"/>
      <c r="CH140" s="793"/>
      <c r="CI140" s="829"/>
      <c r="CJ140" s="829"/>
      <c r="CK140" s="829"/>
      <c r="CL140" s="793"/>
      <c r="CM140" s="829"/>
      <c r="CN140" s="829"/>
      <c r="CO140" s="829"/>
      <c r="CP140" s="796"/>
      <c r="CQ140" s="308"/>
      <c r="CR140" s="832"/>
      <c r="CS140" s="790"/>
      <c r="CT140" s="790"/>
      <c r="CU140" s="790"/>
      <c r="CV140" s="790"/>
      <c r="CW140" s="790"/>
      <c r="CX140" s="790"/>
      <c r="CY140" s="790"/>
      <c r="CZ140" s="793"/>
      <c r="DA140" s="790"/>
      <c r="DB140" s="790"/>
      <c r="DC140" s="790"/>
      <c r="DD140" s="793"/>
      <c r="DE140" s="790"/>
      <c r="DF140" s="790"/>
      <c r="DG140" s="790"/>
      <c r="DH140" s="793"/>
      <c r="DI140" s="790"/>
      <c r="DJ140" s="790"/>
      <c r="DK140" s="790"/>
      <c r="DL140" s="793"/>
      <c r="DM140" s="790"/>
      <c r="DN140" s="790"/>
      <c r="DO140" s="790"/>
      <c r="DP140" s="796"/>
      <c r="DQ140" s="293"/>
      <c r="DR140" s="297"/>
      <c r="DS140" s="298"/>
      <c r="DT140" s="298"/>
      <c r="DU140" s="299"/>
    </row>
    <row r="141" spans="1:125" ht="81" customHeight="1" x14ac:dyDescent="0.25">
      <c r="A141" s="303"/>
      <c r="B141" s="835"/>
      <c r="C141" s="838"/>
      <c r="D141" s="838"/>
      <c r="E141" s="838"/>
      <c r="F141" s="841"/>
      <c r="G141" s="844"/>
      <c r="H141" s="486"/>
      <c r="I141" s="847"/>
      <c r="J141" s="850"/>
      <c r="K141" s="853"/>
      <c r="L141" s="274"/>
      <c r="M141" s="856"/>
      <c r="N141" s="859"/>
      <c r="O141" s="862"/>
      <c r="P141" s="865"/>
      <c r="Q141" s="868"/>
      <c r="R141" s="871"/>
      <c r="S141" s="274"/>
      <c r="T141" s="516"/>
      <c r="U141" s="258"/>
      <c r="V141" s="258"/>
      <c r="W141" s="798"/>
      <c r="X141" s="798"/>
      <c r="Y141" s="798"/>
      <c r="Z141" s="798"/>
      <c r="AA141" s="798"/>
      <c r="AB141" s="798"/>
      <c r="AC141" s="798"/>
      <c r="AD141" s="798"/>
      <c r="AE141" s="798"/>
      <c r="AF141" s="798"/>
      <c r="AG141" s="412">
        <f t="shared" si="293"/>
        <v>0</v>
      </c>
      <c r="AH141" s="403"/>
      <c r="AI141" s="404"/>
      <c r="AJ141" s="799"/>
      <c r="AK141" s="799"/>
      <c r="AL141" s="800"/>
      <c r="AM141" s="800"/>
      <c r="AN141" s="799"/>
      <c r="AO141" s="799"/>
      <c r="AP141" s="499"/>
      <c r="AQ141" s="482"/>
      <c r="AR141" s="269"/>
      <c r="AS141" s="266"/>
      <c r="AT141" s="261"/>
      <c r="AU141" s="276"/>
      <c r="AV141" s="879"/>
      <c r="AW141" s="882"/>
      <c r="AX141" s="885"/>
      <c r="AY141" s="882"/>
      <c r="AZ141" s="888"/>
      <c r="BA141" s="891"/>
      <c r="BB141" s="394"/>
      <c r="BC141" s="282"/>
      <c r="BD141" s="397">
        <v>0.60000000000000009</v>
      </c>
      <c r="BE141" s="283" t="str">
        <f t="shared" ref="BE141" si="308">IF(ISERROR(IF(R139="R.INHERENTE
3","R. INHERENTE",(IF(AZ139="R.RESIDUAL
3","R. RESIDUAL"," ")))),"",(IF(R139="R.INHERENTE
3","R. INHERENTE",(IF(AZ139="R.RESIDUAL
3","R. RESIDUAL"," ")))))</f>
        <v xml:space="preserve"> </v>
      </c>
      <c r="BF141" s="284" t="str">
        <f t="shared" ref="BF141" si="309">IF(ISERROR(IF(R139="R.INHERENTE
8","R. INHERENTE",(IF(AZ139="R.RESIDUAL
8","R. RESIDUAL"," ")))),"",(IF(R139="R.INHERENTE
8","R. INHERENTE",(IF(AZ139="R.RESIDUAL
8","R. RESIDUAL"," ")))))</f>
        <v xml:space="preserve"> </v>
      </c>
      <c r="BG141" s="284" t="str">
        <f t="shared" ref="BG141" si="310">IF(ISERROR(IF(R139="R.INHERENTE
13","R. INHERENTE",(IF(AZ139="R.RESIDUAL
13","R. RESIDUAL"," ")))),"",(IF(R139="R.INHERENTE
13","R. INHERENTE",(IF(AZ139="R.RESIDUAL
13","R. RESIDUAL"," ")))))</f>
        <v>R. INHERENTE</v>
      </c>
      <c r="BH141" s="285" t="str">
        <f t="shared" ref="BH141" si="311">IF(ISERROR(IF(R139="R.INHERENTE
18","R. INHERENTE",(IF(AZ139="R.RESIDUAL
18","R. RESIDUAL"," ")))),"",(IF(R139="R.INHERENTE
18","R. INHERENTE",(IF(AZ139="R.RESIDUAL
18","R. RESIDUAL"," ")))))</f>
        <v xml:space="preserve"> </v>
      </c>
      <c r="BI141" s="286" t="str">
        <f t="shared" ref="BI141" si="312">IF(ISERROR(IF(R139="R.INHERENTE
23","R. INHERENTE",(IF(AZ139="R.RESIDUAL
23","R. RESIDUAL"," ")))),"",(IF(R139="R.INHERENTE
23","R. INHERENTE",(IF(AZ139="R.RESIDUAL
23","R. RESIDUAL"," ")))))</f>
        <v xml:space="preserve"> </v>
      </c>
      <c r="BJ141" s="280"/>
      <c r="BK141" s="894"/>
      <c r="BL141" s="811"/>
      <c r="BM141" s="811"/>
      <c r="BN141" s="811"/>
      <c r="BO141" s="811"/>
      <c r="BP141" s="814"/>
      <c r="BQ141" s="392"/>
      <c r="BR141" s="817"/>
      <c r="BS141" s="820"/>
      <c r="BT141" s="823"/>
      <c r="BU141" s="275"/>
      <c r="BV141" s="826"/>
      <c r="BW141" s="829"/>
      <c r="BX141" s="829"/>
      <c r="BY141" s="829"/>
      <c r="BZ141" s="793"/>
      <c r="CA141" s="829"/>
      <c r="CB141" s="829"/>
      <c r="CC141" s="829"/>
      <c r="CD141" s="793"/>
      <c r="CE141" s="829"/>
      <c r="CF141" s="829"/>
      <c r="CG141" s="829"/>
      <c r="CH141" s="793"/>
      <c r="CI141" s="829"/>
      <c r="CJ141" s="829"/>
      <c r="CK141" s="829"/>
      <c r="CL141" s="793"/>
      <c r="CM141" s="829"/>
      <c r="CN141" s="829"/>
      <c r="CO141" s="829"/>
      <c r="CP141" s="796"/>
      <c r="CQ141" s="308"/>
      <c r="CR141" s="832"/>
      <c r="CS141" s="790"/>
      <c r="CT141" s="790"/>
      <c r="CU141" s="790"/>
      <c r="CV141" s="790"/>
      <c r="CW141" s="790"/>
      <c r="CX141" s="790"/>
      <c r="CY141" s="790"/>
      <c r="CZ141" s="793"/>
      <c r="DA141" s="790"/>
      <c r="DB141" s="790"/>
      <c r="DC141" s="790"/>
      <c r="DD141" s="793"/>
      <c r="DE141" s="790"/>
      <c r="DF141" s="790"/>
      <c r="DG141" s="790"/>
      <c r="DH141" s="793"/>
      <c r="DI141" s="790"/>
      <c r="DJ141" s="790"/>
      <c r="DK141" s="790"/>
      <c r="DL141" s="793"/>
      <c r="DM141" s="790"/>
      <c r="DN141" s="790"/>
      <c r="DO141" s="790"/>
      <c r="DP141" s="796"/>
      <c r="DQ141" s="293"/>
      <c r="DR141" s="297"/>
      <c r="DS141" s="298"/>
      <c r="DT141" s="298"/>
      <c r="DU141" s="299"/>
    </row>
    <row r="142" spans="1:125" ht="81" customHeight="1" x14ac:dyDescent="0.25">
      <c r="A142" s="303"/>
      <c r="B142" s="835"/>
      <c r="C142" s="838"/>
      <c r="D142" s="838"/>
      <c r="E142" s="838"/>
      <c r="F142" s="841"/>
      <c r="G142" s="844"/>
      <c r="H142" s="486"/>
      <c r="I142" s="847"/>
      <c r="J142" s="850"/>
      <c r="K142" s="853"/>
      <c r="L142" s="274"/>
      <c r="M142" s="856"/>
      <c r="N142" s="859"/>
      <c r="O142" s="862"/>
      <c r="P142" s="865"/>
      <c r="Q142" s="868"/>
      <c r="R142" s="871"/>
      <c r="S142" s="274"/>
      <c r="T142" s="516"/>
      <c r="U142" s="258"/>
      <c r="V142" s="258"/>
      <c r="W142" s="798"/>
      <c r="X142" s="798"/>
      <c r="Y142" s="798"/>
      <c r="Z142" s="798"/>
      <c r="AA142" s="798"/>
      <c r="AB142" s="798"/>
      <c r="AC142" s="798"/>
      <c r="AD142" s="798"/>
      <c r="AE142" s="798"/>
      <c r="AF142" s="798"/>
      <c r="AG142" s="412">
        <f t="shared" si="293"/>
        <v>0</v>
      </c>
      <c r="AH142" s="403"/>
      <c r="AI142" s="404"/>
      <c r="AJ142" s="801"/>
      <c r="AK142" s="802"/>
      <c r="AL142" s="803"/>
      <c r="AM142" s="804"/>
      <c r="AN142" s="801"/>
      <c r="AO142" s="802"/>
      <c r="AP142" s="553"/>
      <c r="AQ142" s="482"/>
      <c r="AR142" s="269"/>
      <c r="AS142" s="266"/>
      <c r="AT142" s="261"/>
      <c r="AU142" s="276"/>
      <c r="AV142" s="879"/>
      <c r="AW142" s="882"/>
      <c r="AX142" s="885"/>
      <c r="AY142" s="882"/>
      <c r="AZ142" s="888"/>
      <c r="BA142" s="891"/>
      <c r="BB142" s="394"/>
      <c r="BC142" s="282"/>
      <c r="BD142" s="397">
        <v>0.4</v>
      </c>
      <c r="BE142" s="287" t="str">
        <f t="shared" ref="BE142" si="313">IF(ISERROR(IF(R139="R.INHERENTE
2","R. INHERENTE",(IF(AZ139="R.RESIDUAL
2","R. RESIDUAL"," ")))),"",(IF(R139="R.INHERENTE
2","R. INHERENTE",(IF(AZ139="R.RESIDUAL
2","R. RESIDUAL"," ")))))</f>
        <v xml:space="preserve"> </v>
      </c>
      <c r="BF142" s="284" t="str">
        <f t="shared" ref="BF142" si="314">IF(ISERROR(IF(R139="R.INHERENTE
7","R. INHERENTE",(IF(AZ139="R.RESIDUAL
7","R. RESIDUAL"," ")))),"",(IF(R139="R.INHERENTE
7","R. INHERENTE",(IF(AZ139="R.RESIDUAL
7","R. RESIDUAL"," ")))))</f>
        <v>R. RESIDUAL</v>
      </c>
      <c r="BG142" s="284" t="str">
        <f t="shared" ref="BG142" si="315">IF(ISERROR(IF(R139="R.INHERENTE
12","R. INHERENTE",(IF(AZ139="R.RESIDUAL
12","R. RESIDUAL"," ")))),"",(IF(R139="R.INHERENTE
12","R. INHERENTE",(IF(AZ139="R.RESIDUAL
12","R. RESIDUAL"," ")))))</f>
        <v xml:space="preserve"> </v>
      </c>
      <c r="BH142" s="285" t="str">
        <f t="shared" ref="BH142" si="316">IF(ISERROR(IF(R139="R.INHERENTE
17","R. INHERENTE",(IF(AZ139="R.RESIDUAL
17","R. RESIDUAL"," ")))),"",(IF(R139="R.INHERENTE
17","R. INHERENTE",(IF(AZ139="R.RESIDUAL
17","R. RESIDUAL"," ")))))</f>
        <v xml:space="preserve"> </v>
      </c>
      <c r="BI142" s="286" t="str">
        <f t="shared" ref="BI142" si="317">IF(ISERROR(IF(R139="R.INHERENTE
22","R. INHERENTE",(IF(AZ139="R.RESIDUAL
22","R. RESIDUAL"," ")))),"",(IF(R139="R.INHERENTE
22","R. INHERENTE",(IF(AZ139="R.RESIDUAL
22","R. RESIDUAL"," ")))))</f>
        <v xml:space="preserve"> </v>
      </c>
      <c r="BJ142" s="280"/>
      <c r="BK142" s="894"/>
      <c r="BL142" s="811"/>
      <c r="BM142" s="811"/>
      <c r="BN142" s="811"/>
      <c r="BO142" s="811"/>
      <c r="BP142" s="814"/>
      <c r="BQ142" s="392"/>
      <c r="BR142" s="817"/>
      <c r="BS142" s="820"/>
      <c r="BT142" s="823"/>
      <c r="BU142" s="275"/>
      <c r="BV142" s="826"/>
      <c r="BW142" s="829"/>
      <c r="BX142" s="829"/>
      <c r="BY142" s="829"/>
      <c r="BZ142" s="793"/>
      <c r="CA142" s="829"/>
      <c r="CB142" s="829"/>
      <c r="CC142" s="829"/>
      <c r="CD142" s="793"/>
      <c r="CE142" s="829"/>
      <c r="CF142" s="829"/>
      <c r="CG142" s="829"/>
      <c r="CH142" s="793"/>
      <c r="CI142" s="829"/>
      <c r="CJ142" s="829"/>
      <c r="CK142" s="829"/>
      <c r="CL142" s="793"/>
      <c r="CM142" s="829"/>
      <c r="CN142" s="829"/>
      <c r="CO142" s="829"/>
      <c r="CP142" s="796"/>
      <c r="CQ142" s="308"/>
      <c r="CR142" s="832"/>
      <c r="CS142" s="790"/>
      <c r="CT142" s="790"/>
      <c r="CU142" s="790"/>
      <c r="CV142" s="790"/>
      <c r="CW142" s="790"/>
      <c r="CX142" s="790"/>
      <c r="CY142" s="790"/>
      <c r="CZ142" s="793"/>
      <c r="DA142" s="790"/>
      <c r="DB142" s="790"/>
      <c r="DC142" s="790"/>
      <c r="DD142" s="793"/>
      <c r="DE142" s="790"/>
      <c r="DF142" s="790"/>
      <c r="DG142" s="790"/>
      <c r="DH142" s="793"/>
      <c r="DI142" s="790"/>
      <c r="DJ142" s="790"/>
      <c r="DK142" s="790"/>
      <c r="DL142" s="793"/>
      <c r="DM142" s="790"/>
      <c r="DN142" s="790"/>
      <c r="DO142" s="790"/>
      <c r="DP142" s="796"/>
      <c r="DQ142" s="293"/>
      <c r="DR142" s="297"/>
      <c r="DS142" s="298"/>
      <c r="DT142" s="298"/>
      <c r="DU142" s="299"/>
    </row>
    <row r="143" spans="1:125" ht="81" customHeight="1" thickBot="1" x14ac:dyDescent="0.3">
      <c r="A143" s="303"/>
      <c r="B143" s="836"/>
      <c r="C143" s="839"/>
      <c r="D143" s="839"/>
      <c r="E143" s="839"/>
      <c r="F143" s="842"/>
      <c r="G143" s="845"/>
      <c r="H143" s="487"/>
      <c r="I143" s="848"/>
      <c r="J143" s="851"/>
      <c r="K143" s="854"/>
      <c r="L143" s="274"/>
      <c r="M143" s="857"/>
      <c r="N143" s="860"/>
      <c r="O143" s="863"/>
      <c r="P143" s="866"/>
      <c r="Q143" s="869"/>
      <c r="R143" s="872"/>
      <c r="S143" s="274"/>
      <c r="T143" s="536"/>
      <c r="U143" s="263"/>
      <c r="V143" s="263"/>
      <c r="W143" s="805"/>
      <c r="X143" s="805"/>
      <c r="Y143" s="805"/>
      <c r="Z143" s="805"/>
      <c r="AA143" s="805"/>
      <c r="AB143" s="805"/>
      <c r="AC143" s="805"/>
      <c r="AD143" s="805"/>
      <c r="AE143" s="805"/>
      <c r="AF143" s="805"/>
      <c r="AG143" s="413">
        <f t="shared" si="293"/>
        <v>0</v>
      </c>
      <c r="AH143" s="405"/>
      <c r="AI143" s="406"/>
      <c r="AJ143" s="806"/>
      <c r="AK143" s="807"/>
      <c r="AL143" s="808"/>
      <c r="AM143" s="809"/>
      <c r="AN143" s="806"/>
      <c r="AO143" s="807"/>
      <c r="AP143" s="271"/>
      <c r="AQ143" s="483"/>
      <c r="AR143" s="270"/>
      <c r="AS143" s="267"/>
      <c r="AT143" s="264"/>
      <c r="AU143" s="276"/>
      <c r="AV143" s="880"/>
      <c r="AW143" s="883"/>
      <c r="AX143" s="886"/>
      <c r="AY143" s="883"/>
      <c r="AZ143" s="889"/>
      <c r="BA143" s="892"/>
      <c r="BB143" s="394"/>
      <c r="BC143" s="282"/>
      <c r="BD143" s="398">
        <v>0.2</v>
      </c>
      <c r="BE143" s="288" t="str">
        <f t="shared" ref="BE143" si="318">IF(ISERROR(IF(R139="R.INHERENTE
1","R. INHERENTE",(IF(AZ139="R.RESIDUAL
1","R. RESIDUAL"," ")))),"",(IF(R139="R.INHERENTE
1","R. INHERENTE",(IF(AZ139="R.RESIDUAL
1","R. RESIDUAL"," ")))))</f>
        <v xml:space="preserve"> </v>
      </c>
      <c r="BF143" s="289" t="str">
        <f t="shared" ref="BF143" si="319">IF(ISERROR(IF(R139="R.INHERENTE
6","R. INHERENTE",(IF(AZ139="R.RESIDUAL
6","R. RESIDUAL"," ")))),"",(IF(R139="R.INHERENTE
6","R. INHERENTE",(IF(AZ139="R.RESIDUAL
6","R. RESIDUAL"," ")))))</f>
        <v xml:space="preserve"> </v>
      </c>
      <c r="BG143" s="290" t="str">
        <f t="shared" ref="BG143" si="320">IF(ISERROR(IF(R139="R.INHERENTE
11","R. INHERENTE",(IF(AZ139="R.RESIDUAL
11","R. RESIDUAL"," ")))),"",(IF(R139="R.INHERENTE
11","R. INHERENTE",(IF(AZ139="R.RESIDUAL
11","R. RESIDUAL"," ")))))</f>
        <v xml:space="preserve"> </v>
      </c>
      <c r="BH143" s="291" t="str">
        <f t="shared" ref="BH143" si="321">IF(ISERROR(IF(R139="R.INHERENTE
16","R. INHERENTE",(IF(AZ139="R.RESIDUAL
16","R. RESIDUAL"," ")))),"",(IF(R139="R.INHERENTE
16","R. INHERENTE",(IF(AZ139="R.RESIDUAL
16","R. RESIDUAL"," ")))))</f>
        <v xml:space="preserve"> </v>
      </c>
      <c r="BI143" s="292" t="str">
        <f t="shared" ref="BI143" si="322">IF(ISERROR(IF(R139="R.INHERENTE
21","R. INHERENTE",(IF(AZ139="R.RESIDUAL
21","R. RESIDUAL"," ")))),"",(IF(R139="R.INHERENTE
21","R. INHERENTE",(IF(AZ139="R.RESIDUAL
21","R. RESIDUAL"," ")))))</f>
        <v xml:space="preserve"> </v>
      </c>
      <c r="BJ143" s="280"/>
      <c r="BK143" s="895"/>
      <c r="BL143" s="812"/>
      <c r="BM143" s="812"/>
      <c r="BN143" s="812"/>
      <c r="BO143" s="812"/>
      <c r="BP143" s="815"/>
      <c r="BQ143" s="392"/>
      <c r="BR143" s="818"/>
      <c r="BS143" s="821"/>
      <c r="BT143" s="824"/>
      <c r="BU143" s="275"/>
      <c r="BV143" s="827"/>
      <c r="BW143" s="830"/>
      <c r="BX143" s="830"/>
      <c r="BY143" s="830"/>
      <c r="BZ143" s="794"/>
      <c r="CA143" s="830"/>
      <c r="CB143" s="830"/>
      <c r="CC143" s="830"/>
      <c r="CD143" s="794"/>
      <c r="CE143" s="830"/>
      <c r="CF143" s="830"/>
      <c r="CG143" s="830"/>
      <c r="CH143" s="794"/>
      <c r="CI143" s="830"/>
      <c r="CJ143" s="830"/>
      <c r="CK143" s="830"/>
      <c r="CL143" s="794"/>
      <c r="CM143" s="830"/>
      <c r="CN143" s="830"/>
      <c r="CO143" s="830"/>
      <c r="CP143" s="797"/>
      <c r="CQ143" s="308"/>
      <c r="CR143" s="833"/>
      <c r="CS143" s="791"/>
      <c r="CT143" s="791"/>
      <c r="CU143" s="791"/>
      <c r="CV143" s="791"/>
      <c r="CW143" s="791"/>
      <c r="CX143" s="791"/>
      <c r="CY143" s="791"/>
      <c r="CZ143" s="794"/>
      <c r="DA143" s="791"/>
      <c r="DB143" s="791"/>
      <c r="DC143" s="791"/>
      <c r="DD143" s="794"/>
      <c r="DE143" s="791"/>
      <c r="DF143" s="791"/>
      <c r="DG143" s="791"/>
      <c r="DH143" s="794"/>
      <c r="DI143" s="791"/>
      <c r="DJ143" s="791"/>
      <c r="DK143" s="791"/>
      <c r="DL143" s="794"/>
      <c r="DM143" s="791"/>
      <c r="DN143" s="791"/>
      <c r="DO143" s="791"/>
      <c r="DP143" s="797"/>
      <c r="DQ143" s="293"/>
      <c r="DR143" s="300"/>
      <c r="DS143" s="301"/>
      <c r="DT143" s="301"/>
      <c r="DU143" s="302"/>
    </row>
    <row r="144" spans="1:125" ht="19.5" customHeight="1" thickBot="1" x14ac:dyDescent="0.3">
      <c r="AV144" s="394"/>
      <c r="AW144" s="394"/>
      <c r="AX144" s="394"/>
      <c r="AY144" s="394"/>
      <c r="AZ144" s="394"/>
      <c r="BE144" s="410">
        <v>0.2</v>
      </c>
      <c r="BF144" s="411">
        <v>0.4</v>
      </c>
      <c r="BG144" s="411">
        <v>0.60000000000000009</v>
      </c>
      <c r="BH144" s="411">
        <v>0.8</v>
      </c>
      <c r="BI144" s="411">
        <v>1</v>
      </c>
    </row>
    <row r="145" spans="1:125" ht="81" customHeight="1" x14ac:dyDescent="0.25">
      <c r="A145" s="303"/>
      <c r="B145" s="834">
        <v>22</v>
      </c>
      <c r="C145" s="837" t="s">
        <v>639</v>
      </c>
      <c r="D145" s="837" t="s">
        <v>625</v>
      </c>
      <c r="E145" s="837" t="s">
        <v>601</v>
      </c>
      <c r="F145" s="840" t="s">
        <v>600</v>
      </c>
      <c r="G145" s="843" t="s">
        <v>2411</v>
      </c>
      <c r="H145" s="485" t="s">
        <v>2412</v>
      </c>
      <c r="I145" s="846" t="str">
        <f>IF(F145="","",(CONCATENATE("Posibilidad de afectación ",F145," ",G145," ",H145," ",H146," ",H147," ",H148," ",H149)))</f>
        <v xml:space="preserve">Posibilidad de afectación Económica y Reputacional  por no gestionar los sucesos de seguridad institucionales relacionados con el programa de prevención de Infecciones Asociado a la atención en salud, debido a la no busqueda activa y pasiva de los casos relacionados con IAAS, falta de verificación de los sucesos y la inoportunidad en la investigación, toma de decisiones, seguimiento y leccion aprendida.  </v>
      </c>
      <c r="J145" s="849" t="s">
        <v>268</v>
      </c>
      <c r="K145" s="852" t="s">
        <v>868</v>
      </c>
      <c r="L145" s="274"/>
      <c r="M145" s="855" t="s">
        <v>657</v>
      </c>
      <c r="N145" s="858">
        <f>IF(ISERROR(VLOOKUP($M145,[4]Listas!$E$20:$F$24,2,FALSE)),"",(VLOOKUP($M145,[4]Listas!$E$20:$F$24,2,FALSE)))</f>
        <v>0.6</v>
      </c>
      <c r="O145" s="861" t="str">
        <f>IF(ISERROR(VLOOKUP($N145,[4]Listas!$E$3:$F$7,2,FALSE)),"",(VLOOKUP($N145,[4]Listas!$E$3:$F$7,2,FALSE)))</f>
        <v>MEDIA</v>
      </c>
      <c r="P145" s="864" t="s">
        <v>594</v>
      </c>
      <c r="Q145" s="867">
        <f>IF(ISERROR(VLOOKUP($P145,[4]Listas!$E$28:$F$35,2,FALSE)),"",(VLOOKUP($P145,[4]Listas!$E$28:$F$35,2,FALSE)))</f>
        <v>0.6</v>
      </c>
      <c r="R145" s="870" t="str">
        <f t="shared" ref="R145" si="323">IF(N145="","",(CONCATENATE("R.INHERENTE
",(IF(AND($N145=0.2,$Q145=0.2),1,(IF(AND($N145=0.2,$Q145=0.4),6,(IF(AND($N145=0.2,$Q145=0.6),11,(IF(AND($N145=0.2,$Q145=0.8),16,(IF(AND($N145=0.2,$Q145=1),21,(IF(AND($N145=0.4,$Q145=0.2),2,(IF(AND($N145=0.4,$Q145=0.4),7,(IF(AND($N145=0.4,$Q145=0.6),12,(IF(AND($N145=0.4,$Q145=0.8),17,(IF(AND($N145=0.4,$Q145=1),22,(IF(AND($N145=0.6,$Q145=0.2),3,(IF(AND($N145=0.6,$Q145=0.4),8,(IF(AND($N145=0.6,$Q145=0.6),13,(IF(AND($N145=0.6,$Q145=0.8),18,(IF(AND($N145=0.6,$Q145=1),23,(IF(AND($N145=0.8,$Q145=0.2),4,(IF(AND($N145=0.8,$Q145=0.4),9,(IF(AND($N145=0.8,$Q145=0.6),14,(IF(AND($N145=0.8,$Q145=0.8),19,(IF(AND($N145=0.8,$Q145=1),24,(IF(AND($N145=1,$Q145=0.2),5,(IF(AND($N145=1,$Q145=0.4),10,(IF(AND($N145=1,$Q145=0.6),15,(IF(AND($N145=1,$Q145=0.8),20,(IF(AND($N145=1,$Q145=1),25,"")))))))))))))))))))))))))))))))))))))))))))))))))))))</f>
        <v>R.INHERENTE
13</v>
      </c>
      <c r="S145" s="274">
        <f>+VLOOKUP($R145,[4]Listas!$D$112:$E$136,2,FALSE)</f>
        <v>13</v>
      </c>
      <c r="T145" s="515" t="s">
        <v>2413</v>
      </c>
      <c r="U145" s="309" t="s">
        <v>748</v>
      </c>
      <c r="V145" s="309"/>
      <c r="W145" s="873">
        <v>25</v>
      </c>
      <c r="X145" s="874"/>
      <c r="Y145" s="873"/>
      <c r="Z145" s="874"/>
      <c r="AA145" s="873"/>
      <c r="AB145" s="874"/>
      <c r="AC145" s="875"/>
      <c r="AD145" s="875"/>
      <c r="AE145" s="875">
        <v>15</v>
      </c>
      <c r="AF145" s="875"/>
      <c r="AG145" s="436">
        <f t="shared" ref="AG145:AG149" si="324">W145+Y145+AA145+AC145+AE145</f>
        <v>40</v>
      </c>
      <c r="AH145" s="407">
        <v>0.36</v>
      </c>
      <c r="AI145" s="408"/>
      <c r="AJ145" s="876" t="s">
        <v>189</v>
      </c>
      <c r="AK145" s="876"/>
      <c r="AL145" s="877" t="s">
        <v>588</v>
      </c>
      <c r="AM145" s="877"/>
      <c r="AN145" s="876" t="s">
        <v>189</v>
      </c>
      <c r="AO145" s="876"/>
      <c r="AP145" s="500" t="s">
        <v>2414</v>
      </c>
      <c r="AQ145" s="552" t="s">
        <v>617</v>
      </c>
      <c r="AR145" s="310" t="s">
        <v>2415</v>
      </c>
      <c r="AS145" s="311" t="s">
        <v>2301</v>
      </c>
      <c r="AT145" s="312" t="s">
        <v>2416</v>
      </c>
      <c r="AU145" s="305">
        <f t="shared" ref="AU145" si="325">+(IF(AND($AV145&gt;0,$AV145&lt;=0.2),0.2,(IF(AND($AV145&gt;0.2,$AV145&lt;=0.4),0.4,(IF(AND($AV145&gt;0.4,$AV145&lt;=0.6),0.6,(IF(AND($AV145&gt;0.6,$AV145&lt;=0.8),0.8,(IF($AV145&gt;0.8,1,""))))))))))</f>
        <v>0.4</v>
      </c>
      <c r="AV145" s="878">
        <f t="shared" ref="AV145" si="326">+MIN(AH145:AH149)</f>
        <v>0.36</v>
      </c>
      <c r="AW145" s="881" t="str">
        <f t="shared" si="262"/>
        <v>BAJA</v>
      </c>
      <c r="AX145" s="884">
        <f t="shared" ref="AX145" si="327">+MIN(AI145:AI149)</f>
        <v>0.45</v>
      </c>
      <c r="AY145" s="881" t="str">
        <f t="shared" si="264"/>
        <v>MEDIA</v>
      </c>
      <c r="AZ145" s="887" t="str">
        <f t="shared" si="265"/>
        <v>R.RESIDUAL
12</v>
      </c>
      <c r="BA145" s="890" t="s">
        <v>610</v>
      </c>
      <c r="BB145" s="305">
        <f t="shared" ref="BB145" si="328">+(IF(AND($AX145&gt;0,$AX145&lt;=0.2),0.2,(IF(AND($AX145&gt;0.2,$AX145&lt;=0.4),0.4,(IF(AND($AX145&gt;0.4,$AX145&lt;=0.6),0.6,(IF(AND($AX145&gt;0.6,$AX145&lt;=0.8),0.8,(IF($AX145&gt;0.8,1,""))))))))))</f>
        <v>0.6</v>
      </c>
      <c r="BC145" s="276">
        <f>+VLOOKUP($AZ145,[4]Listas!$F$112:$G$136,2,FALSE)</f>
        <v>12</v>
      </c>
      <c r="BD145" s="397">
        <v>1</v>
      </c>
      <c r="BE145" s="277" t="str">
        <f t="shared" ref="BE145" si="329">IF(ISERROR(IF(R145="R.INHERENTE
5","R. INHERENTE",(IF(AZ145="R.RESIDUAL
5","R. RESIDUAL"," ")))),"",(IF(R145="R.INHERENTE
5","R. INHERENTE",(IF(AZ145="R.RESIDUAL
5","R. RESIDUAL"," ")))))</f>
        <v xml:space="preserve"> </v>
      </c>
      <c r="BF145" s="278" t="str">
        <f t="shared" ref="BF145" si="330">IF(ISERROR(IF(R145="R.INHERENTE
10","R. INHERENTE",(IF(AZ145="R.RESIDUAL
10","R. RESIDUAL"," ")))),"",(IF(R145="R.INHERENTE
10","R. INHERENTE",(IF(AZ145="R.RESIDUAL
10","R. RESIDUAL"," ")))))</f>
        <v xml:space="preserve"> </v>
      </c>
      <c r="BG145" s="278" t="str">
        <f t="shared" ref="BG145" si="331">IF(ISERROR(IF(R145="R.INHERENTE
15","R. INHERENTE",(IF(AZ145="R.RESIDUAL
15","R. RESIDUAL"," ")))),"",(IF(R145="R.INHERENTE
15","R. INHERENTE",(IF(AZ145="R.RESIDUAL
15","R. RESIDUAL"," ")))))</f>
        <v xml:space="preserve"> </v>
      </c>
      <c r="BH145" s="278" t="str">
        <f t="shared" ref="BH145" si="332">IF(ISERROR(IF(R145="R.INHERENTE
20","R. INHERENTE",(IF(AZ145="R.RESIDUAL
20","R. RESIDUAL"," ")))),"",(IF(R145="R.INHERENTE
20","R. INHERENTE",(IF(AZ145="R.RESIDUAL
20","R. RESIDUAL"," ")))))</f>
        <v xml:space="preserve"> </v>
      </c>
      <c r="BI145" s="279" t="str">
        <f t="shared" ref="BI145" si="333">IF(ISERROR(IF(R145="R.INHERENTE
25","R. INHERENTE",(IF(AZ145="R.RESIDUAL
25","R. RESIDUAL"," ")))),"",(IF(R145="R.INHERENTE
25","R. INHERENTE",(IF(AZ145="R.RESIDUAL
25","R. RESIDUAL"," ")))))</f>
        <v xml:space="preserve"> </v>
      </c>
      <c r="BJ145" s="280"/>
      <c r="BK145" s="893" t="s">
        <v>43</v>
      </c>
      <c r="BL145" s="810" t="s">
        <v>43</v>
      </c>
      <c r="BM145" s="810" t="s">
        <v>43</v>
      </c>
      <c r="BN145" s="810" t="s">
        <v>43</v>
      </c>
      <c r="BO145" s="810" t="s">
        <v>43</v>
      </c>
      <c r="BP145" s="813" t="s">
        <v>694</v>
      </c>
      <c r="BQ145" s="392"/>
      <c r="BR145" s="816" t="s">
        <v>2417</v>
      </c>
      <c r="BS145" s="819" t="s">
        <v>2304</v>
      </c>
      <c r="BT145" s="822" t="s">
        <v>2305</v>
      </c>
      <c r="BU145" s="275"/>
      <c r="BV145" s="825">
        <v>44660</v>
      </c>
      <c r="BW145" s="828"/>
      <c r="BX145" s="828"/>
      <c r="BY145" s="828"/>
      <c r="BZ145" s="792" t="s">
        <v>924</v>
      </c>
      <c r="CA145" s="828"/>
      <c r="CB145" s="828"/>
      <c r="CC145" s="828"/>
      <c r="CD145" s="792" t="s">
        <v>924</v>
      </c>
      <c r="CE145" s="828"/>
      <c r="CF145" s="828"/>
      <c r="CG145" s="828"/>
      <c r="CH145" s="792" t="s">
        <v>925</v>
      </c>
      <c r="CI145" s="828"/>
      <c r="CJ145" s="828"/>
      <c r="CK145" s="828"/>
      <c r="CL145" s="792" t="s">
        <v>924</v>
      </c>
      <c r="CM145" s="828"/>
      <c r="CN145" s="828"/>
      <c r="CO145" s="828"/>
      <c r="CP145" s="795" t="s">
        <v>926</v>
      </c>
      <c r="CQ145" s="308"/>
      <c r="CR145" s="831">
        <v>44666</v>
      </c>
      <c r="CS145" s="789"/>
      <c r="CT145" s="789"/>
      <c r="CU145" s="789"/>
      <c r="CV145" s="789"/>
      <c r="CW145" s="789"/>
      <c r="CX145" s="789"/>
      <c r="CY145" s="789"/>
      <c r="CZ145" s="792" t="s">
        <v>924</v>
      </c>
      <c r="DA145" s="789"/>
      <c r="DB145" s="789"/>
      <c r="DC145" s="789"/>
      <c r="DD145" s="792" t="s">
        <v>924</v>
      </c>
      <c r="DE145" s="789"/>
      <c r="DF145" s="789"/>
      <c r="DG145" s="789"/>
      <c r="DH145" s="792" t="s">
        <v>925</v>
      </c>
      <c r="DI145" s="789"/>
      <c r="DJ145" s="789"/>
      <c r="DK145" s="789"/>
      <c r="DL145" s="792" t="s">
        <v>924</v>
      </c>
      <c r="DM145" s="789"/>
      <c r="DN145" s="789"/>
      <c r="DO145" s="789"/>
      <c r="DP145" s="795" t="s">
        <v>926</v>
      </c>
      <c r="DQ145" s="293"/>
      <c r="DR145" s="294"/>
      <c r="DS145" s="295"/>
      <c r="DT145" s="295"/>
      <c r="DU145" s="296"/>
    </row>
    <row r="146" spans="1:125" ht="81" customHeight="1" x14ac:dyDescent="0.25">
      <c r="A146" s="303"/>
      <c r="B146" s="835"/>
      <c r="C146" s="838"/>
      <c r="D146" s="838"/>
      <c r="E146" s="838"/>
      <c r="F146" s="841"/>
      <c r="G146" s="844"/>
      <c r="H146" s="486" t="s">
        <v>2418</v>
      </c>
      <c r="I146" s="847"/>
      <c r="J146" s="850"/>
      <c r="K146" s="853"/>
      <c r="L146" s="274"/>
      <c r="M146" s="856"/>
      <c r="N146" s="859"/>
      <c r="O146" s="862"/>
      <c r="P146" s="865"/>
      <c r="Q146" s="868"/>
      <c r="R146" s="871"/>
      <c r="S146" s="274"/>
      <c r="T146" s="516" t="s">
        <v>2419</v>
      </c>
      <c r="U146" s="258"/>
      <c r="V146" s="258" t="s">
        <v>260</v>
      </c>
      <c r="W146" s="798"/>
      <c r="X146" s="798"/>
      <c r="Y146" s="798"/>
      <c r="Z146" s="798"/>
      <c r="AA146" s="798">
        <v>10</v>
      </c>
      <c r="AB146" s="798"/>
      <c r="AC146" s="798"/>
      <c r="AD146" s="798"/>
      <c r="AE146" s="798">
        <v>15</v>
      </c>
      <c r="AF146" s="798"/>
      <c r="AG146" s="412">
        <f t="shared" si="324"/>
        <v>25</v>
      </c>
      <c r="AH146" s="403"/>
      <c r="AI146" s="404">
        <v>0.45</v>
      </c>
      <c r="AJ146" s="799" t="s">
        <v>189</v>
      </c>
      <c r="AK146" s="799"/>
      <c r="AL146" s="800" t="s">
        <v>588</v>
      </c>
      <c r="AM146" s="800"/>
      <c r="AN146" s="799" t="s">
        <v>189</v>
      </c>
      <c r="AO146" s="799"/>
      <c r="AP146" s="499" t="s">
        <v>2420</v>
      </c>
      <c r="AQ146" s="482" t="s">
        <v>617</v>
      </c>
      <c r="AR146" s="269" t="s">
        <v>2415</v>
      </c>
      <c r="AS146" s="266" t="s">
        <v>2301</v>
      </c>
      <c r="AT146" s="261" t="s">
        <v>2416</v>
      </c>
      <c r="AU146" s="276"/>
      <c r="AV146" s="879"/>
      <c r="AW146" s="882"/>
      <c r="AX146" s="885"/>
      <c r="AY146" s="882"/>
      <c r="AZ146" s="888"/>
      <c r="BA146" s="891"/>
      <c r="BB146" s="394"/>
      <c r="BC146" s="282"/>
      <c r="BD146" s="397">
        <v>0.8</v>
      </c>
      <c r="BE146" s="283" t="str">
        <f t="shared" ref="BE146" si="334">IF(ISERROR(IF(R145="R.INHERENTE
4","R. INHERENTE",(IF(AZ145="R.RESIDUAL
4","R. RESIDUAL"," ")))),"",(IF(R145="R.INHERENTE
4","R. INHERENTE",(IF(AZ145="R.RESIDUAL
4","R. RESIDUAL"," ")))))</f>
        <v xml:space="preserve"> </v>
      </c>
      <c r="BF146" s="284" t="str">
        <f t="shared" ref="BF146" si="335">IF(ISERROR(IF(R145="R.INHERENTE
9","R. INHERENTE",(IF(AZ145="R.RESIDUAL
9","R. RESIDUAL"," ")))),"",(IF(R145="R.INHERENTE
9","R. INHERENTE",(IF(AZ145="R.RESIDUAL
9","R. RESIDUAL"," ")))))</f>
        <v xml:space="preserve"> </v>
      </c>
      <c r="BG146" s="285" t="str">
        <f t="shared" ref="BG146" si="336">IF(ISERROR(IF(R145="R.INHERENTE
14","R. INHERENTE",(IF(AZ145="R.RESIDUAL
14","R. RESIDUAL"," ")))),"",(IF(R145="R.INHERENTE
14","R. INHERENTE",(IF(AZ145="R.RESIDUAL
14","R. RESIDUAL"," ")))))</f>
        <v xml:space="preserve"> </v>
      </c>
      <c r="BH146" s="285" t="str">
        <f t="shared" ref="BH146" si="337">IF(ISERROR(IF(R145="R.INHERENTE
19","R. INHERENTE",(IF(AZ145="R.RESIDUAL
19","R. RESIDUAL"," ")))),"",(IF(R145="R.INHERENTE
19","R. INHERENTE",(IF(AZ145="R.RESIDUAL
19","R. RESIDUAL"," ")))))</f>
        <v xml:space="preserve"> </v>
      </c>
      <c r="BI146" s="286" t="str">
        <f t="shared" ref="BI146" si="338">IF(ISERROR(IF(R145="R.INHERENTE
24","R. INHERENTE",(IF(AZ145="R.RESIDUAL
24","R. RESIDUAL"," ")))),"",(IF(R145="R.INHERENTE
24","R. INHERENTE",(IF(AZ145="R.RESIDUAL
24","R. RESIDUAL"," ")))))</f>
        <v xml:space="preserve"> </v>
      </c>
      <c r="BJ146" s="280"/>
      <c r="BK146" s="894"/>
      <c r="BL146" s="811"/>
      <c r="BM146" s="811"/>
      <c r="BN146" s="811"/>
      <c r="BO146" s="811"/>
      <c r="BP146" s="814"/>
      <c r="BQ146" s="392"/>
      <c r="BR146" s="817"/>
      <c r="BS146" s="820"/>
      <c r="BT146" s="823"/>
      <c r="BU146" s="275"/>
      <c r="BV146" s="826"/>
      <c r="BW146" s="829"/>
      <c r="BX146" s="829"/>
      <c r="BY146" s="829"/>
      <c r="BZ146" s="793"/>
      <c r="CA146" s="829"/>
      <c r="CB146" s="829"/>
      <c r="CC146" s="829"/>
      <c r="CD146" s="793"/>
      <c r="CE146" s="829"/>
      <c r="CF146" s="829"/>
      <c r="CG146" s="829"/>
      <c r="CH146" s="793"/>
      <c r="CI146" s="829"/>
      <c r="CJ146" s="829"/>
      <c r="CK146" s="829"/>
      <c r="CL146" s="793"/>
      <c r="CM146" s="829"/>
      <c r="CN146" s="829"/>
      <c r="CO146" s="829"/>
      <c r="CP146" s="796"/>
      <c r="CQ146" s="308"/>
      <c r="CR146" s="832"/>
      <c r="CS146" s="790"/>
      <c r="CT146" s="790"/>
      <c r="CU146" s="790"/>
      <c r="CV146" s="790"/>
      <c r="CW146" s="790"/>
      <c r="CX146" s="790"/>
      <c r="CY146" s="790"/>
      <c r="CZ146" s="793"/>
      <c r="DA146" s="790"/>
      <c r="DB146" s="790"/>
      <c r="DC146" s="790"/>
      <c r="DD146" s="793"/>
      <c r="DE146" s="790"/>
      <c r="DF146" s="790"/>
      <c r="DG146" s="790"/>
      <c r="DH146" s="793"/>
      <c r="DI146" s="790"/>
      <c r="DJ146" s="790"/>
      <c r="DK146" s="790"/>
      <c r="DL146" s="793"/>
      <c r="DM146" s="790"/>
      <c r="DN146" s="790"/>
      <c r="DO146" s="790"/>
      <c r="DP146" s="796"/>
      <c r="DQ146" s="293"/>
      <c r="DR146" s="297"/>
      <c r="DS146" s="298"/>
      <c r="DT146" s="298"/>
      <c r="DU146" s="299"/>
    </row>
    <row r="147" spans="1:125" ht="81" customHeight="1" x14ac:dyDescent="0.25">
      <c r="A147" s="303"/>
      <c r="B147" s="835"/>
      <c r="C147" s="838"/>
      <c r="D147" s="838"/>
      <c r="E147" s="838"/>
      <c r="F147" s="841"/>
      <c r="G147" s="844"/>
      <c r="H147" s="486" t="s">
        <v>2421</v>
      </c>
      <c r="I147" s="847"/>
      <c r="J147" s="850"/>
      <c r="K147" s="853"/>
      <c r="L147" s="274"/>
      <c r="M147" s="856"/>
      <c r="N147" s="859"/>
      <c r="O147" s="862"/>
      <c r="P147" s="865"/>
      <c r="Q147" s="868"/>
      <c r="R147" s="871"/>
      <c r="S147" s="274"/>
      <c r="T147" s="516"/>
      <c r="U147" s="258"/>
      <c r="V147" s="258"/>
      <c r="W147" s="798"/>
      <c r="X147" s="798"/>
      <c r="Y147" s="798"/>
      <c r="Z147" s="798"/>
      <c r="AA147" s="798"/>
      <c r="AB147" s="798"/>
      <c r="AC147" s="798"/>
      <c r="AD147" s="798"/>
      <c r="AE147" s="798"/>
      <c r="AF147" s="798"/>
      <c r="AG147" s="412">
        <f t="shared" si="324"/>
        <v>0</v>
      </c>
      <c r="AH147" s="403"/>
      <c r="AI147" s="404"/>
      <c r="AJ147" s="799"/>
      <c r="AK147" s="799"/>
      <c r="AL147" s="800"/>
      <c r="AM147" s="800"/>
      <c r="AN147" s="799"/>
      <c r="AO147" s="799"/>
      <c r="AP147" s="499"/>
      <c r="AQ147" s="482"/>
      <c r="AR147" s="269"/>
      <c r="AS147" s="266"/>
      <c r="AT147" s="261"/>
      <c r="AU147" s="276"/>
      <c r="AV147" s="879"/>
      <c r="AW147" s="882"/>
      <c r="AX147" s="885"/>
      <c r="AY147" s="882"/>
      <c r="AZ147" s="888"/>
      <c r="BA147" s="891"/>
      <c r="BB147" s="394"/>
      <c r="BC147" s="282"/>
      <c r="BD147" s="397">
        <v>0.60000000000000009</v>
      </c>
      <c r="BE147" s="283" t="str">
        <f t="shared" ref="BE147" si="339">IF(ISERROR(IF(R145="R.INHERENTE
3","R. INHERENTE",(IF(AZ145="R.RESIDUAL
3","R. RESIDUAL"," ")))),"",(IF(R145="R.INHERENTE
3","R. INHERENTE",(IF(AZ145="R.RESIDUAL
3","R. RESIDUAL"," ")))))</f>
        <v xml:space="preserve"> </v>
      </c>
      <c r="BF147" s="284" t="str">
        <f t="shared" ref="BF147" si="340">IF(ISERROR(IF(R145="R.INHERENTE
8","R. INHERENTE",(IF(AZ145="R.RESIDUAL
8","R. RESIDUAL"," ")))),"",(IF(R145="R.INHERENTE
8","R. INHERENTE",(IF(AZ145="R.RESIDUAL
8","R. RESIDUAL"," ")))))</f>
        <v xml:space="preserve"> </v>
      </c>
      <c r="BG147" s="284" t="str">
        <f t="shared" ref="BG147" si="341">IF(ISERROR(IF(R145="R.INHERENTE
13","R. INHERENTE",(IF(AZ145="R.RESIDUAL
13","R. RESIDUAL"," ")))),"",(IF(R145="R.INHERENTE
13","R. INHERENTE",(IF(AZ145="R.RESIDUAL
13","R. RESIDUAL"," ")))))</f>
        <v>R. INHERENTE</v>
      </c>
      <c r="BH147" s="285" t="str">
        <f t="shared" ref="BH147" si="342">IF(ISERROR(IF(R145="R.INHERENTE
18","R. INHERENTE",(IF(AZ145="R.RESIDUAL
18","R. RESIDUAL"," ")))),"",(IF(R145="R.INHERENTE
18","R. INHERENTE",(IF(AZ145="R.RESIDUAL
18","R. RESIDUAL"," ")))))</f>
        <v xml:space="preserve"> </v>
      </c>
      <c r="BI147" s="286" t="str">
        <f t="shared" ref="BI147" si="343">IF(ISERROR(IF(R145="R.INHERENTE
23","R. INHERENTE",(IF(AZ145="R.RESIDUAL
23","R. RESIDUAL"," ")))),"",(IF(R145="R.INHERENTE
23","R. INHERENTE",(IF(AZ145="R.RESIDUAL
23","R. RESIDUAL"," ")))))</f>
        <v xml:space="preserve"> </v>
      </c>
      <c r="BJ147" s="280"/>
      <c r="BK147" s="894"/>
      <c r="BL147" s="811"/>
      <c r="BM147" s="811"/>
      <c r="BN147" s="811"/>
      <c r="BO147" s="811"/>
      <c r="BP147" s="814"/>
      <c r="BQ147" s="392"/>
      <c r="BR147" s="817"/>
      <c r="BS147" s="820"/>
      <c r="BT147" s="823"/>
      <c r="BU147" s="275"/>
      <c r="BV147" s="826"/>
      <c r="BW147" s="829"/>
      <c r="BX147" s="829"/>
      <c r="BY147" s="829"/>
      <c r="BZ147" s="793"/>
      <c r="CA147" s="829"/>
      <c r="CB147" s="829"/>
      <c r="CC147" s="829"/>
      <c r="CD147" s="793"/>
      <c r="CE147" s="829"/>
      <c r="CF147" s="829"/>
      <c r="CG147" s="829"/>
      <c r="CH147" s="793"/>
      <c r="CI147" s="829"/>
      <c r="CJ147" s="829"/>
      <c r="CK147" s="829"/>
      <c r="CL147" s="793"/>
      <c r="CM147" s="829"/>
      <c r="CN147" s="829"/>
      <c r="CO147" s="829"/>
      <c r="CP147" s="796"/>
      <c r="CQ147" s="308"/>
      <c r="CR147" s="832"/>
      <c r="CS147" s="790"/>
      <c r="CT147" s="790"/>
      <c r="CU147" s="790"/>
      <c r="CV147" s="790"/>
      <c r="CW147" s="790"/>
      <c r="CX147" s="790"/>
      <c r="CY147" s="790"/>
      <c r="CZ147" s="793"/>
      <c r="DA147" s="790"/>
      <c r="DB147" s="790"/>
      <c r="DC147" s="790"/>
      <c r="DD147" s="793"/>
      <c r="DE147" s="790"/>
      <c r="DF147" s="790"/>
      <c r="DG147" s="790"/>
      <c r="DH147" s="793"/>
      <c r="DI147" s="790"/>
      <c r="DJ147" s="790"/>
      <c r="DK147" s="790"/>
      <c r="DL147" s="793"/>
      <c r="DM147" s="790"/>
      <c r="DN147" s="790"/>
      <c r="DO147" s="790"/>
      <c r="DP147" s="796"/>
      <c r="DQ147" s="293"/>
      <c r="DR147" s="297"/>
      <c r="DS147" s="298"/>
      <c r="DT147" s="298"/>
      <c r="DU147" s="299"/>
    </row>
    <row r="148" spans="1:125" ht="81" customHeight="1" x14ac:dyDescent="0.25">
      <c r="A148" s="303"/>
      <c r="B148" s="835"/>
      <c r="C148" s="838"/>
      <c r="D148" s="838"/>
      <c r="E148" s="838"/>
      <c r="F148" s="841"/>
      <c r="G148" s="844"/>
      <c r="H148" s="486"/>
      <c r="I148" s="847"/>
      <c r="J148" s="850"/>
      <c r="K148" s="853"/>
      <c r="L148" s="274"/>
      <c r="M148" s="856"/>
      <c r="N148" s="859"/>
      <c r="O148" s="862"/>
      <c r="P148" s="865"/>
      <c r="Q148" s="868"/>
      <c r="R148" s="871"/>
      <c r="S148" s="274"/>
      <c r="T148" s="516"/>
      <c r="U148" s="258"/>
      <c r="V148" s="258"/>
      <c r="W148" s="798"/>
      <c r="X148" s="798"/>
      <c r="Y148" s="798"/>
      <c r="Z148" s="798"/>
      <c r="AA148" s="798"/>
      <c r="AB148" s="798"/>
      <c r="AC148" s="798"/>
      <c r="AD148" s="798"/>
      <c r="AE148" s="798"/>
      <c r="AF148" s="798"/>
      <c r="AG148" s="412">
        <f t="shared" si="324"/>
        <v>0</v>
      </c>
      <c r="AH148" s="403"/>
      <c r="AI148" s="404"/>
      <c r="AJ148" s="801"/>
      <c r="AK148" s="802"/>
      <c r="AL148" s="803"/>
      <c r="AM148" s="804"/>
      <c r="AN148" s="801"/>
      <c r="AO148" s="802"/>
      <c r="AP148" s="553"/>
      <c r="AQ148" s="482"/>
      <c r="AR148" s="269"/>
      <c r="AS148" s="266"/>
      <c r="AT148" s="261"/>
      <c r="AU148" s="276"/>
      <c r="AV148" s="879"/>
      <c r="AW148" s="882"/>
      <c r="AX148" s="885"/>
      <c r="AY148" s="882"/>
      <c r="AZ148" s="888"/>
      <c r="BA148" s="891"/>
      <c r="BB148" s="394"/>
      <c r="BC148" s="282"/>
      <c r="BD148" s="397">
        <v>0.4</v>
      </c>
      <c r="BE148" s="287" t="str">
        <f t="shared" ref="BE148" si="344">IF(ISERROR(IF(R145="R.INHERENTE
2","R. INHERENTE",(IF(AZ145="R.RESIDUAL
2","R. RESIDUAL"," ")))),"",(IF(R145="R.INHERENTE
2","R. INHERENTE",(IF(AZ145="R.RESIDUAL
2","R. RESIDUAL"," ")))))</f>
        <v xml:space="preserve"> </v>
      </c>
      <c r="BF148" s="284" t="str">
        <f t="shared" ref="BF148" si="345">IF(ISERROR(IF(R145="R.INHERENTE
7","R. INHERENTE",(IF(AZ145="R.RESIDUAL
7","R. RESIDUAL"," ")))),"",(IF(R145="R.INHERENTE
7","R. INHERENTE",(IF(AZ145="R.RESIDUAL
7","R. RESIDUAL"," ")))))</f>
        <v xml:space="preserve"> </v>
      </c>
      <c r="BG148" s="284" t="str">
        <f t="shared" ref="BG148" si="346">IF(ISERROR(IF(R145="R.INHERENTE
12","R. INHERENTE",(IF(AZ145="R.RESIDUAL
12","R. RESIDUAL"," ")))),"",(IF(R145="R.INHERENTE
12","R. INHERENTE",(IF(AZ145="R.RESIDUAL
12","R. RESIDUAL"," ")))))</f>
        <v>R. RESIDUAL</v>
      </c>
      <c r="BH148" s="285" t="str">
        <f t="shared" ref="BH148" si="347">IF(ISERROR(IF(R145="R.INHERENTE
17","R. INHERENTE",(IF(AZ145="R.RESIDUAL
17","R. RESIDUAL"," ")))),"",(IF(R145="R.INHERENTE
17","R. INHERENTE",(IF(AZ145="R.RESIDUAL
17","R. RESIDUAL"," ")))))</f>
        <v xml:space="preserve"> </v>
      </c>
      <c r="BI148" s="286" t="str">
        <f t="shared" ref="BI148" si="348">IF(ISERROR(IF(R145="R.INHERENTE
22","R. INHERENTE",(IF(AZ145="R.RESIDUAL
22","R. RESIDUAL"," ")))),"",(IF(R145="R.INHERENTE
22","R. INHERENTE",(IF(AZ145="R.RESIDUAL
22","R. RESIDUAL"," ")))))</f>
        <v xml:space="preserve"> </v>
      </c>
      <c r="BJ148" s="280"/>
      <c r="BK148" s="894"/>
      <c r="BL148" s="811"/>
      <c r="BM148" s="811"/>
      <c r="BN148" s="811"/>
      <c r="BO148" s="811"/>
      <c r="BP148" s="814"/>
      <c r="BQ148" s="392"/>
      <c r="BR148" s="817"/>
      <c r="BS148" s="820"/>
      <c r="BT148" s="823"/>
      <c r="BU148" s="275"/>
      <c r="BV148" s="826"/>
      <c r="BW148" s="829"/>
      <c r="BX148" s="829"/>
      <c r="BY148" s="829"/>
      <c r="BZ148" s="793"/>
      <c r="CA148" s="829"/>
      <c r="CB148" s="829"/>
      <c r="CC148" s="829"/>
      <c r="CD148" s="793"/>
      <c r="CE148" s="829"/>
      <c r="CF148" s="829"/>
      <c r="CG148" s="829"/>
      <c r="CH148" s="793"/>
      <c r="CI148" s="829"/>
      <c r="CJ148" s="829"/>
      <c r="CK148" s="829"/>
      <c r="CL148" s="793"/>
      <c r="CM148" s="829"/>
      <c r="CN148" s="829"/>
      <c r="CO148" s="829"/>
      <c r="CP148" s="796"/>
      <c r="CQ148" s="308"/>
      <c r="CR148" s="832"/>
      <c r="CS148" s="790"/>
      <c r="CT148" s="790"/>
      <c r="CU148" s="790"/>
      <c r="CV148" s="790"/>
      <c r="CW148" s="790"/>
      <c r="CX148" s="790"/>
      <c r="CY148" s="790"/>
      <c r="CZ148" s="793"/>
      <c r="DA148" s="790"/>
      <c r="DB148" s="790"/>
      <c r="DC148" s="790"/>
      <c r="DD148" s="793"/>
      <c r="DE148" s="790"/>
      <c r="DF148" s="790"/>
      <c r="DG148" s="790"/>
      <c r="DH148" s="793"/>
      <c r="DI148" s="790"/>
      <c r="DJ148" s="790"/>
      <c r="DK148" s="790"/>
      <c r="DL148" s="793"/>
      <c r="DM148" s="790"/>
      <c r="DN148" s="790"/>
      <c r="DO148" s="790"/>
      <c r="DP148" s="796"/>
      <c r="DQ148" s="293"/>
      <c r="DR148" s="297"/>
      <c r="DS148" s="298"/>
      <c r="DT148" s="298"/>
      <c r="DU148" s="299"/>
    </row>
    <row r="149" spans="1:125" ht="81" customHeight="1" thickBot="1" x14ac:dyDescent="0.3">
      <c r="A149" s="303"/>
      <c r="B149" s="836"/>
      <c r="C149" s="839"/>
      <c r="D149" s="839"/>
      <c r="E149" s="839"/>
      <c r="F149" s="842"/>
      <c r="G149" s="845"/>
      <c r="H149" s="487"/>
      <c r="I149" s="848"/>
      <c r="J149" s="851"/>
      <c r="K149" s="854"/>
      <c r="L149" s="274"/>
      <c r="M149" s="857"/>
      <c r="N149" s="860"/>
      <c r="O149" s="863"/>
      <c r="P149" s="866"/>
      <c r="Q149" s="869"/>
      <c r="R149" s="872"/>
      <c r="S149" s="274"/>
      <c r="T149" s="536"/>
      <c r="U149" s="263"/>
      <c r="V149" s="263"/>
      <c r="W149" s="805"/>
      <c r="X149" s="805"/>
      <c r="Y149" s="805"/>
      <c r="Z149" s="805"/>
      <c r="AA149" s="805"/>
      <c r="AB149" s="805"/>
      <c r="AC149" s="805"/>
      <c r="AD149" s="805"/>
      <c r="AE149" s="805"/>
      <c r="AF149" s="805"/>
      <c r="AG149" s="413">
        <f t="shared" si="324"/>
        <v>0</v>
      </c>
      <c r="AH149" s="405"/>
      <c r="AI149" s="406"/>
      <c r="AJ149" s="806"/>
      <c r="AK149" s="807"/>
      <c r="AL149" s="808"/>
      <c r="AM149" s="809"/>
      <c r="AN149" s="806"/>
      <c r="AO149" s="807"/>
      <c r="AP149" s="271"/>
      <c r="AQ149" s="483"/>
      <c r="AR149" s="270"/>
      <c r="AS149" s="267"/>
      <c r="AT149" s="264"/>
      <c r="AU149" s="276"/>
      <c r="AV149" s="880"/>
      <c r="AW149" s="883"/>
      <c r="AX149" s="886"/>
      <c r="AY149" s="883"/>
      <c r="AZ149" s="889"/>
      <c r="BA149" s="892"/>
      <c r="BB149" s="394"/>
      <c r="BC149" s="282"/>
      <c r="BD149" s="398">
        <v>0.2</v>
      </c>
      <c r="BE149" s="288" t="str">
        <f t="shared" ref="BE149" si="349">IF(ISERROR(IF(R145="R.INHERENTE
1","R. INHERENTE",(IF(AZ145="R.RESIDUAL
1","R. RESIDUAL"," ")))),"",(IF(R145="R.INHERENTE
1","R. INHERENTE",(IF(AZ145="R.RESIDUAL
1","R. RESIDUAL"," ")))))</f>
        <v xml:space="preserve"> </v>
      </c>
      <c r="BF149" s="289" t="str">
        <f t="shared" ref="BF149" si="350">IF(ISERROR(IF(R145="R.INHERENTE
6","R. INHERENTE",(IF(AZ145="R.RESIDUAL
6","R. RESIDUAL"," ")))),"",(IF(R145="R.INHERENTE
6","R. INHERENTE",(IF(AZ145="R.RESIDUAL
6","R. RESIDUAL"," ")))))</f>
        <v xml:space="preserve"> </v>
      </c>
      <c r="BG149" s="290" t="str">
        <f t="shared" ref="BG149" si="351">IF(ISERROR(IF(R145="R.INHERENTE
11","R. INHERENTE",(IF(AZ145="R.RESIDUAL
11","R. RESIDUAL"," ")))),"",(IF(R145="R.INHERENTE
11","R. INHERENTE",(IF(AZ145="R.RESIDUAL
11","R. RESIDUAL"," ")))))</f>
        <v xml:space="preserve"> </v>
      </c>
      <c r="BH149" s="291" t="str">
        <f t="shared" ref="BH149" si="352">IF(ISERROR(IF(R145="R.INHERENTE
16","R. INHERENTE",(IF(AZ145="R.RESIDUAL
16","R. RESIDUAL"," ")))),"",(IF(R145="R.INHERENTE
16","R. INHERENTE",(IF(AZ145="R.RESIDUAL
16","R. RESIDUAL"," ")))))</f>
        <v xml:space="preserve"> </v>
      </c>
      <c r="BI149" s="292" t="str">
        <f t="shared" ref="BI149" si="353">IF(ISERROR(IF(R145="R.INHERENTE
21","R. INHERENTE",(IF(AZ145="R.RESIDUAL
21","R. RESIDUAL"," ")))),"",(IF(R145="R.INHERENTE
21","R. INHERENTE",(IF(AZ145="R.RESIDUAL
21","R. RESIDUAL"," ")))))</f>
        <v xml:space="preserve"> </v>
      </c>
      <c r="BJ149" s="280"/>
      <c r="BK149" s="895"/>
      <c r="BL149" s="812"/>
      <c r="BM149" s="812"/>
      <c r="BN149" s="812"/>
      <c r="BO149" s="812"/>
      <c r="BP149" s="815"/>
      <c r="BQ149" s="392"/>
      <c r="BR149" s="818"/>
      <c r="BS149" s="821"/>
      <c r="BT149" s="824"/>
      <c r="BU149" s="275"/>
      <c r="BV149" s="827"/>
      <c r="BW149" s="830"/>
      <c r="BX149" s="830"/>
      <c r="BY149" s="830"/>
      <c r="BZ149" s="794"/>
      <c r="CA149" s="830"/>
      <c r="CB149" s="830"/>
      <c r="CC149" s="830"/>
      <c r="CD149" s="794"/>
      <c r="CE149" s="830"/>
      <c r="CF149" s="830"/>
      <c r="CG149" s="830"/>
      <c r="CH149" s="794"/>
      <c r="CI149" s="830"/>
      <c r="CJ149" s="830"/>
      <c r="CK149" s="830"/>
      <c r="CL149" s="794"/>
      <c r="CM149" s="830"/>
      <c r="CN149" s="830"/>
      <c r="CO149" s="830"/>
      <c r="CP149" s="797"/>
      <c r="CQ149" s="308"/>
      <c r="CR149" s="833"/>
      <c r="CS149" s="791"/>
      <c r="CT149" s="791"/>
      <c r="CU149" s="791"/>
      <c r="CV149" s="791"/>
      <c r="CW149" s="791"/>
      <c r="CX149" s="791"/>
      <c r="CY149" s="791"/>
      <c r="CZ149" s="794"/>
      <c r="DA149" s="791"/>
      <c r="DB149" s="791"/>
      <c r="DC149" s="791"/>
      <c r="DD149" s="794"/>
      <c r="DE149" s="791"/>
      <c r="DF149" s="791"/>
      <c r="DG149" s="791"/>
      <c r="DH149" s="794"/>
      <c r="DI149" s="791"/>
      <c r="DJ149" s="791"/>
      <c r="DK149" s="791"/>
      <c r="DL149" s="794"/>
      <c r="DM149" s="791"/>
      <c r="DN149" s="791"/>
      <c r="DO149" s="791"/>
      <c r="DP149" s="797"/>
      <c r="DQ149" s="293"/>
      <c r="DR149" s="300"/>
      <c r="DS149" s="301"/>
      <c r="DT149" s="301"/>
      <c r="DU149" s="302"/>
    </row>
    <row r="150" spans="1:125" ht="19.5" customHeight="1" thickBot="1" x14ac:dyDescent="0.3">
      <c r="AV150" s="394"/>
      <c r="AW150" s="394"/>
      <c r="AX150" s="394"/>
      <c r="AY150" s="394"/>
      <c r="AZ150" s="394"/>
      <c r="BE150" s="410">
        <v>0.2</v>
      </c>
      <c r="BF150" s="411">
        <v>0.4</v>
      </c>
      <c r="BG150" s="411">
        <v>0.60000000000000009</v>
      </c>
      <c r="BH150" s="411">
        <v>0.8</v>
      </c>
      <c r="BI150" s="411">
        <v>1</v>
      </c>
    </row>
    <row r="151" spans="1:125" ht="80.25" customHeight="1" x14ac:dyDescent="0.25">
      <c r="A151" s="303"/>
      <c r="B151" s="834">
        <v>23</v>
      </c>
      <c r="C151" s="837" t="s">
        <v>639</v>
      </c>
      <c r="D151" s="837" t="s">
        <v>625</v>
      </c>
      <c r="E151" s="837" t="s">
        <v>601</v>
      </c>
      <c r="F151" s="840" t="s">
        <v>600</v>
      </c>
      <c r="G151" s="843" t="s">
        <v>2422</v>
      </c>
      <c r="H151" s="485" t="s">
        <v>2297</v>
      </c>
      <c r="I151" s="846" t="str">
        <f>IF(F151="","",(CONCATENATE("Posibilidad de afectación ",F151," ",G151," ",H151," ",H152," ",H153," ",H154," ",H155)))</f>
        <v xml:space="preserve">Posibilidad de afectación Económica y Reputacional  por no gestionar los sucesos de seguridad institucionales relacionados con el programa de Biovigilancia,  debido a la falta de verificación periodica de la base de datos e investigación de dichos sucesos.    </v>
      </c>
      <c r="J151" s="849" t="s">
        <v>906</v>
      </c>
      <c r="K151" s="852" t="s">
        <v>868</v>
      </c>
      <c r="L151" s="274"/>
      <c r="M151" s="855" t="s">
        <v>657</v>
      </c>
      <c r="N151" s="858">
        <f>IF(ISERROR(VLOOKUP($M151,[4]Listas!$E$20:$F$24,2,FALSE)),"",(VLOOKUP($M151,[4]Listas!$E$20:$F$24,2,FALSE)))</f>
        <v>0.6</v>
      </c>
      <c r="O151" s="861" t="str">
        <f>IF(ISERROR(VLOOKUP($N151,[4]Listas!$E$3:$F$7,2,FALSE)),"",(VLOOKUP($N151,[4]Listas!$E$3:$F$7,2,FALSE)))</f>
        <v>MEDIA</v>
      </c>
      <c r="P151" s="864" t="s">
        <v>594</v>
      </c>
      <c r="Q151" s="867">
        <f>IF(ISERROR(VLOOKUP($P151,[4]Listas!$E$28:$F$35,2,FALSE)),"",(VLOOKUP($P151,[4]Listas!$E$28:$F$35,2,FALSE)))</f>
        <v>0.6</v>
      </c>
      <c r="R151" s="870" t="str">
        <f t="shared" ref="R151" si="354">IF(N151="","",(CONCATENATE("R.INHERENTE
",(IF(AND($N151=0.2,$Q151=0.2),1,(IF(AND($N151=0.2,$Q151=0.4),6,(IF(AND($N151=0.2,$Q151=0.6),11,(IF(AND($N151=0.2,$Q151=0.8),16,(IF(AND($N151=0.2,$Q151=1),21,(IF(AND($N151=0.4,$Q151=0.2),2,(IF(AND($N151=0.4,$Q151=0.4),7,(IF(AND($N151=0.4,$Q151=0.6),12,(IF(AND($N151=0.4,$Q151=0.8),17,(IF(AND($N151=0.4,$Q151=1),22,(IF(AND($N151=0.6,$Q151=0.2),3,(IF(AND($N151=0.6,$Q151=0.4),8,(IF(AND($N151=0.6,$Q151=0.6),13,(IF(AND($N151=0.6,$Q151=0.8),18,(IF(AND($N151=0.6,$Q151=1),23,(IF(AND($N151=0.8,$Q151=0.2),4,(IF(AND($N151=0.8,$Q151=0.4),9,(IF(AND($N151=0.8,$Q151=0.6),14,(IF(AND($N151=0.8,$Q151=0.8),19,(IF(AND($N151=0.8,$Q151=1),24,(IF(AND($N151=1,$Q151=0.2),5,(IF(AND($N151=1,$Q151=0.4),10,(IF(AND($N151=1,$Q151=0.6),15,(IF(AND($N151=1,$Q151=0.8),20,(IF(AND($N151=1,$Q151=1),25,"")))))))))))))))))))))))))))))))))))))))))))))))))))))</f>
        <v>R.INHERENTE
13</v>
      </c>
      <c r="S151" s="274">
        <f>+VLOOKUP($R151,[4]Listas!$D$112:$E$136,2,FALSE)</f>
        <v>13</v>
      </c>
      <c r="T151" s="515" t="s">
        <v>2423</v>
      </c>
      <c r="U151" s="309" t="s">
        <v>748</v>
      </c>
      <c r="V151" s="309"/>
      <c r="W151" s="873">
        <v>25</v>
      </c>
      <c r="X151" s="874"/>
      <c r="Y151" s="873"/>
      <c r="Z151" s="874"/>
      <c r="AA151" s="873"/>
      <c r="AB151" s="874"/>
      <c r="AC151" s="875"/>
      <c r="AD151" s="875"/>
      <c r="AE151" s="875">
        <v>15</v>
      </c>
      <c r="AF151" s="875"/>
      <c r="AG151" s="436">
        <f t="shared" ref="AG151:AG155" si="355">W151+Y151+AA151+AC151+AE151</f>
        <v>40</v>
      </c>
      <c r="AH151" s="407">
        <v>0.24</v>
      </c>
      <c r="AI151" s="408"/>
      <c r="AJ151" s="876" t="s">
        <v>189</v>
      </c>
      <c r="AK151" s="876"/>
      <c r="AL151" s="877" t="s">
        <v>588</v>
      </c>
      <c r="AM151" s="877"/>
      <c r="AN151" s="876" t="s">
        <v>189</v>
      </c>
      <c r="AO151" s="876"/>
      <c r="AP151" s="500" t="s">
        <v>2424</v>
      </c>
      <c r="AQ151" s="552" t="s">
        <v>617</v>
      </c>
      <c r="AR151" s="310" t="s">
        <v>2425</v>
      </c>
      <c r="AS151" s="311" t="s">
        <v>2390</v>
      </c>
      <c r="AT151" s="312" t="s">
        <v>2426</v>
      </c>
      <c r="AU151" s="305">
        <f t="shared" ref="AU151" si="356">+(IF(AND($AV151&gt;0,$AV151&lt;=0.2),0.2,(IF(AND($AV151&gt;0.2,$AV151&lt;=0.4),0.4,(IF(AND($AV151&gt;0.4,$AV151&lt;=0.6),0.6,(IF(AND($AV151&gt;0.6,$AV151&lt;=0.8),0.8,(IF($AV151&gt;0.8,1,""))))))))))</f>
        <v>0.4</v>
      </c>
      <c r="AV151" s="878">
        <f t="shared" ref="AV151" si="357">+MIN(AH151:AH155)</f>
        <v>0.24</v>
      </c>
      <c r="AW151" s="881" t="str">
        <f t="shared" ref="AW151:AW157" si="358">+(IF($AU151=0.2,"MUY BAJA",(IF($AU151=0.4,"BAJA",(IF($AU151=0.6,"MEDIA",(IF($AU151=0.8,"ALTA",(IF($AU151=1,"MUY ALTA",""))))))))))</f>
        <v>BAJA</v>
      </c>
      <c r="AX151" s="884">
        <f t="shared" ref="AX151" si="359">+MIN(AI151:AI155)</f>
        <v>0.45</v>
      </c>
      <c r="AY151" s="881" t="str">
        <f t="shared" ref="AY151:AY157" si="360">+(IF($BB151=0.2,"MUY BAJA",(IF($BB151=0.4,"BAJA",(IF($BB151=0.6,"MEDIA",(IF($BB151=0.8,"ALTA",(IF($BB151=1,"MUY ALTA",""))))))))))</f>
        <v>MEDIA</v>
      </c>
      <c r="AZ151" s="887" t="str">
        <f t="shared" ref="AZ151:AZ157" si="361">IF($AU151="","",(CONCATENATE("R.RESIDUAL
",(IF(AND($AU151=0.2,$BB151=0.2),1,(IF(AND($AU151=0.2,$BB151=0.4),6,(IF(AND($AU151=0.2,$BB151=0.6),11,(IF(AND($AU151=0.2,$BB151=0.8),16,(IF(AND($AU151=0.2,$BB151=1),21,(IF(AND($AU151=0.4,$BB151=0.2),2,(IF(AND($AU151=0.4,$BB151=0.4),7,(IF(AND($AU151=0.4,$BB151=0.6),12,(IF(AND($AU151=0.4,$BB151=0.8),17,(IF(AND($AU151=0.4,$BB151=1),22,(IF(AND($AU151=0.6,$BB151=0.2),3,(IF(AND($AU151=0.6,$BB151=0.4),8,(IF(AND($AU151=0.6,$BB151=0.6),13,(IF(AND($AU151=0.6,$BB151=0.8),18,(IF(AND($AU151=0.6,$BB151=1),23,(IF(AND($AU151=0.8,$BB151=0.2),4,(IF(AND($AU151=0.8,$BB151=0.4),9,(IF(AND($AU151=0.8,$BB151=0.6),14,(IF(AND($AU151=0.8,$BB151=0.8),19,(IF(AND($AU151=0.8,$BB151=1),24,(IF(AND($AU151=1,$BB151=0.2),5,(IF(AND($AU151=1,$BB151=0.4),10,(IF(AND($AU151=1,$BB151=0.6),15,(IF(AND($AU151=1,$BB151=0.8),20,(IF(AND($AU151=1,$BB151=1),25,"")))))))))))))))))))))))))))))))))))))))))))))))))))))</f>
        <v>R.RESIDUAL
12</v>
      </c>
      <c r="BA151" s="890" t="s">
        <v>610</v>
      </c>
      <c r="BB151" s="305">
        <f t="shared" ref="BB151" si="362">+(IF(AND($AX151&gt;0,$AX151&lt;=0.2),0.2,(IF(AND($AX151&gt;0.2,$AX151&lt;=0.4),0.4,(IF(AND($AX151&gt;0.4,$AX151&lt;=0.6),0.6,(IF(AND($AX151&gt;0.6,$AX151&lt;=0.8),0.8,(IF($AX151&gt;0.8,1,""))))))))))</f>
        <v>0.6</v>
      </c>
      <c r="BC151" s="276">
        <f>+VLOOKUP($AZ151,[4]Listas!$F$112:$G$136,2,FALSE)</f>
        <v>12</v>
      </c>
      <c r="BD151" s="397">
        <v>1</v>
      </c>
      <c r="BE151" s="277" t="str">
        <f t="shared" ref="BE151" si="363">IF(ISERROR(IF(R151="R.INHERENTE
5","R. INHERENTE",(IF(AZ151="R.RESIDUAL
5","R. RESIDUAL"," ")))),"",(IF(R151="R.INHERENTE
5","R. INHERENTE",(IF(AZ151="R.RESIDUAL
5","R. RESIDUAL"," ")))))</f>
        <v xml:space="preserve"> </v>
      </c>
      <c r="BF151" s="278" t="str">
        <f t="shared" ref="BF151" si="364">IF(ISERROR(IF(R151="R.INHERENTE
10","R. INHERENTE",(IF(AZ151="R.RESIDUAL
10","R. RESIDUAL"," ")))),"",(IF(R151="R.INHERENTE
10","R. INHERENTE",(IF(AZ151="R.RESIDUAL
10","R. RESIDUAL"," ")))))</f>
        <v xml:space="preserve"> </v>
      </c>
      <c r="BG151" s="278" t="str">
        <f t="shared" ref="BG151" si="365">IF(ISERROR(IF(R151="R.INHERENTE
15","R. INHERENTE",(IF(AZ151="R.RESIDUAL
15","R. RESIDUAL"," ")))),"",(IF(R151="R.INHERENTE
15","R. INHERENTE",(IF(AZ151="R.RESIDUAL
15","R. RESIDUAL"," ")))))</f>
        <v xml:space="preserve"> </v>
      </c>
      <c r="BH151" s="278" t="str">
        <f t="shared" ref="BH151" si="366">IF(ISERROR(IF(R151="R.INHERENTE
20","R. INHERENTE",(IF(AZ151="R.RESIDUAL
20","R. RESIDUAL"," ")))),"",(IF(R151="R.INHERENTE
20","R. INHERENTE",(IF(AZ151="R.RESIDUAL
20","R. RESIDUAL"," ")))))</f>
        <v xml:space="preserve"> </v>
      </c>
      <c r="BI151" s="279" t="str">
        <f t="shared" ref="BI151" si="367">IF(ISERROR(IF(R151="R.INHERENTE
25","R. INHERENTE",(IF(AZ151="R.RESIDUAL
25","R. RESIDUAL"," ")))),"",(IF(R151="R.INHERENTE
25","R. INHERENTE",(IF(AZ151="R.RESIDUAL
25","R. RESIDUAL"," ")))))</f>
        <v xml:space="preserve"> </v>
      </c>
      <c r="BJ151" s="280"/>
      <c r="BK151" s="893" t="s">
        <v>43</v>
      </c>
      <c r="BL151" s="810" t="s">
        <v>43</v>
      </c>
      <c r="BM151" s="810" t="s">
        <v>43</v>
      </c>
      <c r="BN151" s="810" t="s">
        <v>43</v>
      </c>
      <c r="BO151" s="810" t="s">
        <v>43</v>
      </c>
      <c r="BP151" s="813"/>
      <c r="BQ151" s="392"/>
      <c r="BR151" s="816" t="s">
        <v>2427</v>
      </c>
      <c r="BS151" s="819" t="s">
        <v>2380</v>
      </c>
      <c r="BT151" s="822" t="s">
        <v>2428</v>
      </c>
      <c r="BU151" s="275"/>
      <c r="BV151" s="825">
        <v>44660</v>
      </c>
      <c r="BW151" s="828"/>
      <c r="BX151" s="828"/>
      <c r="BY151" s="828"/>
      <c r="BZ151" s="792" t="s">
        <v>924</v>
      </c>
      <c r="CA151" s="828"/>
      <c r="CB151" s="828"/>
      <c r="CC151" s="828"/>
      <c r="CD151" s="792" t="s">
        <v>924</v>
      </c>
      <c r="CE151" s="828"/>
      <c r="CF151" s="828"/>
      <c r="CG151" s="828"/>
      <c r="CH151" s="792" t="s">
        <v>925</v>
      </c>
      <c r="CI151" s="828"/>
      <c r="CJ151" s="828"/>
      <c r="CK151" s="828"/>
      <c r="CL151" s="792" t="s">
        <v>924</v>
      </c>
      <c r="CM151" s="828"/>
      <c r="CN151" s="828"/>
      <c r="CO151" s="828"/>
      <c r="CP151" s="795" t="s">
        <v>926</v>
      </c>
      <c r="CQ151" s="308"/>
      <c r="CR151" s="831">
        <v>44666</v>
      </c>
      <c r="CS151" s="789"/>
      <c r="CT151" s="789"/>
      <c r="CU151" s="789"/>
      <c r="CV151" s="789"/>
      <c r="CW151" s="789"/>
      <c r="CX151" s="789"/>
      <c r="CY151" s="789"/>
      <c r="CZ151" s="792" t="s">
        <v>924</v>
      </c>
      <c r="DA151" s="789"/>
      <c r="DB151" s="789"/>
      <c r="DC151" s="789"/>
      <c r="DD151" s="792" t="s">
        <v>924</v>
      </c>
      <c r="DE151" s="789"/>
      <c r="DF151" s="789"/>
      <c r="DG151" s="789"/>
      <c r="DH151" s="792" t="s">
        <v>925</v>
      </c>
      <c r="DI151" s="789"/>
      <c r="DJ151" s="789"/>
      <c r="DK151" s="789"/>
      <c r="DL151" s="792" t="s">
        <v>924</v>
      </c>
      <c r="DM151" s="789"/>
      <c r="DN151" s="789"/>
      <c r="DO151" s="789"/>
      <c r="DP151" s="795" t="s">
        <v>926</v>
      </c>
      <c r="DQ151" s="293"/>
      <c r="DR151" s="294"/>
      <c r="DS151" s="295"/>
      <c r="DT151" s="295"/>
      <c r="DU151" s="296"/>
    </row>
    <row r="152" spans="1:125" ht="80.25" customHeight="1" x14ac:dyDescent="0.25">
      <c r="A152" s="303"/>
      <c r="B152" s="835"/>
      <c r="C152" s="838"/>
      <c r="D152" s="838"/>
      <c r="E152" s="838"/>
      <c r="F152" s="841"/>
      <c r="G152" s="844"/>
      <c r="H152" s="486" t="s">
        <v>2306</v>
      </c>
      <c r="I152" s="847"/>
      <c r="J152" s="850"/>
      <c r="K152" s="853"/>
      <c r="L152" s="274"/>
      <c r="M152" s="856"/>
      <c r="N152" s="859"/>
      <c r="O152" s="862"/>
      <c r="P152" s="865"/>
      <c r="Q152" s="868"/>
      <c r="R152" s="871"/>
      <c r="S152" s="274"/>
      <c r="T152" s="516" t="s">
        <v>2429</v>
      </c>
      <c r="U152" s="258"/>
      <c r="V152" s="258" t="s">
        <v>260</v>
      </c>
      <c r="W152" s="798"/>
      <c r="X152" s="798"/>
      <c r="Y152" s="798"/>
      <c r="Z152" s="798"/>
      <c r="AA152" s="798">
        <v>10</v>
      </c>
      <c r="AB152" s="798"/>
      <c r="AC152" s="798"/>
      <c r="AD152" s="798"/>
      <c r="AE152" s="798">
        <v>15</v>
      </c>
      <c r="AF152" s="798"/>
      <c r="AG152" s="412">
        <f t="shared" si="355"/>
        <v>25</v>
      </c>
      <c r="AH152" s="403"/>
      <c r="AI152" s="404">
        <v>0.45</v>
      </c>
      <c r="AJ152" s="799" t="s">
        <v>189</v>
      </c>
      <c r="AK152" s="799"/>
      <c r="AL152" s="800" t="s">
        <v>588</v>
      </c>
      <c r="AM152" s="800"/>
      <c r="AN152" s="799" t="s">
        <v>189</v>
      </c>
      <c r="AO152" s="799"/>
      <c r="AP152" s="499" t="s">
        <v>2430</v>
      </c>
      <c r="AQ152" s="482" t="s">
        <v>617</v>
      </c>
      <c r="AR152" s="269" t="s">
        <v>2431</v>
      </c>
      <c r="AS152" s="266" t="s">
        <v>2390</v>
      </c>
      <c r="AT152" s="261" t="s">
        <v>2426</v>
      </c>
      <c r="AU152" s="276"/>
      <c r="AV152" s="879"/>
      <c r="AW152" s="882"/>
      <c r="AX152" s="885"/>
      <c r="AY152" s="882"/>
      <c r="AZ152" s="888"/>
      <c r="BA152" s="891"/>
      <c r="BB152" s="394"/>
      <c r="BC152" s="282"/>
      <c r="BD152" s="397">
        <v>0.8</v>
      </c>
      <c r="BE152" s="283" t="str">
        <f t="shared" ref="BE152" si="368">IF(ISERROR(IF(R151="R.INHERENTE
4","R. INHERENTE",(IF(AZ151="R.RESIDUAL
4","R. RESIDUAL"," ")))),"",(IF(R151="R.INHERENTE
4","R. INHERENTE",(IF(AZ151="R.RESIDUAL
4","R. RESIDUAL"," ")))))</f>
        <v xml:space="preserve"> </v>
      </c>
      <c r="BF152" s="284" t="str">
        <f t="shared" ref="BF152" si="369">IF(ISERROR(IF(R151="R.INHERENTE
9","R. INHERENTE",(IF(AZ151="R.RESIDUAL
9","R. RESIDUAL"," ")))),"",(IF(R151="R.INHERENTE
9","R. INHERENTE",(IF(AZ151="R.RESIDUAL
9","R. RESIDUAL"," ")))))</f>
        <v xml:space="preserve"> </v>
      </c>
      <c r="BG152" s="285" t="str">
        <f t="shared" ref="BG152" si="370">IF(ISERROR(IF(R151="R.INHERENTE
14","R. INHERENTE",(IF(AZ151="R.RESIDUAL
14","R. RESIDUAL"," ")))),"",(IF(R151="R.INHERENTE
14","R. INHERENTE",(IF(AZ151="R.RESIDUAL
14","R. RESIDUAL"," ")))))</f>
        <v xml:space="preserve"> </v>
      </c>
      <c r="BH152" s="285" t="str">
        <f t="shared" ref="BH152" si="371">IF(ISERROR(IF(R151="R.INHERENTE
19","R. INHERENTE",(IF(AZ151="R.RESIDUAL
19","R. RESIDUAL"," ")))),"",(IF(R151="R.INHERENTE
19","R. INHERENTE",(IF(AZ151="R.RESIDUAL
19","R. RESIDUAL"," ")))))</f>
        <v xml:space="preserve"> </v>
      </c>
      <c r="BI152" s="286" t="str">
        <f t="shared" ref="BI152" si="372">IF(ISERROR(IF(R151="R.INHERENTE
24","R. INHERENTE",(IF(AZ151="R.RESIDUAL
24","R. RESIDUAL"," ")))),"",(IF(R151="R.INHERENTE
24","R. INHERENTE",(IF(AZ151="R.RESIDUAL
24","R. RESIDUAL"," ")))))</f>
        <v xml:space="preserve"> </v>
      </c>
      <c r="BJ152" s="280"/>
      <c r="BK152" s="894"/>
      <c r="BL152" s="811"/>
      <c r="BM152" s="811"/>
      <c r="BN152" s="811"/>
      <c r="BO152" s="811"/>
      <c r="BP152" s="814"/>
      <c r="BQ152" s="392"/>
      <c r="BR152" s="817"/>
      <c r="BS152" s="820"/>
      <c r="BT152" s="823"/>
      <c r="BU152" s="275"/>
      <c r="BV152" s="826"/>
      <c r="BW152" s="829"/>
      <c r="BX152" s="829"/>
      <c r="BY152" s="829"/>
      <c r="BZ152" s="793"/>
      <c r="CA152" s="829"/>
      <c r="CB152" s="829"/>
      <c r="CC152" s="829"/>
      <c r="CD152" s="793"/>
      <c r="CE152" s="829"/>
      <c r="CF152" s="829"/>
      <c r="CG152" s="829"/>
      <c r="CH152" s="793"/>
      <c r="CI152" s="829"/>
      <c r="CJ152" s="829"/>
      <c r="CK152" s="829"/>
      <c r="CL152" s="793"/>
      <c r="CM152" s="829"/>
      <c r="CN152" s="829"/>
      <c r="CO152" s="829"/>
      <c r="CP152" s="796"/>
      <c r="CQ152" s="308"/>
      <c r="CR152" s="832"/>
      <c r="CS152" s="790"/>
      <c r="CT152" s="790"/>
      <c r="CU152" s="790"/>
      <c r="CV152" s="790"/>
      <c r="CW152" s="790"/>
      <c r="CX152" s="790"/>
      <c r="CY152" s="790"/>
      <c r="CZ152" s="793"/>
      <c r="DA152" s="790"/>
      <c r="DB152" s="790"/>
      <c r="DC152" s="790"/>
      <c r="DD152" s="793"/>
      <c r="DE152" s="790"/>
      <c r="DF152" s="790"/>
      <c r="DG152" s="790"/>
      <c r="DH152" s="793"/>
      <c r="DI152" s="790"/>
      <c r="DJ152" s="790"/>
      <c r="DK152" s="790"/>
      <c r="DL152" s="793"/>
      <c r="DM152" s="790"/>
      <c r="DN152" s="790"/>
      <c r="DO152" s="790"/>
      <c r="DP152" s="796"/>
      <c r="DQ152" s="293"/>
      <c r="DR152" s="297"/>
      <c r="DS152" s="298"/>
      <c r="DT152" s="298"/>
      <c r="DU152" s="299"/>
    </row>
    <row r="153" spans="1:125" ht="80.25" customHeight="1" x14ac:dyDescent="0.25">
      <c r="A153" s="303"/>
      <c r="B153" s="835"/>
      <c r="C153" s="838"/>
      <c r="D153" s="838"/>
      <c r="E153" s="838"/>
      <c r="F153" s="841"/>
      <c r="G153" s="844"/>
      <c r="H153" s="486"/>
      <c r="I153" s="847"/>
      <c r="J153" s="850"/>
      <c r="K153" s="853"/>
      <c r="L153" s="274"/>
      <c r="M153" s="856"/>
      <c r="N153" s="859"/>
      <c r="O153" s="862"/>
      <c r="P153" s="865"/>
      <c r="Q153" s="868"/>
      <c r="R153" s="871"/>
      <c r="S153" s="274"/>
      <c r="T153" s="516"/>
      <c r="U153" s="258"/>
      <c r="V153" s="258"/>
      <c r="W153" s="798"/>
      <c r="X153" s="798"/>
      <c r="Y153" s="798"/>
      <c r="Z153" s="798"/>
      <c r="AA153" s="798"/>
      <c r="AB153" s="798"/>
      <c r="AC153" s="798"/>
      <c r="AD153" s="798"/>
      <c r="AE153" s="798"/>
      <c r="AF153" s="798"/>
      <c r="AG153" s="412">
        <f t="shared" si="355"/>
        <v>0</v>
      </c>
      <c r="AH153" s="403"/>
      <c r="AI153" s="404"/>
      <c r="AJ153" s="799"/>
      <c r="AK153" s="799"/>
      <c r="AL153" s="800"/>
      <c r="AM153" s="800"/>
      <c r="AN153" s="799"/>
      <c r="AO153" s="799"/>
      <c r="AP153" s="499"/>
      <c r="AQ153" s="482"/>
      <c r="AR153" s="269"/>
      <c r="AS153" s="266"/>
      <c r="AT153" s="261"/>
      <c r="AU153" s="276"/>
      <c r="AV153" s="879"/>
      <c r="AW153" s="882"/>
      <c r="AX153" s="885"/>
      <c r="AY153" s="882"/>
      <c r="AZ153" s="888"/>
      <c r="BA153" s="891"/>
      <c r="BB153" s="394"/>
      <c r="BC153" s="282"/>
      <c r="BD153" s="397">
        <v>0.60000000000000009</v>
      </c>
      <c r="BE153" s="283" t="str">
        <f t="shared" ref="BE153" si="373">IF(ISERROR(IF(R151="R.INHERENTE
3","R. INHERENTE",(IF(AZ151="R.RESIDUAL
3","R. RESIDUAL"," ")))),"",(IF(R151="R.INHERENTE
3","R. INHERENTE",(IF(AZ151="R.RESIDUAL
3","R. RESIDUAL"," ")))))</f>
        <v xml:space="preserve"> </v>
      </c>
      <c r="BF153" s="284" t="str">
        <f t="shared" ref="BF153" si="374">IF(ISERROR(IF(R151="R.INHERENTE
8","R. INHERENTE",(IF(AZ151="R.RESIDUAL
8","R. RESIDUAL"," ")))),"",(IF(R151="R.INHERENTE
8","R. INHERENTE",(IF(AZ151="R.RESIDUAL
8","R. RESIDUAL"," ")))))</f>
        <v xml:space="preserve"> </v>
      </c>
      <c r="BG153" s="284" t="str">
        <f t="shared" ref="BG153" si="375">IF(ISERROR(IF(R151="R.INHERENTE
13","R. INHERENTE",(IF(AZ151="R.RESIDUAL
13","R. RESIDUAL"," ")))),"",(IF(R151="R.INHERENTE
13","R. INHERENTE",(IF(AZ151="R.RESIDUAL
13","R. RESIDUAL"," ")))))</f>
        <v>R. INHERENTE</v>
      </c>
      <c r="BH153" s="285" t="str">
        <f t="shared" ref="BH153" si="376">IF(ISERROR(IF(R151="R.INHERENTE
18","R. INHERENTE",(IF(AZ151="R.RESIDUAL
18","R. RESIDUAL"," ")))),"",(IF(R151="R.INHERENTE
18","R. INHERENTE",(IF(AZ151="R.RESIDUAL
18","R. RESIDUAL"," ")))))</f>
        <v xml:space="preserve"> </v>
      </c>
      <c r="BI153" s="286" t="str">
        <f t="shared" ref="BI153" si="377">IF(ISERROR(IF(R151="R.INHERENTE
23","R. INHERENTE",(IF(AZ151="R.RESIDUAL
23","R. RESIDUAL"," ")))),"",(IF(R151="R.INHERENTE
23","R. INHERENTE",(IF(AZ151="R.RESIDUAL
23","R. RESIDUAL"," ")))))</f>
        <v xml:space="preserve"> </v>
      </c>
      <c r="BJ153" s="280"/>
      <c r="BK153" s="894"/>
      <c r="BL153" s="811"/>
      <c r="BM153" s="811"/>
      <c r="BN153" s="811"/>
      <c r="BO153" s="811"/>
      <c r="BP153" s="814"/>
      <c r="BQ153" s="392"/>
      <c r="BR153" s="817"/>
      <c r="BS153" s="820"/>
      <c r="BT153" s="823"/>
      <c r="BU153" s="275"/>
      <c r="BV153" s="826"/>
      <c r="BW153" s="829"/>
      <c r="BX153" s="829"/>
      <c r="BY153" s="829"/>
      <c r="BZ153" s="793"/>
      <c r="CA153" s="829"/>
      <c r="CB153" s="829"/>
      <c r="CC153" s="829"/>
      <c r="CD153" s="793"/>
      <c r="CE153" s="829"/>
      <c r="CF153" s="829"/>
      <c r="CG153" s="829"/>
      <c r="CH153" s="793"/>
      <c r="CI153" s="829"/>
      <c r="CJ153" s="829"/>
      <c r="CK153" s="829"/>
      <c r="CL153" s="793"/>
      <c r="CM153" s="829"/>
      <c r="CN153" s="829"/>
      <c r="CO153" s="829"/>
      <c r="CP153" s="796"/>
      <c r="CQ153" s="308"/>
      <c r="CR153" s="832"/>
      <c r="CS153" s="790"/>
      <c r="CT153" s="790"/>
      <c r="CU153" s="790"/>
      <c r="CV153" s="790"/>
      <c r="CW153" s="790"/>
      <c r="CX153" s="790"/>
      <c r="CY153" s="790"/>
      <c r="CZ153" s="793"/>
      <c r="DA153" s="790"/>
      <c r="DB153" s="790"/>
      <c r="DC153" s="790"/>
      <c r="DD153" s="793"/>
      <c r="DE153" s="790"/>
      <c r="DF153" s="790"/>
      <c r="DG153" s="790"/>
      <c r="DH153" s="793"/>
      <c r="DI153" s="790"/>
      <c r="DJ153" s="790"/>
      <c r="DK153" s="790"/>
      <c r="DL153" s="793"/>
      <c r="DM153" s="790"/>
      <c r="DN153" s="790"/>
      <c r="DO153" s="790"/>
      <c r="DP153" s="796"/>
      <c r="DQ153" s="293"/>
      <c r="DR153" s="297"/>
      <c r="DS153" s="298"/>
      <c r="DT153" s="298"/>
      <c r="DU153" s="299"/>
    </row>
    <row r="154" spans="1:125" ht="80.25" customHeight="1" x14ac:dyDescent="0.25">
      <c r="A154" s="303"/>
      <c r="B154" s="835"/>
      <c r="C154" s="838"/>
      <c r="D154" s="838"/>
      <c r="E154" s="838"/>
      <c r="F154" s="841"/>
      <c r="G154" s="844"/>
      <c r="H154" s="486"/>
      <c r="I154" s="847"/>
      <c r="J154" s="850"/>
      <c r="K154" s="853"/>
      <c r="L154" s="274"/>
      <c r="M154" s="856"/>
      <c r="N154" s="859"/>
      <c r="O154" s="862"/>
      <c r="P154" s="865"/>
      <c r="Q154" s="868"/>
      <c r="R154" s="871"/>
      <c r="S154" s="274"/>
      <c r="T154" s="516"/>
      <c r="U154" s="258"/>
      <c r="V154" s="258"/>
      <c r="W154" s="798"/>
      <c r="X154" s="798"/>
      <c r="Y154" s="798"/>
      <c r="Z154" s="798"/>
      <c r="AA154" s="798"/>
      <c r="AB154" s="798"/>
      <c r="AC154" s="798"/>
      <c r="AD154" s="798"/>
      <c r="AE154" s="798"/>
      <c r="AF154" s="798"/>
      <c r="AG154" s="412">
        <f t="shared" si="355"/>
        <v>0</v>
      </c>
      <c r="AH154" s="403"/>
      <c r="AI154" s="404"/>
      <c r="AJ154" s="801"/>
      <c r="AK154" s="802"/>
      <c r="AL154" s="803"/>
      <c r="AM154" s="804"/>
      <c r="AN154" s="801"/>
      <c r="AO154" s="802"/>
      <c r="AP154" s="553"/>
      <c r="AQ154" s="482"/>
      <c r="AR154" s="269"/>
      <c r="AS154" s="266"/>
      <c r="AT154" s="261"/>
      <c r="AU154" s="276"/>
      <c r="AV154" s="879"/>
      <c r="AW154" s="882"/>
      <c r="AX154" s="885"/>
      <c r="AY154" s="882"/>
      <c r="AZ154" s="888"/>
      <c r="BA154" s="891"/>
      <c r="BB154" s="394"/>
      <c r="BC154" s="282"/>
      <c r="BD154" s="397">
        <v>0.4</v>
      </c>
      <c r="BE154" s="287" t="str">
        <f t="shared" ref="BE154" si="378">IF(ISERROR(IF(R151="R.INHERENTE
2","R. INHERENTE",(IF(AZ151="R.RESIDUAL
2","R. RESIDUAL"," ")))),"",(IF(R151="R.INHERENTE
2","R. INHERENTE",(IF(AZ151="R.RESIDUAL
2","R. RESIDUAL"," ")))))</f>
        <v xml:space="preserve"> </v>
      </c>
      <c r="BF154" s="284" t="str">
        <f t="shared" ref="BF154" si="379">IF(ISERROR(IF(R151="R.INHERENTE
7","R. INHERENTE",(IF(AZ151="R.RESIDUAL
7","R. RESIDUAL"," ")))),"",(IF(R151="R.INHERENTE
7","R. INHERENTE",(IF(AZ151="R.RESIDUAL
7","R. RESIDUAL"," ")))))</f>
        <v xml:space="preserve"> </v>
      </c>
      <c r="BG154" s="284" t="str">
        <f t="shared" ref="BG154" si="380">IF(ISERROR(IF(R151="R.INHERENTE
12","R. INHERENTE",(IF(AZ151="R.RESIDUAL
12","R. RESIDUAL"," ")))),"",(IF(R151="R.INHERENTE
12","R. INHERENTE",(IF(AZ151="R.RESIDUAL
12","R. RESIDUAL"," ")))))</f>
        <v>R. RESIDUAL</v>
      </c>
      <c r="BH154" s="285" t="str">
        <f t="shared" ref="BH154" si="381">IF(ISERROR(IF(R151="R.INHERENTE
17","R. INHERENTE",(IF(AZ151="R.RESIDUAL
17","R. RESIDUAL"," ")))),"",(IF(R151="R.INHERENTE
17","R. INHERENTE",(IF(AZ151="R.RESIDUAL
17","R. RESIDUAL"," ")))))</f>
        <v xml:space="preserve"> </v>
      </c>
      <c r="BI154" s="286" t="str">
        <f t="shared" ref="BI154" si="382">IF(ISERROR(IF(R151="R.INHERENTE
22","R. INHERENTE",(IF(AZ151="R.RESIDUAL
22","R. RESIDUAL"," ")))),"",(IF(R151="R.INHERENTE
22","R. INHERENTE",(IF(AZ151="R.RESIDUAL
22","R. RESIDUAL"," ")))))</f>
        <v xml:space="preserve"> </v>
      </c>
      <c r="BJ154" s="280"/>
      <c r="BK154" s="894"/>
      <c r="BL154" s="811"/>
      <c r="BM154" s="811"/>
      <c r="BN154" s="811"/>
      <c r="BO154" s="811"/>
      <c r="BP154" s="814"/>
      <c r="BQ154" s="392"/>
      <c r="BR154" s="817"/>
      <c r="BS154" s="820"/>
      <c r="BT154" s="823"/>
      <c r="BU154" s="275"/>
      <c r="BV154" s="826"/>
      <c r="BW154" s="829"/>
      <c r="BX154" s="829"/>
      <c r="BY154" s="829"/>
      <c r="BZ154" s="793"/>
      <c r="CA154" s="829"/>
      <c r="CB154" s="829"/>
      <c r="CC154" s="829"/>
      <c r="CD154" s="793"/>
      <c r="CE154" s="829"/>
      <c r="CF154" s="829"/>
      <c r="CG154" s="829"/>
      <c r="CH154" s="793"/>
      <c r="CI154" s="829"/>
      <c r="CJ154" s="829"/>
      <c r="CK154" s="829"/>
      <c r="CL154" s="793"/>
      <c r="CM154" s="829"/>
      <c r="CN154" s="829"/>
      <c r="CO154" s="829"/>
      <c r="CP154" s="796"/>
      <c r="CQ154" s="308"/>
      <c r="CR154" s="832"/>
      <c r="CS154" s="790"/>
      <c r="CT154" s="790"/>
      <c r="CU154" s="790"/>
      <c r="CV154" s="790"/>
      <c r="CW154" s="790"/>
      <c r="CX154" s="790"/>
      <c r="CY154" s="790"/>
      <c r="CZ154" s="793"/>
      <c r="DA154" s="790"/>
      <c r="DB154" s="790"/>
      <c r="DC154" s="790"/>
      <c r="DD154" s="793"/>
      <c r="DE154" s="790"/>
      <c r="DF154" s="790"/>
      <c r="DG154" s="790"/>
      <c r="DH154" s="793"/>
      <c r="DI154" s="790"/>
      <c r="DJ154" s="790"/>
      <c r="DK154" s="790"/>
      <c r="DL154" s="793"/>
      <c r="DM154" s="790"/>
      <c r="DN154" s="790"/>
      <c r="DO154" s="790"/>
      <c r="DP154" s="796"/>
      <c r="DQ154" s="293"/>
      <c r="DR154" s="297"/>
      <c r="DS154" s="298"/>
      <c r="DT154" s="298"/>
      <c r="DU154" s="299"/>
    </row>
    <row r="155" spans="1:125" ht="80.25" customHeight="1" thickBot="1" x14ac:dyDescent="0.3">
      <c r="A155" s="303"/>
      <c r="B155" s="836"/>
      <c r="C155" s="839"/>
      <c r="D155" s="839"/>
      <c r="E155" s="839"/>
      <c r="F155" s="842"/>
      <c r="G155" s="845"/>
      <c r="H155" s="487"/>
      <c r="I155" s="848"/>
      <c r="J155" s="851"/>
      <c r="K155" s="854"/>
      <c r="L155" s="274"/>
      <c r="M155" s="857"/>
      <c r="N155" s="860"/>
      <c r="O155" s="863"/>
      <c r="P155" s="866"/>
      <c r="Q155" s="869"/>
      <c r="R155" s="872"/>
      <c r="S155" s="274"/>
      <c r="T155" s="536"/>
      <c r="U155" s="263"/>
      <c r="V155" s="263"/>
      <c r="W155" s="805"/>
      <c r="X155" s="805"/>
      <c r="Y155" s="805"/>
      <c r="Z155" s="805"/>
      <c r="AA155" s="805"/>
      <c r="AB155" s="805"/>
      <c r="AC155" s="805"/>
      <c r="AD155" s="805"/>
      <c r="AE155" s="805"/>
      <c r="AF155" s="805"/>
      <c r="AG155" s="413">
        <f t="shared" si="355"/>
        <v>0</v>
      </c>
      <c r="AH155" s="405"/>
      <c r="AI155" s="406"/>
      <c r="AJ155" s="806"/>
      <c r="AK155" s="807"/>
      <c r="AL155" s="808"/>
      <c r="AM155" s="809"/>
      <c r="AN155" s="806"/>
      <c r="AO155" s="807"/>
      <c r="AP155" s="271"/>
      <c r="AQ155" s="483"/>
      <c r="AR155" s="270"/>
      <c r="AS155" s="267"/>
      <c r="AT155" s="264"/>
      <c r="AU155" s="276"/>
      <c r="AV155" s="880"/>
      <c r="AW155" s="883"/>
      <c r="AX155" s="886"/>
      <c r="AY155" s="883"/>
      <c r="AZ155" s="889"/>
      <c r="BA155" s="892"/>
      <c r="BB155" s="394"/>
      <c r="BC155" s="282"/>
      <c r="BD155" s="398">
        <v>0.2</v>
      </c>
      <c r="BE155" s="288" t="str">
        <f t="shared" ref="BE155" si="383">IF(ISERROR(IF(R151="R.INHERENTE
1","R. INHERENTE",(IF(AZ151="R.RESIDUAL
1","R. RESIDUAL"," ")))),"",(IF(R151="R.INHERENTE
1","R. INHERENTE",(IF(AZ151="R.RESIDUAL
1","R. RESIDUAL"," ")))))</f>
        <v xml:space="preserve"> </v>
      </c>
      <c r="BF155" s="289" t="str">
        <f t="shared" ref="BF155" si="384">IF(ISERROR(IF(R151="R.INHERENTE
6","R. INHERENTE",(IF(AZ151="R.RESIDUAL
6","R. RESIDUAL"," ")))),"",(IF(R151="R.INHERENTE
6","R. INHERENTE",(IF(AZ151="R.RESIDUAL
6","R. RESIDUAL"," ")))))</f>
        <v xml:space="preserve"> </v>
      </c>
      <c r="BG155" s="290" t="str">
        <f t="shared" ref="BG155" si="385">IF(ISERROR(IF(R151="R.INHERENTE
11","R. INHERENTE",(IF(AZ151="R.RESIDUAL
11","R. RESIDUAL"," ")))),"",(IF(R151="R.INHERENTE
11","R. INHERENTE",(IF(AZ151="R.RESIDUAL
11","R. RESIDUAL"," ")))))</f>
        <v xml:space="preserve"> </v>
      </c>
      <c r="BH155" s="291" t="str">
        <f t="shared" ref="BH155" si="386">IF(ISERROR(IF(R151="R.INHERENTE
16","R. INHERENTE",(IF(AZ151="R.RESIDUAL
16","R. RESIDUAL"," ")))),"",(IF(R151="R.INHERENTE
16","R. INHERENTE",(IF(AZ151="R.RESIDUAL
16","R. RESIDUAL"," ")))))</f>
        <v xml:space="preserve"> </v>
      </c>
      <c r="BI155" s="292" t="str">
        <f t="shared" ref="BI155" si="387">IF(ISERROR(IF(R151="R.INHERENTE
21","R. INHERENTE",(IF(AZ151="R.RESIDUAL
21","R. RESIDUAL"," ")))),"",(IF(R151="R.INHERENTE
21","R. INHERENTE",(IF(AZ151="R.RESIDUAL
21","R. RESIDUAL"," ")))))</f>
        <v xml:space="preserve"> </v>
      </c>
      <c r="BJ155" s="280"/>
      <c r="BK155" s="895"/>
      <c r="BL155" s="812"/>
      <c r="BM155" s="812"/>
      <c r="BN155" s="812"/>
      <c r="BO155" s="812"/>
      <c r="BP155" s="815"/>
      <c r="BQ155" s="392"/>
      <c r="BR155" s="818"/>
      <c r="BS155" s="821"/>
      <c r="BT155" s="824"/>
      <c r="BU155" s="275"/>
      <c r="BV155" s="827"/>
      <c r="BW155" s="830"/>
      <c r="BX155" s="830"/>
      <c r="BY155" s="830"/>
      <c r="BZ155" s="794"/>
      <c r="CA155" s="830"/>
      <c r="CB155" s="830"/>
      <c r="CC155" s="830"/>
      <c r="CD155" s="794"/>
      <c r="CE155" s="830"/>
      <c r="CF155" s="830"/>
      <c r="CG155" s="830"/>
      <c r="CH155" s="794"/>
      <c r="CI155" s="830"/>
      <c r="CJ155" s="830"/>
      <c r="CK155" s="830"/>
      <c r="CL155" s="794"/>
      <c r="CM155" s="830"/>
      <c r="CN155" s="830"/>
      <c r="CO155" s="830"/>
      <c r="CP155" s="797"/>
      <c r="CQ155" s="308"/>
      <c r="CR155" s="833"/>
      <c r="CS155" s="791"/>
      <c r="CT155" s="791"/>
      <c r="CU155" s="791"/>
      <c r="CV155" s="791"/>
      <c r="CW155" s="791"/>
      <c r="CX155" s="791"/>
      <c r="CY155" s="791"/>
      <c r="CZ155" s="794"/>
      <c r="DA155" s="791"/>
      <c r="DB155" s="791"/>
      <c r="DC155" s="791"/>
      <c r="DD155" s="794"/>
      <c r="DE155" s="791"/>
      <c r="DF155" s="791"/>
      <c r="DG155" s="791"/>
      <c r="DH155" s="794"/>
      <c r="DI155" s="791"/>
      <c r="DJ155" s="791"/>
      <c r="DK155" s="791"/>
      <c r="DL155" s="794"/>
      <c r="DM155" s="791"/>
      <c r="DN155" s="791"/>
      <c r="DO155" s="791"/>
      <c r="DP155" s="797"/>
      <c r="DQ155" s="293"/>
      <c r="DR155" s="300"/>
      <c r="DS155" s="301"/>
      <c r="DT155" s="301"/>
      <c r="DU155" s="302"/>
    </row>
    <row r="156" spans="1:125" ht="19.5" customHeight="1" thickBot="1" x14ac:dyDescent="0.3">
      <c r="AV156" s="394"/>
      <c r="AW156" s="394"/>
      <c r="AX156" s="394"/>
      <c r="AY156" s="394"/>
      <c r="AZ156" s="394"/>
      <c r="BE156" s="410">
        <v>0.2</v>
      </c>
      <c r="BF156" s="411">
        <v>0.4</v>
      </c>
      <c r="BG156" s="411">
        <v>0.60000000000000009</v>
      </c>
      <c r="BH156" s="411">
        <v>0.8</v>
      </c>
      <c r="BI156" s="411">
        <v>1</v>
      </c>
    </row>
    <row r="157" spans="1:125" ht="79.5" customHeight="1" x14ac:dyDescent="0.25">
      <c r="A157" s="303"/>
      <c r="B157" s="834">
        <v>24</v>
      </c>
      <c r="C157" s="837" t="s">
        <v>639</v>
      </c>
      <c r="D157" s="837" t="s">
        <v>625</v>
      </c>
      <c r="E157" s="837" t="s">
        <v>601</v>
      </c>
      <c r="F157" s="840" t="s">
        <v>600</v>
      </c>
      <c r="G157" s="843" t="s">
        <v>2432</v>
      </c>
      <c r="H157" s="485" t="s">
        <v>2433</v>
      </c>
      <c r="I157" s="846" t="str">
        <f>IF(F157="","",(CONCATENATE("Posibilidad de afectación ",F157," ",G157," ",H157," ",H158," ",H159," ",H160," ",H161)))</f>
        <v xml:space="preserve">Posibilidad de afectación Económica y Reputacional  por materialización de sucesos de seguridad relacionado con el programa de Biovigilancia, a falta de capacitaciones sobre las cuatro especialidades implicadas y sus buenas prácticas.    </v>
      </c>
      <c r="J157" s="849" t="s">
        <v>906</v>
      </c>
      <c r="K157" s="852" t="s">
        <v>868</v>
      </c>
      <c r="L157" s="274"/>
      <c r="M157" s="855" t="s">
        <v>658</v>
      </c>
      <c r="N157" s="858">
        <f>IF(ISERROR(VLOOKUP($M157,[4]Listas!$E$20:$F$24,2,FALSE)),"",(VLOOKUP($M157,[4]Listas!$E$20:$F$24,2,FALSE)))</f>
        <v>0.4</v>
      </c>
      <c r="O157" s="861" t="str">
        <f>IF(ISERROR(VLOOKUP($N157,[4]Listas!$E$3:$F$7,2,FALSE)),"",(VLOOKUP($N157,[4]Listas!$E$3:$F$7,2,FALSE)))</f>
        <v>BAJA</v>
      </c>
      <c r="P157" s="864" t="s">
        <v>596</v>
      </c>
      <c r="Q157" s="867">
        <f>IF(ISERROR(VLOOKUP($P157,[4]Listas!$E$28:$F$35,2,FALSE)),"",(VLOOKUP($P157,[4]Listas!$E$28:$F$35,2,FALSE)))</f>
        <v>0.4</v>
      </c>
      <c r="R157" s="870" t="str">
        <f t="shared" ref="R157" si="388">IF(N157="","",(CONCATENATE("R.INHERENTE
",(IF(AND($N157=0.2,$Q157=0.2),1,(IF(AND($N157=0.2,$Q157=0.4),6,(IF(AND($N157=0.2,$Q157=0.6),11,(IF(AND($N157=0.2,$Q157=0.8),16,(IF(AND($N157=0.2,$Q157=1),21,(IF(AND($N157=0.4,$Q157=0.2),2,(IF(AND($N157=0.4,$Q157=0.4),7,(IF(AND($N157=0.4,$Q157=0.6),12,(IF(AND($N157=0.4,$Q157=0.8),17,(IF(AND($N157=0.4,$Q157=1),22,(IF(AND($N157=0.6,$Q157=0.2),3,(IF(AND($N157=0.6,$Q157=0.4),8,(IF(AND($N157=0.6,$Q157=0.6),13,(IF(AND($N157=0.6,$Q157=0.8),18,(IF(AND($N157=0.6,$Q157=1),23,(IF(AND($N157=0.8,$Q157=0.2),4,(IF(AND($N157=0.8,$Q157=0.4),9,(IF(AND($N157=0.8,$Q157=0.6),14,(IF(AND($N157=0.8,$Q157=0.8),19,(IF(AND($N157=0.8,$Q157=1),24,(IF(AND($N157=1,$Q157=0.2),5,(IF(AND($N157=1,$Q157=0.4),10,(IF(AND($N157=1,$Q157=0.6),15,(IF(AND($N157=1,$Q157=0.8),20,(IF(AND($N157=1,$Q157=1),25,"")))))))))))))))))))))))))))))))))))))))))))))))))))))</f>
        <v>R.INHERENTE
7</v>
      </c>
      <c r="S157" s="274">
        <f>+VLOOKUP($R157,[4]Listas!$D$112:$E$136,2,FALSE)</f>
        <v>7</v>
      </c>
      <c r="T157" s="515" t="s">
        <v>2434</v>
      </c>
      <c r="U157" s="309" t="s">
        <v>748</v>
      </c>
      <c r="V157" s="309"/>
      <c r="W157" s="873">
        <v>25</v>
      </c>
      <c r="X157" s="874"/>
      <c r="Y157" s="873"/>
      <c r="Z157" s="874"/>
      <c r="AA157" s="873"/>
      <c r="AB157" s="874"/>
      <c r="AC157" s="875"/>
      <c r="AD157" s="875"/>
      <c r="AE157" s="875">
        <v>15</v>
      </c>
      <c r="AF157" s="875"/>
      <c r="AG157" s="436">
        <f t="shared" ref="AG157:AG161" si="389">W157+Y157+AA157+AC157+AE157</f>
        <v>40</v>
      </c>
      <c r="AH157" s="407">
        <v>0.36</v>
      </c>
      <c r="AI157" s="408">
        <v>0.4</v>
      </c>
      <c r="AJ157" s="876" t="s">
        <v>189</v>
      </c>
      <c r="AK157" s="876"/>
      <c r="AL157" s="877" t="s">
        <v>588</v>
      </c>
      <c r="AM157" s="877"/>
      <c r="AN157" s="876" t="s">
        <v>189</v>
      </c>
      <c r="AO157" s="876"/>
      <c r="AP157" s="500" t="s">
        <v>2435</v>
      </c>
      <c r="AQ157" s="552" t="s">
        <v>619</v>
      </c>
      <c r="AR157" s="310" t="s">
        <v>2436</v>
      </c>
      <c r="AS157" s="311" t="s">
        <v>2390</v>
      </c>
      <c r="AT157" s="312" t="s">
        <v>2426</v>
      </c>
      <c r="AU157" s="305">
        <f t="shared" ref="AU157" si="390">+(IF(AND($AV157&gt;0,$AV157&lt;=0.2),0.2,(IF(AND($AV157&gt;0.2,$AV157&lt;=0.4),0.4,(IF(AND($AV157&gt;0.4,$AV157&lt;=0.6),0.6,(IF(AND($AV157&gt;0.6,$AV157&lt;=0.8),0.8,(IF($AV157&gt;0.8,1,""))))))))))</f>
        <v>0.4</v>
      </c>
      <c r="AV157" s="878">
        <f t="shared" ref="AV157" si="391">+MIN(AH157:AH161)</f>
        <v>0.36</v>
      </c>
      <c r="AW157" s="881" t="str">
        <f t="shared" si="358"/>
        <v>BAJA</v>
      </c>
      <c r="AX157" s="884">
        <f t="shared" ref="AX157" si="392">+MIN(AI157:AI161)</f>
        <v>0.4</v>
      </c>
      <c r="AY157" s="881" t="str">
        <f t="shared" si="360"/>
        <v>BAJA</v>
      </c>
      <c r="AZ157" s="887" t="str">
        <f t="shared" si="361"/>
        <v>R.RESIDUAL
7</v>
      </c>
      <c r="BA157" s="890" t="s">
        <v>610</v>
      </c>
      <c r="BB157" s="305">
        <f t="shared" ref="BB157" si="393">+(IF(AND($AX157&gt;0,$AX157&lt;=0.2),0.2,(IF(AND($AX157&gt;0.2,$AX157&lt;=0.4),0.4,(IF(AND($AX157&gt;0.4,$AX157&lt;=0.6),0.6,(IF(AND($AX157&gt;0.6,$AX157&lt;=0.8),0.8,(IF($AX157&gt;0.8,1,""))))))))))</f>
        <v>0.4</v>
      </c>
      <c r="BC157" s="276">
        <f>+VLOOKUP($AZ157,[4]Listas!$F$112:$G$136,2,FALSE)</f>
        <v>7</v>
      </c>
      <c r="BD157" s="397">
        <v>1</v>
      </c>
      <c r="BE157" s="277" t="str">
        <f t="shared" ref="BE157" si="394">IF(ISERROR(IF(R157="R.INHERENTE
5","R. INHERENTE",(IF(AZ157="R.RESIDUAL
5","R. RESIDUAL"," ")))),"",(IF(R157="R.INHERENTE
5","R. INHERENTE",(IF(AZ157="R.RESIDUAL
5","R. RESIDUAL"," ")))))</f>
        <v xml:space="preserve"> </v>
      </c>
      <c r="BF157" s="278" t="str">
        <f t="shared" ref="BF157" si="395">IF(ISERROR(IF(R157="R.INHERENTE
10","R. INHERENTE",(IF(AZ157="R.RESIDUAL
10","R. RESIDUAL"," ")))),"",(IF(R157="R.INHERENTE
10","R. INHERENTE",(IF(AZ157="R.RESIDUAL
10","R. RESIDUAL"," ")))))</f>
        <v xml:space="preserve"> </v>
      </c>
      <c r="BG157" s="278" t="str">
        <f t="shared" ref="BG157" si="396">IF(ISERROR(IF(R157="R.INHERENTE
15","R. INHERENTE",(IF(AZ157="R.RESIDUAL
15","R. RESIDUAL"," ")))),"",(IF(R157="R.INHERENTE
15","R. INHERENTE",(IF(AZ157="R.RESIDUAL
15","R. RESIDUAL"," ")))))</f>
        <v xml:space="preserve"> </v>
      </c>
      <c r="BH157" s="278" t="str">
        <f t="shared" ref="BH157" si="397">IF(ISERROR(IF(R157="R.INHERENTE
20","R. INHERENTE",(IF(AZ157="R.RESIDUAL
20","R. RESIDUAL"," ")))),"",(IF(R157="R.INHERENTE
20","R. INHERENTE",(IF(AZ157="R.RESIDUAL
20","R. RESIDUAL"," ")))))</f>
        <v xml:space="preserve"> </v>
      </c>
      <c r="BI157" s="279" t="str">
        <f t="shared" ref="BI157" si="398">IF(ISERROR(IF(R157="R.INHERENTE
25","R. INHERENTE",(IF(AZ157="R.RESIDUAL
25","R. RESIDUAL"," ")))),"",(IF(R157="R.INHERENTE
25","R. INHERENTE",(IF(AZ157="R.RESIDUAL
25","R. RESIDUAL"," ")))))</f>
        <v xml:space="preserve"> </v>
      </c>
      <c r="BJ157" s="280"/>
      <c r="BK157" s="893" t="s">
        <v>43</v>
      </c>
      <c r="BL157" s="810" t="s">
        <v>43</v>
      </c>
      <c r="BM157" s="810" t="s">
        <v>43</v>
      </c>
      <c r="BN157" s="810" t="s">
        <v>43</v>
      </c>
      <c r="BO157" s="810" t="s">
        <v>43</v>
      </c>
      <c r="BP157" s="813" t="s">
        <v>693</v>
      </c>
      <c r="BQ157" s="392"/>
      <c r="BR157" s="816" t="s">
        <v>2427</v>
      </c>
      <c r="BS157" s="819" t="s">
        <v>2380</v>
      </c>
      <c r="BT157" s="822" t="s">
        <v>2428</v>
      </c>
      <c r="BU157" s="275"/>
      <c r="BV157" s="825">
        <v>44660</v>
      </c>
      <c r="BW157" s="828"/>
      <c r="BX157" s="828"/>
      <c r="BY157" s="828"/>
      <c r="BZ157" s="792" t="s">
        <v>924</v>
      </c>
      <c r="CA157" s="828"/>
      <c r="CB157" s="828"/>
      <c r="CC157" s="828"/>
      <c r="CD157" s="792" t="s">
        <v>924</v>
      </c>
      <c r="CE157" s="828"/>
      <c r="CF157" s="828"/>
      <c r="CG157" s="828"/>
      <c r="CH157" s="792" t="s">
        <v>925</v>
      </c>
      <c r="CI157" s="828"/>
      <c r="CJ157" s="828"/>
      <c r="CK157" s="828"/>
      <c r="CL157" s="792" t="s">
        <v>924</v>
      </c>
      <c r="CM157" s="828"/>
      <c r="CN157" s="828"/>
      <c r="CO157" s="828"/>
      <c r="CP157" s="795" t="s">
        <v>926</v>
      </c>
      <c r="CQ157" s="308"/>
      <c r="CR157" s="831">
        <v>44666</v>
      </c>
      <c r="CS157" s="789"/>
      <c r="CT157" s="789"/>
      <c r="CU157" s="789"/>
      <c r="CV157" s="789"/>
      <c r="CW157" s="789"/>
      <c r="CX157" s="789"/>
      <c r="CY157" s="789"/>
      <c r="CZ157" s="792" t="s">
        <v>924</v>
      </c>
      <c r="DA157" s="789"/>
      <c r="DB157" s="789"/>
      <c r="DC157" s="789"/>
      <c r="DD157" s="792" t="s">
        <v>924</v>
      </c>
      <c r="DE157" s="789"/>
      <c r="DF157" s="789"/>
      <c r="DG157" s="789"/>
      <c r="DH157" s="792" t="s">
        <v>925</v>
      </c>
      <c r="DI157" s="789"/>
      <c r="DJ157" s="789"/>
      <c r="DK157" s="789"/>
      <c r="DL157" s="792" t="s">
        <v>924</v>
      </c>
      <c r="DM157" s="789"/>
      <c r="DN157" s="789"/>
      <c r="DO157" s="789"/>
      <c r="DP157" s="795" t="s">
        <v>926</v>
      </c>
      <c r="DQ157" s="293"/>
      <c r="DR157" s="294"/>
      <c r="DS157" s="295"/>
      <c r="DT157" s="295"/>
      <c r="DU157" s="296"/>
    </row>
    <row r="158" spans="1:125" ht="79.5" customHeight="1" x14ac:dyDescent="0.25">
      <c r="A158" s="303"/>
      <c r="B158" s="835"/>
      <c r="C158" s="838"/>
      <c r="D158" s="838"/>
      <c r="E158" s="838"/>
      <c r="F158" s="841"/>
      <c r="G158" s="844"/>
      <c r="H158" s="486"/>
      <c r="I158" s="847"/>
      <c r="J158" s="850"/>
      <c r="K158" s="853"/>
      <c r="L158" s="274"/>
      <c r="M158" s="856"/>
      <c r="N158" s="859"/>
      <c r="O158" s="862"/>
      <c r="P158" s="865"/>
      <c r="Q158" s="868"/>
      <c r="R158" s="871"/>
      <c r="S158" s="274"/>
      <c r="T158" s="516"/>
      <c r="U158" s="258"/>
      <c r="V158" s="258"/>
      <c r="W158" s="798"/>
      <c r="X158" s="798"/>
      <c r="Y158" s="798"/>
      <c r="Z158" s="798"/>
      <c r="AA158" s="798"/>
      <c r="AB158" s="798"/>
      <c r="AC158" s="798"/>
      <c r="AD158" s="798"/>
      <c r="AE158" s="798"/>
      <c r="AF158" s="798"/>
      <c r="AG158" s="412">
        <f t="shared" si="389"/>
        <v>0</v>
      </c>
      <c r="AH158" s="403"/>
      <c r="AI158" s="404"/>
      <c r="AJ158" s="799"/>
      <c r="AK158" s="799"/>
      <c r="AL158" s="800"/>
      <c r="AM158" s="800"/>
      <c r="AN158" s="799"/>
      <c r="AO158" s="799"/>
      <c r="AP158" s="499"/>
      <c r="AQ158" s="482"/>
      <c r="AR158" s="269"/>
      <c r="AS158" s="266"/>
      <c r="AT158" s="261"/>
      <c r="AU158" s="276"/>
      <c r="AV158" s="879"/>
      <c r="AW158" s="882"/>
      <c r="AX158" s="885"/>
      <c r="AY158" s="882"/>
      <c r="AZ158" s="888"/>
      <c r="BA158" s="891"/>
      <c r="BB158" s="394"/>
      <c r="BC158" s="282"/>
      <c r="BD158" s="397">
        <v>0.8</v>
      </c>
      <c r="BE158" s="283" t="str">
        <f t="shared" ref="BE158" si="399">IF(ISERROR(IF(R157="R.INHERENTE
4","R. INHERENTE",(IF(AZ157="R.RESIDUAL
4","R. RESIDUAL"," ")))),"",(IF(R157="R.INHERENTE
4","R. INHERENTE",(IF(AZ157="R.RESIDUAL
4","R. RESIDUAL"," ")))))</f>
        <v xml:space="preserve"> </v>
      </c>
      <c r="BF158" s="284" t="str">
        <f t="shared" ref="BF158" si="400">IF(ISERROR(IF(R157="R.INHERENTE
9","R. INHERENTE",(IF(AZ157="R.RESIDUAL
9","R. RESIDUAL"," ")))),"",(IF(R157="R.INHERENTE
9","R. INHERENTE",(IF(AZ157="R.RESIDUAL
9","R. RESIDUAL"," ")))))</f>
        <v xml:space="preserve"> </v>
      </c>
      <c r="BG158" s="285" t="str">
        <f t="shared" ref="BG158" si="401">IF(ISERROR(IF(R157="R.INHERENTE
14","R. INHERENTE",(IF(AZ157="R.RESIDUAL
14","R. RESIDUAL"," ")))),"",(IF(R157="R.INHERENTE
14","R. INHERENTE",(IF(AZ157="R.RESIDUAL
14","R. RESIDUAL"," ")))))</f>
        <v xml:space="preserve"> </v>
      </c>
      <c r="BH158" s="285" t="str">
        <f t="shared" ref="BH158" si="402">IF(ISERROR(IF(R157="R.INHERENTE
19","R. INHERENTE",(IF(AZ157="R.RESIDUAL
19","R. RESIDUAL"," ")))),"",(IF(R157="R.INHERENTE
19","R. INHERENTE",(IF(AZ157="R.RESIDUAL
19","R. RESIDUAL"," ")))))</f>
        <v xml:space="preserve"> </v>
      </c>
      <c r="BI158" s="286" t="str">
        <f t="shared" ref="BI158" si="403">IF(ISERROR(IF(R157="R.INHERENTE
24","R. INHERENTE",(IF(AZ157="R.RESIDUAL
24","R. RESIDUAL"," ")))),"",(IF(R157="R.INHERENTE
24","R. INHERENTE",(IF(AZ157="R.RESIDUAL
24","R. RESIDUAL"," ")))))</f>
        <v xml:space="preserve"> </v>
      </c>
      <c r="BJ158" s="280"/>
      <c r="BK158" s="894"/>
      <c r="BL158" s="811"/>
      <c r="BM158" s="811"/>
      <c r="BN158" s="811"/>
      <c r="BO158" s="811"/>
      <c r="BP158" s="814"/>
      <c r="BQ158" s="392"/>
      <c r="BR158" s="817"/>
      <c r="BS158" s="820"/>
      <c r="BT158" s="823"/>
      <c r="BU158" s="275"/>
      <c r="BV158" s="826"/>
      <c r="BW158" s="829"/>
      <c r="BX158" s="829"/>
      <c r="BY158" s="829"/>
      <c r="BZ158" s="793"/>
      <c r="CA158" s="829"/>
      <c r="CB158" s="829"/>
      <c r="CC158" s="829"/>
      <c r="CD158" s="793"/>
      <c r="CE158" s="829"/>
      <c r="CF158" s="829"/>
      <c r="CG158" s="829"/>
      <c r="CH158" s="793"/>
      <c r="CI158" s="829"/>
      <c r="CJ158" s="829"/>
      <c r="CK158" s="829"/>
      <c r="CL158" s="793"/>
      <c r="CM158" s="829"/>
      <c r="CN158" s="829"/>
      <c r="CO158" s="829"/>
      <c r="CP158" s="796"/>
      <c r="CQ158" s="308"/>
      <c r="CR158" s="832"/>
      <c r="CS158" s="790"/>
      <c r="CT158" s="790"/>
      <c r="CU158" s="790"/>
      <c r="CV158" s="790"/>
      <c r="CW158" s="790"/>
      <c r="CX158" s="790"/>
      <c r="CY158" s="790"/>
      <c r="CZ158" s="793"/>
      <c r="DA158" s="790"/>
      <c r="DB158" s="790"/>
      <c r="DC158" s="790"/>
      <c r="DD158" s="793"/>
      <c r="DE158" s="790"/>
      <c r="DF158" s="790"/>
      <c r="DG158" s="790"/>
      <c r="DH158" s="793"/>
      <c r="DI158" s="790"/>
      <c r="DJ158" s="790"/>
      <c r="DK158" s="790"/>
      <c r="DL158" s="793"/>
      <c r="DM158" s="790"/>
      <c r="DN158" s="790"/>
      <c r="DO158" s="790"/>
      <c r="DP158" s="796"/>
      <c r="DQ158" s="293"/>
      <c r="DR158" s="297"/>
      <c r="DS158" s="298"/>
      <c r="DT158" s="298"/>
      <c r="DU158" s="299"/>
    </row>
    <row r="159" spans="1:125" ht="79.5" customHeight="1" x14ac:dyDescent="0.25">
      <c r="A159" s="303"/>
      <c r="B159" s="835"/>
      <c r="C159" s="838"/>
      <c r="D159" s="838"/>
      <c r="E159" s="838"/>
      <c r="F159" s="841"/>
      <c r="G159" s="844"/>
      <c r="H159" s="486"/>
      <c r="I159" s="847"/>
      <c r="J159" s="850"/>
      <c r="K159" s="853"/>
      <c r="L159" s="274"/>
      <c r="M159" s="856"/>
      <c r="N159" s="859"/>
      <c r="O159" s="862"/>
      <c r="P159" s="865"/>
      <c r="Q159" s="868"/>
      <c r="R159" s="871"/>
      <c r="S159" s="274"/>
      <c r="T159" s="516"/>
      <c r="U159" s="258"/>
      <c r="V159" s="258"/>
      <c r="W159" s="798"/>
      <c r="X159" s="798"/>
      <c r="Y159" s="798"/>
      <c r="Z159" s="798"/>
      <c r="AA159" s="798"/>
      <c r="AB159" s="798"/>
      <c r="AC159" s="798"/>
      <c r="AD159" s="798"/>
      <c r="AE159" s="798"/>
      <c r="AF159" s="798"/>
      <c r="AG159" s="412">
        <f t="shared" si="389"/>
        <v>0</v>
      </c>
      <c r="AH159" s="403"/>
      <c r="AI159" s="404"/>
      <c r="AJ159" s="799"/>
      <c r="AK159" s="799"/>
      <c r="AL159" s="800"/>
      <c r="AM159" s="800"/>
      <c r="AN159" s="799"/>
      <c r="AO159" s="799"/>
      <c r="AP159" s="499"/>
      <c r="AQ159" s="482"/>
      <c r="AR159" s="269"/>
      <c r="AS159" s="266"/>
      <c r="AT159" s="261"/>
      <c r="AU159" s="276"/>
      <c r="AV159" s="879"/>
      <c r="AW159" s="882"/>
      <c r="AX159" s="885"/>
      <c r="AY159" s="882"/>
      <c r="AZ159" s="888"/>
      <c r="BA159" s="891"/>
      <c r="BB159" s="394"/>
      <c r="BC159" s="282"/>
      <c r="BD159" s="397">
        <v>0.60000000000000009</v>
      </c>
      <c r="BE159" s="283" t="str">
        <f t="shared" ref="BE159" si="404">IF(ISERROR(IF(R157="R.INHERENTE
3","R. INHERENTE",(IF(AZ157="R.RESIDUAL
3","R. RESIDUAL"," ")))),"",(IF(R157="R.INHERENTE
3","R. INHERENTE",(IF(AZ157="R.RESIDUAL
3","R. RESIDUAL"," ")))))</f>
        <v xml:space="preserve"> </v>
      </c>
      <c r="BF159" s="284" t="str">
        <f t="shared" ref="BF159" si="405">IF(ISERROR(IF(R157="R.INHERENTE
8","R. INHERENTE",(IF(AZ157="R.RESIDUAL
8","R. RESIDUAL"," ")))),"",(IF(R157="R.INHERENTE
8","R. INHERENTE",(IF(AZ157="R.RESIDUAL
8","R. RESIDUAL"," ")))))</f>
        <v xml:space="preserve"> </v>
      </c>
      <c r="BG159" s="284" t="str">
        <f t="shared" ref="BG159" si="406">IF(ISERROR(IF(R157="R.INHERENTE
13","R. INHERENTE",(IF(AZ157="R.RESIDUAL
13","R. RESIDUAL"," ")))),"",(IF(R157="R.INHERENTE
13","R. INHERENTE",(IF(AZ157="R.RESIDUAL
13","R. RESIDUAL"," ")))))</f>
        <v xml:space="preserve"> </v>
      </c>
      <c r="BH159" s="285" t="str">
        <f t="shared" ref="BH159" si="407">IF(ISERROR(IF(R157="R.INHERENTE
18","R. INHERENTE",(IF(AZ157="R.RESIDUAL
18","R. RESIDUAL"," ")))),"",(IF(R157="R.INHERENTE
18","R. INHERENTE",(IF(AZ157="R.RESIDUAL
18","R. RESIDUAL"," ")))))</f>
        <v xml:space="preserve"> </v>
      </c>
      <c r="BI159" s="286" t="str">
        <f t="shared" ref="BI159" si="408">IF(ISERROR(IF(R157="R.INHERENTE
23","R. INHERENTE",(IF(AZ157="R.RESIDUAL
23","R. RESIDUAL"," ")))),"",(IF(R157="R.INHERENTE
23","R. INHERENTE",(IF(AZ157="R.RESIDUAL
23","R. RESIDUAL"," ")))))</f>
        <v xml:space="preserve"> </v>
      </c>
      <c r="BJ159" s="280"/>
      <c r="BK159" s="894"/>
      <c r="BL159" s="811"/>
      <c r="BM159" s="811"/>
      <c r="BN159" s="811"/>
      <c r="BO159" s="811"/>
      <c r="BP159" s="814"/>
      <c r="BQ159" s="392"/>
      <c r="BR159" s="817"/>
      <c r="BS159" s="820"/>
      <c r="BT159" s="823"/>
      <c r="BU159" s="275"/>
      <c r="BV159" s="826"/>
      <c r="BW159" s="829"/>
      <c r="BX159" s="829"/>
      <c r="BY159" s="829"/>
      <c r="BZ159" s="793"/>
      <c r="CA159" s="829"/>
      <c r="CB159" s="829"/>
      <c r="CC159" s="829"/>
      <c r="CD159" s="793"/>
      <c r="CE159" s="829"/>
      <c r="CF159" s="829"/>
      <c r="CG159" s="829"/>
      <c r="CH159" s="793"/>
      <c r="CI159" s="829"/>
      <c r="CJ159" s="829"/>
      <c r="CK159" s="829"/>
      <c r="CL159" s="793"/>
      <c r="CM159" s="829"/>
      <c r="CN159" s="829"/>
      <c r="CO159" s="829"/>
      <c r="CP159" s="796"/>
      <c r="CQ159" s="308"/>
      <c r="CR159" s="832"/>
      <c r="CS159" s="790"/>
      <c r="CT159" s="790"/>
      <c r="CU159" s="790"/>
      <c r="CV159" s="790"/>
      <c r="CW159" s="790"/>
      <c r="CX159" s="790"/>
      <c r="CY159" s="790"/>
      <c r="CZ159" s="793"/>
      <c r="DA159" s="790"/>
      <c r="DB159" s="790"/>
      <c r="DC159" s="790"/>
      <c r="DD159" s="793"/>
      <c r="DE159" s="790"/>
      <c r="DF159" s="790"/>
      <c r="DG159" s="790"/>
      <c r="DH159" s="793"/>
      <c r="DI159" s="790"/>
      <c r="DJ159" s="790"/>
      <c r="DK159" s="790"/>
      <c r="DL159" s="793"/>
      <c r="DM159" s="790"/>
      <c r="DN159" s="790"/>
      <c r="DO159" s="790"/>
      <c r="DP159" s="796"/>
      <c r="DQ159" s="293"/>
      <c r="DR159" s="297"/>
      <c r="DS159" s="298"/>
      <c r="DT159" s="298"/>
      <c r="DU159" s="299"/>
    </row>
    <row r="160" spans="1:125" ht="79.5" customHeight="1" x14ac:dyDescent="0.25">
      <c r="A160" s="303"/>
      <c r="B160" s="835"/>
      <c r="C160" s="838"/>
      <c r="D160" s="838"/>
      <c r="E160" s="838"/>
      <c r="F160" s="841"/>
      <c r="G160" s="844"/>
      <c r="H160" s="486"/>
      <c r="I160" s="847"/>
      <c r="J160" s="850"/>
      <c r="K160" s="853"/>
      <c r="L160" s="274"/>
      <c r="M160" s="856"/>
      <c r="N160" s="859"/>
      <c r="O160" s="862"/>
      <c r="P160" s="865"/>
      <c r="Q160" s="868"/>
      <c r="R160" s="871"/>
      <c r="S160" s="274"/>
      <c r="T160" s="516"/>
      <c r="U160" s="258"/>
      <c r="V160" s="258"/>
      <c r="W160" s="798"/>
      <c r="X160" s="798"/>
      <c r="Y160" s="798"/>
      <c r="Z160" s="798"/>
      <c r="AA160" s="798"/>
      <c r="AB160" s="798"/>
      <c r="AC160" s="798"/>
      <c r="AD160" s="798"/>
      <c r="AE160" s="798"/>
      <c r="AF160" s="798"/>
      <c r="AG160" s="412">
        <f t="shared" si="389"/>
        <v>0</v>
      </c>
      <c r="AH160" s="403"/>
      <c r="AI160" s="404"/>
      <c r="AJ160" s="801"/>
      <c r="AK160" s="802"/>
      <c r="AL160" s="803"/>
      <c r="AM160" s="804"/>
      <c r="AN160" s="801"/>
      <c r="AO160" s="802"/>
      <c r="AP160" s="553"/>
      <c r="AQ160" s="482"/>
      <c r="AR160" s="269"/>
      <c r="AS160" s="266"/>
      <c r="AT160" s="261"/>
      <c r="AU160" s="276"/>
      <c r="AV160" s="879"/>
      <c r="AW160" s="882"/>
      <c r="AX160" s="885"/>
      <c r="AY160" s="882"/>
      <c r="AZ160" s="888"/>
      <c r="BA160" s="891"/>
      <c r="BB160" s="394"/>
      <c r="BC160" s="282"/>
      <c r="BD160" s="397">
        <v>0.4</v>
      </c>
      <c r="BE160" s="287" t="str">
        <f t="shared" ref="BE160" si="409">IF(ISERROR(IF(R157="R.INHERENTE
2","R. INHERENTE",(IF(AZ157="R.RESIDUAL
2","R. RESIDUAL"," ")))),"",(IF(R157="R.INHERENTE
2","R. INHERENTE",(IF(AZ157="R.RESIDUAL
2","R. RESIDUAL"," ")))))</f>
        <v xml:space="preserve"> </v>
      </c>
      <c r="BF160" s="284" t="str">
        <f t="shared" ref="BF160" si="410">IF(ISERROR(IF(R157="R.INHERENTE
7","R. INHERENTE",(IF(AZ157="R.RESIDUAL
7","R. RESIDUAL"," ")))),"",(IF(R157="R.INHERENTE
7","R. INHERENTE",(IF(AZ157="R.RESIDUAL
7","R. RESIDUAL"," ")))))</f>
        <v>R. INHERENTE</v>
      </c>
      <c r="BG160" s="284" t="str">
        <f t="shared" ref="BG160" si="411">IF(ISERROR(IF(R157="R.INHERENTE
12","R. INHERENTE",(IF(AZ157="R.RESIDUAL
12","R. RESIDUAL"," ")))),"",(IF(R157="R.INHERENTE
12","R. INHERENTE",(IF(AZ157="R.RESIDUAL
12","R. RESIDUAL"," ")))))</f>
        <v xml:space="preserve"> </v>
      </c>
      <c r="BH160" s="285" t="str">
        <f t="shared" ref="BH160" si="412">IF(ISERROR(IF(R157="R.INHERENTE
17","R. INHERENTE",(IF(AZ157="R.RESIDUAL
17","R. RESIDUAL"," ")))),"",(IF(R157="R.INHERENTE
17","R. INHERENTE",(IF(AZ157="R.RESIDUAL
17","R. RESIDUAL"," ")))))</f>
        <v xml:space="preserve"> </v>
      </c>
      <c r="BI160" s="286" t="str">
        <f t="shared" ref="BI160" si="413">IF(ISERROR(IF(R157="R.INHERENTE
22","R. INHERENTE",(IF(AZ157="R.RESIDUAL
22","R. RESIDUAL"," ")))),"",(IF(R157="R.INHERENTE
22","R. INHERENTE",(IF(AZ157="R.RESIDUAL
22","R. RESIDUAL"," ")))))</f>
        <v xml:space="preserve"> </v>
      </c>
      <c r="BJ160" s="280"/>
      <c r="BK160" s="894"/>
      <c r="BL160" s="811"/>
      <c r="BM160" s="811"/>
      <c r="BN160" s="811"/>
      <c r="BO160" s="811"/>
      <c r="BP160" s="814"/>
      <c r="BQ160" s="392"/>
      <c r="BR160" s="817"/>
      <c r="BS160" s="820"/>
      <c r="BT160" s="823"/>
      <c r="BU160" s="275"/>
      <c r="BV160" s="826"/>
      <c r="BW160" s="829"/>
      <c r="BX160" s="829"/>
      <c r="BY160" s="829"/>
      <c r="BZ160" s="793"/>
      <c r="CA160" s="829"/>
      <c r="CB160" s="829"/>
      <c r="CC160" s="829"/>
      <c r="CD160" s="793"/>
      <c r="CE160" s="829"/>
      <c r="CF160" s="829"/>
      <c r="CG160" s="829"/>
      <c r="CH160" s="793"/>
      <c r="CI160" s="829"/>
      <c r="CJ160" s="829"/>
      <c r="CK160" s="829"/>
      <c r="CL160" s="793"/>
      <c r="CM160" s="829"/>
      <c r="CN160" s="829"/>
      <c r="CO160" s="829"/>
      <c r="CP160" s="796"/>
      <c r="CQ160" s="308"/>
      <c r="CR160" s="832"/>
      <c r="CS160" s="790"/>
      <c r="CT160" s="790"/>
      <c r="CU160" s="790"/>
      <c r="CV160" s="790"/>
      <c r="CW160" s="790"/>
      <c r="CX160" s="790"/>
      <c r="CY160" s="790"/>
      <c r="CZ160" s="793"/>
      <c r="DA160" s="790"/>
      <c r="DB160" s="790"/>
      <c r="DC160" s="790"/>
      <c r="DD160" s="793"/>
      <c r="DE160" s="790"/>
      <c r="DF160" s="790"/>
      <c r="DG160" s="790"/>
      <c r="DH160" s="793"/>
      <c r="DI160" s="790"/>
      <c r="DJ160" s="790"/>
      <c r="DK160" s="790"/>
      <c r="DL160" s="793"/>
      <c r="DM160" s="790"/>
      <c r="DN160" s="790"/>
      <c r="DO160" s="790"/>
      <c r="DP160" s="796"/>
      <c r="DQ160" s="293"/>
      <c r="DR160" s="297"/>
      <c r="DS160" s="298"/>
      <c r="DT160" s="298"/>
      <c r="DU160" s="299"/>
    </row>
    <row r="161" spans="1:125" ht="79.5" customHeight="1" thickBot="1" x14ac:dyDescent="0.3">
      <c r="A161" s="303"/>
      <c r="B161" s="836"/>
      <c r="C161" s="839"/>
      <c r="D161" s="839"/>
      <c r="E161" s="839"/>
      <c r="F161" s="842"/>
      <c r="G161" s="845"/>
      <c r="H161" s="487"/>
      <c r="I161" s="848"/>
      <c r="J161" s="851"/>
      <c r="K161" s="854"/>
      <c r="L161" s="274"/>
      <c r="M161" s="857"/>
      <c r="N161" s="860"/>
      <c r="O161" s="863"/>
      <c r="P161" s="866"/>
      <c r="Q161" s="869"/>
      <c r="R161" s="872"/>
      <c r="S161" s="274"/>
      <c r="T161" s="536"/>
      <c r="U161" s="263"/>
      <c r="V161" s="263"/>
      <c r="W161" s="805"/>
      <c r="X161" s="805"/>
      <c r="Y161" s="805"/>
      <c r="Z161" s="805"/>
      <c r="AA161" s="805"/>
      <c r="AB161" s="805"/>
      <c r="AC161" s="805"/>
      <c r="AD161" s="805"/>
      <c r="AE161" s="805"/>
      <c r="AF161" s="805"/>
      <c r="AG161" s="413">
        <f t="shared" si="389"/>
        <v>0</v>
      </c>
      <c r="AH161" s="405"/>
      <c r="AI161" s="406"/>
      <c r="AJ161" s="806"/>
      <c r="AK161" s="807"/>
      <c r="AL161" s="808"/>
      <c r="AM161" s="809"/>
      <c r="AN161" s="806"/>
      <c r="AO161" s="807"/>
      <c r="AP161" s="271"/>
      <c r="AQ161" s="483"/>
      <c r="AR161" s="270"/>
      <c r="AS161" s="267"/>
      <c r="AT161" s="264"/>
      <c r="AU161" s="276"/>
      <c r="AV161" s="880"/>
      <c r="AW161" s="883"/>
      <c r="AX161" s="886"/>
      <c r="AY161" s="883"/>
      <c r="AZ161" s="889"/>
      <c r="BA161" s="892"/>
      <c r="BB161" s="394"/>
      <c r="BC161" s="282"/>
      <c r="BD161" s="398">
        <v>0.2</v>
      </c>
      <c r="BE161" s="288" t="str">
        <f t="shared" ref="BE161" si="414">IF(ISERROR(IF(R157="R.INHERENTE
1","R. INHERENTE",(IF(AZ157="R.RESIDUAL
1","R. RESIDUAL"," ")))),"",(IF(R157="R.INHERENTE
1","R. INHERENTE",(IF(AZ157="R.RESIDUAL
1","R. RESIDUAL"," ")))))</f>
        <v xml:space="preserve"> </v>
      </c>
      <c r="BF161" s="289" t="str">
        <f t="shared" ref="BF161" si="415">IF(ISERROR(IF(R157="R.INHERENTE
6","R. INHERENTE",(IF(AZ157="R.RESIDUAL
6","R. RESIDUAL"," ")))),"",(IF(R157="R.INHERENTE
6","R. INHERENTE",(IF(AZ157="R.RESIDUAL
6","R. RESIDUAL"," ")))))</f>
        <v xml:space="preserve"> </v>
      </c>
      <c r="BG161" s="290" t="str">
        <f t="shared" ref="BG161" si="416">IF(ISERROR(IF(R157="R.INHERENTE
11","R. INHERENTE",(IF(AZ157="R.RESIDUAL
11","R. RESIDUAL"," ")))),"",(IF(R157="R.INHERENTE
11","R. INHERENTE",(IF(AZ157="R.RESIDUAL
11","R. RESIDUAL"," ")))))</f>
        <v xml:space="preserve"> </v>
      </c>
      <c r="BH161" s="291" t="str">
        <f t="shared" ref="BH161" si="417">IF(ISERROR(IF(R157="R.INHERENTE
16","R. INHERENTE",(IF(AZ157="R.RESIDUAL
16","R. RESIDUAL"," ")))),"",(IF(R157="R.INHERENTE
16","R. INHERENTE",(IF(AZ157="R.RESIDUAL
16","R. RESIDUAL"," ")))))</f>
        <v xml:space="preserve"> </v>
      </c>
      <c r="BI161" s="292" t="str">
        <f t="shared" ref="BI161" si="418">IF(ISERROR(IF(R157="R.INHERENTE
21","R. INHERENTE",(IF(AZ157="R.RESIDUAL
21","R. RESIDUAL"," ")))),"",(IF(R157="R.INHERENTE
21","R. INHERENTE",(IF(AZ157="R.RESIDUAL
21","R. RESIDUAL"," ")))))</f>
        <v xml:space="preserve"> </v>
      </c>
      <c r="BJ161" s="280"/>
      <c r="BK161" s="895"/>
      <c r="BL161" s="812"/>
      <c r="BM161" s="812"/>
      <c r="BN161" s="812"/>
      <c r="BO161" s="812"/>
      <c r="BP161" s="815"/>
      <c r="BQ161" s="392"/>
      <c r="BR161" s="818"/>
      <c r="BS161" s="821"/>
      <c r="BT161" s="824"/>
      <c r="BU161" s="275"/>
      <c r="BV161" s="827"/>
      <c r="BW161" s="830"/>
      <c r="BX161" s="830"/>
      <c r="BY161" s="830"/>
      <c r="BZ161" s="794"/>
      <c r="CA161" s="830"/>
      <c r="CB161" s="830"/>
      <c r="CC161" s="830"/>
      <c r="CD161" s="794"/>
      <c r="CE161" s="830"/>
      <c r="CF161" s="830"/>
      <c r="CG161" s="830"/>
      <c r="CH161" s="794"/>
      <c r="CI161" s="830"/>
      <c r="CJ161" s="830"/>
      <c r="CK161" s="830"/>
      <c r="CL161" s="794"/>
      <c r="CM161" s="830"/>
      <c r="CN161" s="830"/>
      <c r="CO161" s="830"/>
      <c r="CP161" s="797"/>
      <c r="CQ161" s="308"/>
      <c r="CR161" s="833"/>
      <c r="CS161" s="791"/>
      <c r="CT161" s="791"/>
      <c r="CU161" s="791"/>
      <c r="CV161" s="791"/>
      <c r="CW161" s="791"/>
      <c r="CX161" s="791"/>
      <c r="CY161" s="791"/>
      <c r="CZ161" s="794"/>
      <c r="DA161" s="791"/>
      <c r="DB161" s="791"/>
      <c r="DC161" s="791"/>
      <c r="DD161" s="794"/>
      <c r="DE161" s="791"/>
      <c r="DF161" s="791"/>
      <c r="DG161" s="791"/>
      <c r="DH161" s="794"/>
      <c r="DI161" s="791"/>
      <c r="DJ161" s="791"/>
      <c r="DK161" s="791"/>
      <c r="DL161" s="794"/>
      <c r="DM161" s="791"/>
      <c r="DN161" s="791"/>
      <c r="DO161" s="791"/>
      <c r="DP161" s="797"/>
      <c r="DQ161" s="293"/>
      <c r="DR161" s="300"/>
      <c r="DS161" s="301"/>
      <c r="DT161" s="301"/>
      <c r="DU161" s="302"/>
    </row>
    <row r="162" spans="1:125" ht="19.5" customHeight="1" thickBot="1" x14ac:dyDescent="0.3">
      <c r="AV162" s="394"/>
      <c r="AW162" s="394"/>
      <c r="AX162" s="394"/>
      <c r="AY162" s="394"/>
      <c r="AZ162" s="394"/>
      <c r="BE162" s="410"/>
      <c r="BF162" s="411"/>
      <c r="BG162" s="411"/>
      <c r="BH162" s="411"/>
      <c r="BI162" s="411"/>
    </row>
    <row r="163" spans="1:125" ht="80.25" customHeight="1" x14ac:dyDescent="0.25">
      <c r="A163" s="303"/>
      <c r="B163" s="834">
        <v>25</v>
      </c>
      <c r="C163" s="837" t="s">
        <v>640</v>
      </c>
      <c r="D163" s="837" t="s">
        <v>622</v>
      </c>
      <c r="E163" s="837" t="s">
        <v>601</v>
      </c>
      <c r="F163" s="840" t="s">
        <v>878</v>
      </c>
      <c r="G163" s="843" t="s">
        <v>1017</v>
      </c>
      <c r="H163" s="485" t="s">
        <v>1978</v>
      </c>
      <c r="I163" s="846" t="str">
        <f>IF(F163="","",(CONCATENATE("Posibilidad de afectación ",F163," ",G163," ",H163," ",H164," ",H165," ",H166," ",H167)))</f>
        <v xml:space="preserve">Posibilidad de afectación Reputacional y Económica por inoportunidad de respuestas por parte de los procesos involucrados, debido a la falta de proyección, demoras administrativas, falta de control al interior de los procesos  y alta demanda de actividades que impidan el cumplimiento.   </v>
      </c>
      <c r="J163" s="849" t="s">
        <v>268</v>
      </c>
      <c r="K163" s="852" t="s">
        <v>868</v>
      </c>
      <c r="L163" s="274"/>
      <c r="M163" s="855" t="s">
        <v>656</v>
      </c>
      <c r="N163" s="858">
        <f>IF(ISERROR(VLOOKUP($M163,Listas!$E$20:$F$24,2,FALSE)),"",(VLOOKUP($M163,Listas!$E$20:$F$24,2,FALSE)))</f>
        <v>0.8</v>
      </c>
      <c r="O163" s="861" t="str">
        <f>IF(ISERROR(VLOOKUP($N163,Listas!$E$3:$F$7,2,FALSE)),"",(VLOOKUP($N163,Listas!$E$3:$F$7,2,FALSE)))</f>
        <v>ALTA</v>
      </c>
      <c r="P163" s="864" t="s">
        <v>597</v>
      </c>
      <c r="Q163" s="867">
        <f>IF(ISERROR(VLOOKUP($P163,Listas!$E$28:$F$35,2,FALSE)),"",(VLOOKUP($P163,Listas!$E$28:$F$35,2,FALSE)))</f>
        <v>0.8</v>
      </c>
      <c r="R163" s="870" t="str">
        <f>IF(N163="","",(CONCATENATE("R.INHERENTE
",(IF(AND($N163=0.2,$Q163=0.2),1,(IF(AND($N163=0.2,$Q163=0.4),6,(IF(AND($N163=0.2,$Q163=0.6),11,(IF(AND($N163=0.2,$Q163=0.8),16,(IF(AND($N163=0.2,$Q163=1),21,(IF(AND($N163=0.4,$Q163=0.2),2,(IF(AND($N163=0.4,$Q163=0.4),7,(IF(AND($N163=0.4,$Q163=0.6),12,(IF(AND($N163=0.4,$Q163=0.8),17,(IF(AND($N163=0.4,$Q163=1),22,(IF(AND($N163=0.6,$Q163=0.2),3,(IF(AND($N163=0.6,$Q163=0.4),8,(IF(AND($N163=0.6,$Q163=0.6),13,(IF(AND($N163=0.6,$Q163=0.8),18,(IF(AND($N163=0.6,$Q163=1),23,(IF(AND($N163=0.8,$Q163=0.2),4,(IF(AND($N163=0.8,$Q163=0.4),9,(IF(AND($N163=0.8,$Q163=0.6),14,(IF(AND($N163=0.8,$Q163=0.8),19,(IF(AND($N163=0.8,$Q163=1),24,(IF(AND($N163=1,$Q163=0.2),5,(IF(AND($N163=1,$Q163=0.4),10,(IF(AND($N163=1,$Q163=0.6),15,(IF(AND($N163=1,$Q163=0.8),20,(IF(AND($N163=1,$Q163=1),25,"")))))))))))))))))))))))))))))))))))))))))))))))))))))</f>
        <v>R.INHERENTE
19</v>
      </c>
      <c r="S163" s="274">
        <f>+VLOOKUP($R163,Listas!$D$112:$E$136,2,FALSE)</f>
        <v>19</v>
      </c>
      <c r="T163" s="515" t="s">
        <v>1019</v>
      </c>
      <c r="U163" s="309" t="s">
        <v>748</v>
      </c>
      <c r="V163" s="309"/>
      <c r="W163" s="873">
        <v>25</v>
      </c>
      <c r="X163" s="874"/>
      <c r="Y163" s="873"/>
      <c r="Z163" s="874"/>
      <c r="AA163" s="873"/>
      <c r="AB163" s="874"/>
      <c r="AC163" s="875"/>
      <c r="AD163" s="875"/>
      <c r="AE163" s="875">
        <v>15</v>
      </c>
      <c r="AF163" s="875"/>
      <c r="AG163" s="436">
        <f>W163+Y163+AA163+AC163+AE163</f>
        <v>40</v>
      </c>
      <c r="AH163" s="407">
        <v>0.48</v>
      </c>
      <c r="AI163" s="408">
        <v>0.8</v>
      </c>
      <c r="AJ163" s="876" t="s">
        <v>189</v>
      </c>
      <c r="AK163" s="876"/>
      <c r="AL163" s="877" t="s">
        <v>588</v>
      </c>
      <c r="AM163" s="877"/>
      <c r="AN163" s="876" t="s">
        <v>189</v>
      </c>
      <c r="AO163" s="876"/>
      <c r="AP163" s="500" t="s">
        <v>1021</v>
      </c>
      <c r="AQ163" s="478" t="s">
        <v>914</v>
      </c>
      <c r="AR163" s="268" t="s">
        <v>1023</v>
      </c>
      <c r="AS163" s="265" t="s">
        <v>1024</v>
      </c>
      <c r="AT163" s="259" t="s">
        <v>1025</v>
      </c>
      <c r="AU163" s="305">
        <f>+(IF(AND($AV163&gt;0,$AV163&lt;=0.2),0.2,(IF(AND($AV163&gt;0.2,$AV163&lt;=0.4),0.4,(IF(AND($AV163&gt;0.4,$AV163&lt;=0.6),0.6,(IF(AND($AV163&gt;0.6,$AV163&lt;=0.8),0.8,(IF($AV163&gt;0.8,1,""))))))))))</f>
        <v>0.4</v>
      </c>
      <c r="AV163" s="878">
        <f>+MIN(AH163:AH167)</f>
        <v>0.28799999999999998</v>
      </c>
      <c r="AW163" s="881" t="str">
        <f>+(IF($AU163=0.2,"MUY BAJA",(IF($AU163=0.4,"BAJA",(IF($AU163=0.6,"MEDIA",(IF($AU163=0.8,"ALTA",(IF($AU163=1,"MUY ALTA",""))))))))))</f>
        <v>BAJA</v>
      </c>
      <c r="AX163" s="884">
        <f>+MIN(AI163:AI167)</f>
        <v>0.8</v>
      </c>
      <c r="AY163" s="881" t="str">
        <f>+(IF($BB163=0.2,"MUY BAJA",(IF($BB163=0.4,"BAJA",(IF($BB163=0.6,"MEDIA",(IF($BB163=0.8,"ALTA",(IF($BB163=1,"MUY ALTA",""))))))))))</f>
        <v>ALTA</v>
      </c>
      <c r="AZ163" s="887" t="str">
        <f>IF($AU163="","",(CONCATENATE("R.RESIDUAL
",(IF(AND($AU163=0.2,$BB163=0.2),1,(IF(AND($AU163=0.2,$BB163=0.4),6,(IF(AND($AU163=0.2,$BB163=0.6),11,(IF(AND($AU163=0.2,$BB163=0.8),16,(IF(AND($AU163=0.2,$BB163=1),21,(IF(AND($AU163=0.4,$BB163=0.2),2,(IF(AND($AU163=0.4,$BB163=0.4),7,(IF(AND($AU163=0.4,$BB163=0.6),12,(IF(AND($AU163=0.4,$BB163=0.8),17,(IF(AND($AU163=0.4,$BB163=1),22,(IF(AND($AU163=0.6,$BB163=0.2),3,(IF(AND($AU163=0.6,$BB163=0.4),8,(IF(AND($AU163=0.6,$BB163=0.6),13,(IF(AND($AU163=0.6,$BB163=0.8),18,(IF(AND($AU163=0.6,$BB163=1),23,(IF(AND($AU163=0.8,$BB163=0.2),4,(IF(AND($AU163=0.8,$BB163=0.4),9,(IF(AND($AU163=0.8,$BB163=0.6),14,(IF(AND($AU163=0.8,$BB163=0.8),19,(IF(AND($AU163=0.8,$BB163=1),24,(IF(AND($AU163=1,$BB163=0.2),5,(IF(AND($AU163=1,$BB163=0.4),10,(IF(AND($AU163=1,$BB163=0.6),15,(IF(AND($AU163=1,$BB163=0.8),20,(IF(AND($AU163=1,$BB163=1),25,"")))))))))))))))))))))))))))))))))))))))))))))))))))))</f>
        <v>R.RESIDUAL
17</v>
      </c>
      <c r="BA163" s="890" t="s">
        <v>610</v>
      </c>
      <c r="BB163" s="305">
        <f>+(IF(AND($AX163&gt;0,$AX163&lt;=0.2),0.2,(IF(AND($AX163&gt;0.2,$AX163&lt;=0.4),0.4,(IF(AND($AX163&gt;0.4,$AX163&lt;=0.6),0.6,(IF(AND($AX163&gt;0.6,$AX163&lt;=0.8),0.8,(IF($AX163&gt;0.8,1,""))))))))))</f>
        <v>0.8</v>
      </c>
      <c r="BC163" s="276">
        <f>+VLOOKUP($AZ163,Listas!$F$112:$G$136,2,FALSE)</f>
        <v>17</v>
      </c>
      <c r="BD163" s="397">
        <v>1</v>
      </c>
      <c r="BE163" s="277" t="str">
        <f>IF(ISERROR(IF(R163="R.INHERENTE
5","R. INHERENTE",(IF(AZ163="R.RESIDUAL
5","R. RESIDUAL"," ")))),"",(IF(R163="R.INHERENTE
5","R. INHERENTE",(IF(AZ163="R.RESIDUAL
5","R. RESIDUAL"," ")))))</f>
        <v xml:space="preserve"> </v>
      </c>
      <c r="BF163" s="278" t="str">
        <f>IF(ISERROR(IF(R163="R.INHERENTE
10","R. INHERENTE",(IF(AZ163="R.RESIDUAL
10","R. RESIDUAL"," ")))),"",(IF(R163="R.INHERENTE
10","R. INHERENTE",(IF(AZ163="R.RESIDUAL
10","R. RESIDUAL"," ")))))</f>
        <v xml:space="preserve"> </v>
      </c>
      <c r="BG163" s="278" t="str">
        <f>IF(ISERROR(IF(R163="R.INHERENTE
15","R. INHERENTE",(IF(AZ163="R.RESIDUAL
15","R. RESIDUAL"," ")))),"",(IF(R163="R.INHERENTE
15","R. INHERENTE",(IF(AZ163="R.RESIDUAL
15","R. RESIDUAL"," ")))))</f>
        <v xml:space="preserve"> </v>
      </c>
      <c r="BH163" s="278" t="str">
        <f>IF(ISERROR(IF(R163="R.INHERENTE
20","R. INHERENTE",(IF(AZ163="R.RESIDUAL
20","R. RESIDUAL"," ")))),"",(IF(R163="R.INHERENTE
20","R. INHERENTE",(IF(AZ163="R.RESIDUAL
20","R. RESIDUAL"," ")))))</f>
        <v xml:space="preserve"> </v>
      </c>
      <c r="BI163" s="279" t="str">
        <f>IF(ISERROR(IF(R163="R.INHERENTE
25","R. INHERENTE",(IF(AZ163="R.RESIDUAL
25","R. RESIDUAL"," ")))),"",(IF(R163="R.INHERENTE
25","R. INHERENTE",(IF(AZ163="R.RESIDUAL
25","R. RESIDUAL"," ")))))</f>
        <v xml:space="preserve"> </v>
      </c>
      <c r="BJ163" s="280"/>
      <c r="BK163" s="893" t="s">
        <v>43</v>
      </c>
      <c r="BL163" s="810" t="s">
        <v>43</v>
      </c>
      <c r="BM163" s="810" t="s">
        <v>43</v>
      </c>
      <c r="BN163" s="810" t="s">
        <v>43</v>
      </c>
      <c r="BO163" s="810" t="s">
        <v>43</v>
      </c>
      <c r="BP163" s="813"/>
      <c r="BQ163" s="392"/>
      <c r="BR163" s="816" t="s">
        <v>1027</v>
      </c>
      <c r="BS163" s="819" t="s">
        <v>1024</v>
      </c>
      <c r="BT163" s="822" t="s">
        <v>1028</v>
      </c>
      <c r="BU163" s="275"/>
      <c r="BV163" s="825">
        <v>44656</v>
      </c>
      <c r="BW163" s="828"/>
      <c r="BX163" s="828"/>
      <c r="BY163" s="828"/>
      <c r="BZ163" s="792" t="s">
        <v>924</v>
      </c>
      <c r="CA163" s="828"/>
      <c r="CB163" s="828"/>
      <c r="CC163" s="828"/>
      <c r="CD163" s="792" t="s">
        <v>924</v>
      </c>
      <c r="CE163" s="828"/>
      <c r="CF163" s="828"/>
      <c r="CG163" s="828"/>
      <c r="CH163" s="792" t="s">
        <v>925</v>
      </c>
      <c r="CI163" s="828"/>
      <c r="CJ163" s="828"/>
      <c r="CK163" s="828"/>
      <c r="CL163" s="792" t="s">
        <v>924</v>
      </c>
      <c r="CM163" s="828"/>
      <c r="CN163" s="828"/>
      <c r="CO163" s="828"/>
      <c r="CP163" s="795" t="s">
        <v>926</v>
      </c>
      <c r="CQ163" s="308"/>
      <c r="CR163" s="831">
        <v>44661</v>
      </c>
      <c r="CS163" s="789"/>
      <c r="CT163" s="789"/>
      <c r="CU163" s="789"/>
      <c r="CV163" s="789"/>
      <c r="CW163" s="789"/>
      <c r="CX163" s="789"/>
      <c r="CY163" s="789"/>
      <c r="CZ163" s="792" t="s">
        <v>924</v>
      </c>
      <c r="DA163" s="789"/>
      <c r="DB163" s="789"/>
      <c r="DC163" s="789"/>
      <c r="DD163" s="792" t="s">
        <v>924</v>
      </c>
      <c r="DE163" s="789"/>
      <c r="DF163" s="789"/>
      <c r="DG163" s="789"/>
      <c r="DH163" s="792" t="s">
        <v>925</v>
      </c>
      <c r="DI163" s="789"/>
      <c r="DJ163" s="789"/>
      <c r="DK163" s="789"/>
      <c r="DL163" s="792" t="s">
        <v>924</v>
      </c>
      <c r="DM163" s="789"/>
      <c r="DN163" s="789"/>
      <c r="DO163" s="789"/>
      <c r="DP163" s="795" t="s">
        <v>926</v>
      </c>
      <c r="DQ163" s="293"/>
      <c r="DR163" s="294"/>
      <c r="DS163" s="295"/>
      <c r="DT163" s="295"/>
      <c r="DU163" s="296"/>
    </row>
    <row r="164" spans="1:125" ht="80.25" customHeight="1" x14ac:dyDescent="0.25">
      <c r="A164" s="303"/>
      <c r="B164" s="835"/>
      <c r="C164" s="838"/>
      <c r="D164" s="838"/>
      <c r="E164" s="838"/>
      <c r="F164" s="841"/>
      <c r="G164" s="844"/>
      <c r="H164" s="486" t="s">
        <v>1018</v>
      </c>
      <c r="I164" s="847"/>
      <c r="J164" s="850"/>
      <c r="K164" s="853"/>
      <c r="L164" s="274"/>
      <c r="M164" s="856"/>
      <c r="N164" s="859"/>
      <c r="O164" s="862"/>
      <c r="P164" s="865"/>
      <c r="Q164" s="868"/>
      <c r="R164" s="871"/>
      <c r="S164" s="274"/>
      <c r="T164" s="516" t="s">
        <v>1020</v>
      </c>
      <c r="U164" s="258" t="s">
        <v>748</v>
      </c>
      <c r="V164" s="258"/>
      <c r="W164" s="798">
        <v>25</v>
      </c>
      <c r="X164" s="798"/>
      <c r="Y164" s="798"/>
      <c r="Z164" s="798"/>
      <c r="AA164" s="798"/>
      <c r="AB164" s="798"/>
      <c r="AC164" s="798"/>
      <c r="AD164" s="798"/>
      <c r="AE164" s="798">
        <v>15</v>
      </c>
      <c r="AF164" s="798"/>
      <c r="AG164" s="412">
        <f>W164+Y164+AA164+AC164+AE164</f>
        <v>40</v>
      </c>
      <c r="AH164" s="403">
        <v>0.28799999999999998</v>
      </c>
      <c r="AI164" s="404"/>
      <c r="AJ164" s="799" t="s">
        <v>39</v>
      </c>
      <c r="AK164" s="799"/>
      <c r="AL164" s="800" t="s">
        <v>588</v>
      </c>
      <c r="AM164" s="800"/>
      <c r="AN164" s="799" t="s">
        <v>189</v>
      </c>
      <c r="AO164" s="799"/>
      <c r="AP164" s="499" t="s">
        <v>1022</v>
      </c>
      <c r="AQ164" s="482" t="s">
        <v>913</v>
      </c>
      <c r="AR164" s="269" t="s">
        <v>1026</v>
      </c>
      <c r="AS164" s="265" t="s">
        <v>1024</v>
      </c>
      <c r="AT164" s="259" t="s">
        <v>1025</v>
      </c>
      <c r="AU164" s="276"/>
      <c r="AV164" s="879"/>
      <c r="AW164" s="882"/>
      <c r="AX164" s="885"/>
      <c r="AY164" s="882"/>
      <c r="AZ164" s="888"/>
      <c r="BA164" s="891"/>
      <c r="BB164" s="394"/>
      <c r="BC164" s="282"/>
      <c r="BD164" s="397">
        <v>0.8</v>
      </c>
      <c r="BE164" s="283" t="str">
        <f>IF(ISERROR(IF(R163="R.INHERENTE
4","R. INHERENTE",(IF(AZ163="R.RESIDUAL
4","R. RESIDUAL"," ")))),"",(IF(R163="R.INHERENTE
4","R. INHERENTE",(IF(AZ163="R.RESIDUAL
4","R. RESIDUAL"," ")))))</f>
        <v xml:space="preserve"> </v>
      </c>
      <c r="BF164" s="284" t="str">
        <f>IF(ISERROR(IF(R163="R.INHERENTE
9","R. INHERENTE",(IF(AZ163="R.RESIDUAL
9","R. RESIDUAL"," ")))),"",(IF(R163="R.INHERENTE
9","R. INHERENTE",(IF(AZ163="R.RESIDUAL
9","R. RESIDUAL"," ")))))</f>
        <v xml:space="preserve"> </v>
      </c>
      <c r="BG164" s="285" t="str">
        <f>IF(ISERROR(IF(R163="R.INHERENTE
14","R. INHERENTE",(IF(AZ163="R.RESIDUAL
14","R. RESIDUAL"," ")))),"",(IF(R163="R.INHERENTE
14","R. INHERENTE",(IF(AZ163="R.RESIDUAL
14","R. RESIDUAL"," ")))))</f>
        <v xml:space="preserve"> </v>
      </c>
      <c r="BH164" s="285" t="str">
        <f>IF(ISERROR(IF(R163="R.INHERENTE
19","R. INHERENTE",(IF(AZ163="R.RESIDUAL
19","R. RESIDUAL"," ")))),"",(IF(R163="R.INHERENTE
19","R. INHERENTE",(IF(AZ163="R.RESIDUAL
19","R. RESIDUAL"," ")))))</f>
        <v>R. INHERENTE</v>
      </c>
      <c r="BI164" s="286" t="str">
        <f>IF(ISERROR(IF(R163="R.INHERENTE
24","R. INHERENTE",(IF(AZ163="R.RESIDUAL
24","R. RESIDUAL"," ")))),"",(IF(R163="R.INHERENTE
24","R. INHERENTE",(IF(AZ163="R.RESIDUAL
24","R. RESIDUAL"," ")))))</f>
        <v xml:space="preserve"> </v>
      </c>
      <c r="BJ164" s="280"/>
      <c r="BK164" s="894"/>
      <c r="BL164" s="811"/>
      <c r="BM164" s="811"/>
      <c r="BN164" s="811"/>
      <c r="BO164" s="811"/>
      <c r="BP164" s="814"/>
      <c r="BQ164" s="392"/>
      <c r="BR164" s="817"/>
      <c r="BS164" s="820"/>
      <c r="BT164" s="823"/>
      <c r="BU164" s="275"/>
      <c r="BV164" s="826"/>
      <c r="BW164" s="829"/>
      <c r="BX164" s="829"/>
      <c r="BY164" s="829"/>
      <c r="BZ164" s="793"/>
      <c r="CA164" s="829"/>
      <c r="CB164" s="829"/>
      <c r="CC164" s="829"/>
      <c r="CD164" s="793"/>
      <c r="CE164" s="829"/>
      <c r="CF164" s="829"/>
      <c r="CG164" s="829"/>
      <c r="CH164" s="793"/>
      <c r="CI164" s="829"/>
      <c r="CJ164" s="829"/>
      <c r="CK164" s="829"/>
      <c r="CL164" s="793"/>
      <c r="CM164" s="829"/>
      <c r="CN164" s="829"/>
      <c r="CO164" s="829"/>
      <c r="CP164" s="796"/>
      <c r="CQ164" s="308"/>
      <c r="CR164" s="832"/>
      <c r="CS164" s="790"/>
      <c r="CT164" s="790"/>
      <c r="CU164" s="790"/>
      <c r="CV164" s="790"/>
      <c r="CW164" s="790"/>
      <c r="CX164" s="790"/>
      <c r="CY164" s="790"/>
      <c r="CZ164" s="793"/>
      <c r="DA164" s="790"/>
      <c r="DB164" s="790"/>
      <c r="DC164" s="790"/>
      <c r="DD164" s="793"/>
      <c r="DE164" s="790"/>
      <c r="DF164" s="790"/>
      <c r="DG164" s="790"/>
      <c r="DH164" s="793"/>
      <c r="DI164" s="790"/>
      <c r="DJ164" s="790"/>
      <c r="DK164" s="790"/>
      <c r="DL164" s="793"/>
      <c r="DM164" s="790"/>
      <c r="DN164" s="790"/>
      <c r="DO164" s="790"/>
      <c r="DP164" s="796"/>
      <c r="DQ164" s="293"/>
      <c r="DR164" s="297"/>
      <c r="DS164" s="298"/>
      <c r="DT164" s="298"/>
      <c r="DU164" s="299"/>
    </row>
    <row r="165" spans="1:125" ht="80.25" customHeight="1" x14ac:dyDescent="0.25">
      <c r="A165" s="303"/>
      <c r="B165" s="835"/>
      <c r="C165" s="838"/>
      <c r="D165" s="838"/>
      <c r="E165" s="838"/>
      <c r="F165" s="841"/>
      <c r="G165" s="844"/>
      <c r="H165" s="486" t="s">
        <v>1979</v>
      </c>
      <c r="I165" s="847"/>
      <c r="J165" s="850"/>
      <c r="K165" s="853"/>
      <c r="L165" s="274"/>
      <c r="M165" s="856"/>
      <c r="N165" s="859"/>
      <c r="O165" s="862"/>
      <c r="P165" s="865"/>
      <c r="Q165" s="868"/>
      <c r="R165" s="871"/>
      <c r="S165" s="274"/>
      <c r="T165" s="516"/>
      <c r="U165" s="258"/>
      <c r="V165" s="258"/>
      <c r="W165" s="798"/>
      <c r="X165" s="798"/>
      <c r="Y165" s="798"/>
      <c r="Z165" s="798"/>
      <c r="AA165" s="798"/>
      <c r="AB165" s="798"/>
      <c r="AC165" s="798"/>
      <c r="AD165" s="798"/>
      <c r="AE165" s="798"/>
      <c r="AF165" s="798"/>
      <c r="AG165" s="412">
        <f>W165+Y165+AA165+AC165+AE165</f>
        <v>0</v>
      </c>
      <c r="AH165" s="403"/>
      <c r="AI165" s="404"/>
      <c r="AJ165" s="801"/>
      <c r="AK165" s="802"/>
      <c r="AL165" s="803"/>
      <c r="AM165" s="804"/>
      <c r="AN165" s="801"/>
      <c r="AO165" s="802"/>
      <c r="AP165" s="480"/>
      <c r="AQ165" s="482"/>
      <c r="AR165" s="269"/>
      <c r="AS165" s="266"/>
      <c r="AT165" s="261"/>
      <c r="AU165" s="276"/>
      <c r="AV165" s="879"/>
      <c r="AW165" s="882"/>
      <c r="AX165" s="885"/>
      <c r="AY165" s="882"/>
      <c r="AZ165" s="888"/>
      <c r="BA165" s="891"/>
      <c r="BB165" s="394"/>
      <c r="BC165" s="282"/>
      <c r="BD165" s="397">
        <v>0.60000000000000009</v>
      </c>
      <c r="BE165" s="283" t="str">
        <f>IF(ISERROR(IF(R163="R.INHERENTE
3","R. INHERENTE",(IF(AZ163="R.RESIDUAL
3","R. RESIDUAL"," ")))),"",(IF(R163="R.INHERENTE
3","R. INHERENTE",(IF(AZ163="R.RESIDUAL
3","R. RESIDUAL"," ")))))</f>
        <v xml:space="preserve"> </v>
      </c>
      <c r="BF165" s="284" t="str">
        <f>IF(ISERROR(IF(R163="R.INHERENTE
8","R. INHERENTE",(IF(AZ163="R.RESIDUAL
8","R. RESIDUAL"," ")))),"",(IF(R163="R.INHERENTE
8","R. INHERENTE",(IF(AZ163="R.RESIDUAL
8","R. RESIDUAL"," ")))))</f>
        <v xml:space="preserve"> </v>
      </c>
      <c r="BG165" s="284" t="str">
        <f>IF(ISERROR(IF(R163="R.INHERENTE
13","R. INHERENTE",(IF(AZ163="R.RESIDUAL
13","R. RESIDUAL"," ")))),"",(IF(R163="R.INHERENTE
13","R. INHERENTE",(IF(AZ163="R.RESIDUAL
13","R. RESIDUAL"," ")))))</f>
        <v xml:space="preserve"> </v>
      </c>
      <c r="BH165" s="285" t="str">
        <f>IF(ISERROR(IF(R163="R.INHERENTE
18","R. INHERENTE",(IF(AZ163="R.RESIDUAL
18","R. RESIDUAL"," ")))),"",(IF(R163="R.INHERENTE
18","R. INHERENTE",(IF(AZ163="R.RESIDUAL
18","R. RESIDUAL"," ")))))</f>
        <v xml:space="preserve"> </v>
      </c>
      <c r="BI165" s="286" t="str">
        <f>IF(ISERROR(IF(R163="R.INHERENTE
23","R. INHERENTE",(IF(AZ163="R.RESIDUAL
23","R. RESIDUAL"," ")))),"",(IF(R163="R.INHERENTE
23","R. INHERENTE",(IF(AZ163="R.RESIDUAL
23","R. RESIDUAL"," ")))))</f>
        <v xml:space="preserve"> </v>
      </c>
      <c r="BJ165" s="280"/>
      <c r="BK165" s="894"/>
      <c r="BL165" s="811"/>
      <c r="BM165" s="811"/>
      <c r="BN165" s="811"/>
      <c r="BO165" s="811"/>
      <c r="BP165" s="814"/>
      <c r="BQ165" s="392"/>
      <c r="BR165" s="817"/>
      <c r="BS165" s="820"/>
      <c r="BT165" s="823"/>
      <c r="BU165" s="275"/>
      <c r="BV165" s="826"/>
      <c r="BW165" s="829"/>
      <c r="BX165" s="829"/>
      <c r="BY165" s="829"/>
      <c r="BZ165" s="793"/>
      <c r="CA165" s="829"/>
      <c r="CB165" s="829"/>
      <c r="CC165" s="829"/>
      <c r="CD165" s="793"/>
      <c r="CE165" s="829"/>
      <c r="CF165" s="829"/>
      <c r="CG165" s="829"/>
      <c r="CH165" s="793"/>
      <c r="CI165" s="829"/>
      <c r="CJ165" s="829"/>
      <c r="CK165" s="829"/>
      <c r="CL165" s="793"/>
      <c r="CM165" s="829"/>
      <c r="CN165" s="829"/>
      <c r="CO165" s="829"/>
      <c r="CP165" s="796"/>
      <c r="CQ165" s="308"/>
      <c r="CR165" s="832"/>
      <c r="CS165" s="790"/>
      <c r="CT165" s="790"/>
      <c r="CU165" s="790"/>
      <c r="CV165" s="790"/>
      <c r="CW165" s="790"/>
      <c r="CX165" s="790"/>
      <c r="CY165" s="790"/>
      <c r="CZ165" s="793"/>
      <c r="DA165" s="790"/>
      <c r="DB165" s="790"/>
      <c r="DC165" s="790"/>
      <c r="DD165" s="793"/>
      <c r="DE165" s="790"/>
      <c r="DF165" s="790"/>
      <c r="DG165" s="790"/>
      <c r="DH165" s="793"/>
      <c r="DI165" s="790"/>
      <c r="DJ165" s="790"/>
      <c r="DK165" s="790"/>
      <c r="DL165" s="793"/>
      <c r="DM165" s="790"/>
      <c r="DN165" s="790"/>
      <c r="DO165" s="790"/>
      <c r="DP165" s="796"/>
      <c r="DQ165" s="293"/>
      <c r="DR165" s="297"/>
      <c r="DS165" s="298"/>
      <c r="DT165" s="298"/>
      <c r="DU165" s="299"/>
    </row>
    <row r="166" spans="1:125" ht="80.25" customHeight="1" x14ac:dyDescent="0.25">
      <c r="A166" s="303"/>
      <c r="B166" s="835"/>
      <c r="C166" s="838"/>
      <c r="D166" s="838"/>
      <c r="E166" s="838"/>
      <c r="F166" s="841"/>
      <c r="G166" s="844"/>
      <c r="H166" s="486"/>
      <c r="I166" s="847"/>
      <c r="J166" s="850"/>
      <c r="K166" s="853"/>
      <c r="L166" s="274"/>
      <c r="M166" s="856"/>
      <c r="N166" s="859"/>
      <c r="O166" s="862"/>
      <c r="P166" s="865"/>
      <c r="Q166" s="868"/>
      <c r="R166" s="871"/>
      <c r="S166" s="274"/>
      <c r="T166" s="516"/>
      <c r="U166" s="258"/>
      <c r="V166" s="258"/>
      <c r="W166" s="798"/>
      <c r="X166" s="798"/>
      <c r="Y166" s="798"/>
      <c r="Z166" s="798"/>
      <c r="AA166" s="798"/>
      <c r="AB166" s="798"/>
      <c r="AC166" s="798"/>
      <c r="AD166" s="798"/>
      <c r="AE166" s="798"/>
      <c r="AF166" s="798"/>
      <c r="AG166" s="412">
        <f>W166+Y166+AA166+AC166+AE166</f>
        <v>0</v>
      </c>
      <c r="AH166" s="403"/>
      <c r="AI166" s="404"/>
      <c r="AJ166" s="801"/>
      <c r="AK166" s="802"/>
      <c r="AL166" s="803"/>
      <c r="AM166" s="804"/>
      <c r="AN166" s="801"/>
      <c r="AO166" s="802"/>
      <c r="AP166" s="480"/>
      <c r="AQ166" s="482"/>
      <c r="AR166" s="269"/>
      <c r="AS166" s="266"/>
      <c r="AT166" s="261"/>
      <c r="AU166" s="276"/>
      <c r="AV166" s="879"/>
      <c r="AW166" s="882"/>
      <c r="AX166" s="885"/>
      <c r="AY166" s="882"/>
      <c r="AZ166" s="888"/>
      <c r="BA166" s="891"/>
      <c r="BB166" s="394"/>
      <c r="BC166" s="282"/>
      <c r="BD166" s="397">
        <v>0.4</v>
      </c>
      <c r="BE166" s="287" t="str">
        <f>IF(ISERROR(IF(R163="R.INHERENTE
2","R. INHERENTE",(IF(AZ163="R.RESIDUAL
2","R. RESIDUAL"," ")))),"",(IF(R163="R.INHERENTE
2","R. INHERENTE",(IF(AZ163="R.RESIDUAL
2","R. RESIDUAL"," ")))))</f>
        <v xml:space="preserve"> </v>
      </c>
      <c r="BF166" s="284" t="str">
        <f>IF(ISERROR(IF(R163="R.INHERENTE
7","R. INHERENTE",(IF(AZ163="R.RESIDUAL
7","R. RESIDUAL"," ")))),"",(IF(R163="R.INHERENTE
7","R. INHERENTE",(IF(AZ163="R.RESIDUAL
7","R. RESIDUAL"," ")))))</f>
        <v xml:space="preserve"> </v>
      </c>
      <c r="BG166" s="284" t="str">
        <f>IF(ISERROR(IF(R163="R.INHERENTE
12","R. INHERENTE",(IF(AZ163="R.RESIDUAL
12","R. RESIDUAL"," ")))),"",(IF(R163="R.INHERENTE
12","R. INHERENTE",(IF(AZ163="R.RESIDUAL
12","R. RESIDUAL"," ")))))</f>
        <v xml:space="preserve"> </v>
      </c>
      <c r="BH166" s="285" t="str">
        <f>IF(ISERROR(IF(R163="R.INHERENTE
17","R. INHERENTE",(IF(AZ163="R.RESIDUAL
17","R. RESIDUAL"," ")))),"",(IF(R163="R.INHERENTE
17","R. INHERENTE",(IF(AZ163="R.RESIDUAL
17","R. RESIDUAL"," ")))))</f>
        <v>R. RESIDUAL</v>
      </c>
      <c r="BI166" s="286" t="str">
        <f>IF(ISERROR(IF(R163="R.INHERENTE
22","R. INHERENTE",(IF(AZ163="R.RESIDUAL
22","R. RESIDUAL"," ")))),"",(IF(R163="R.INHERENTE
22","R. INHERENTE",(IF(AZ163="R.RESIDUAL
22","R. RESIDUAL"," ")))))</f>
        <v xml:space="preserve"> </v>
      </c>
      <c r="BJ166" s="280"/>
      <c r="BK166" s="894"/>
      <c r="BL166" s="811"/>
      <c r="BM166" s="811"/>
      <c r="BN166" s="811"/>
      <c r="BO166" s="811"/>
      <c r="BP166" s="814"/>
      <c r="BQ166" s="392"/>
      <c r="BR166" s="817"/>
      <c r="BS166" s="820"/>
      <c r="BT166" s="823"/>
      <c r="BU166" s="275"/>
      <c r="BV166" s="826"/>
      <c r="BW166" s="829"/>
      <c r="BX166" s="829"/>
      <c r="BY166" s="829"/>
      <c r="BZ166" s="793"/>
      <c r="CA166" s="829"/>
      <c r="CB166" s="829"/>
      <c r="CC166" s="829"/>
      <c r="CD166" s="793"/>
      <c r="CE166" s="829"/>
      <c r="CF166" s="829"/>
      <c r="CG166" s="829"/>
      <c r="CH166" s="793"/>
      <c r="CI166" s="829"/>
      <c r="CJ166" s="829"/>
      <c r="CK166" s="829"/>
      <c r="CL166" s="793"/>
      <c r="CM166" s="829"/>
      <c r="CN166" s="829"/>
      <c r="CO166" s="829"/>
      <c r="CP166" s="796"/>
      <c r="CQ166" s="308"/>
      <c r="CR166" s="832"/>
      <c r="CS166" s="790"/>
      <c r="CT166" s="790"/>
      <c r="CU166" s="790"/>
      <c r="CV166" s="790"/>
      <c r="CW166" s="790"/>
      <c r="CX166" s="790"/>
      <c r="CY166" s="790"/>
      <c r="CZ166" s="793"/>
      <c r="DA166" s="790"/>
      <c r="DB166" s="790"/>
      <c r="DC166" s="790"/>
      <c r="DD166" s="793"/>
      <c r="DE166" s="790"/>
      <c r="DF166" s="790"/>
      <c r="DG166" s="790"/>
      <c r="DH166" s="793"/>
      <c r="DI166" s="790"/>
      <c r="DJ166" s="790"/>
      <c r="DK166" s="790"/>
      <c r="DL166" s="793"/>
      <c r="DM166" s="790"/>
      <c r="DN166" s="790"/>
      <c r="DO166" s="790"/>
      <c r="DP166" s="796"/>
      <c r="DQ166" s="293"/>
      <c r="DR166" s="297"/>
      <c r="DS166" s="298"/>
      <c r="DT166" s="298"/>
      <c r="DU166" s="299"/>
    </row>
    <row r="167" spans="1:125" ht="80.25" customHeight="1" thickBot="1" x14ac:dyDescent="0.3">
      <c r="A167" s="303"/>
      <c r="B167" s="836"/>
      <c r="C167" s="839"/>
      <c r="D167" s="839"/>
      <c r="E167" s="839"/>
      <c r="F167" s="842"/>
      <c r="G167" s="845"/>
      <c r="H167" s="487"/>
      <c r="I167" s="848"/>
      <c r="J167" s="851"/>
      <c r="K167" s="854"/>
      <c r="L167" s="274"/>
      <c r="M167" s="857"/>
      <c r="N167" s="860"/>
      <c r="O167" s="863"/>
      <c r="P167" s="866"/>
      <c r="Q167" s="869"/>
      <c r="R167" s="872"/>
      <c r="S167" s="274"/>
      <c r="T167" s="536"/>
      <c r="U167" s="263"/>
      <c r="V167" s="263"/>
      <c r="W167" s="805"/>
      <c r="X167" s="805"/>
      <c r="Y167" s="805"/>
      <c r="Z167" s="805"/>
      <c r="AA167" s="805"/>
      <c r="AB167" s="805"/>
      <c r="AC167" s="805"/>
      <c r="AD167" s="805"/>
      <c r="AE167" s="805"/>
      <c r="AF167" s="805"/>
      <c r="AG167" s="413">
        <f>W167+Y167+AA167+AC167+AE167</f>
        <v>0</v>
      </c>
      <c r="AH167" s="405"/>
      <c r="AI167" s="406"/>
      <c r="AJ167" s="806"/>
      <c r="AK167" s="807"/>
      <c r="AL167" s="808"/>
      <c r="AM167" s="809"/>
      <c r="AN167" s="806"/>
      <c r="AO167" s="807"/>
      <c r="AP167" s="271"/>
      <c r="AQ167" s="483"/>
      <c r="AR167" s="270"/>
      <c r="AS167" s="267"/>
      <c r="AT167" s="264"/>
      <c r="AU167" s="276"/>
      <c r="AV167" s="880"/>
      <c r="AW167" s="883"/>
      <c r="AX167" s="886"/>
      <c r="AY167" s="883"/>
      <c r="AZ167" s="889"/>
      <c r="BA167" s="892"/>
      <c r="BB167" s="394"/>
      <c r="BC167" s="282"/>
      <c r="BD167" s="398">
        <v>0.2</v>
      </c>
      <c r="BE167" s="288" t="str">
        <f>IF(ISERROR(IF(R163="R.INHERENTE
1","R. INHERENTE",(IF(AZ163="R.RESIDUAL
1","R. RESIDUAL"," ")))),"",(IF(R163="R.INHERENTE
1","R. INHERENTE",(IF(AZ163="R.RESIDUAL
1","R. RESIDUAL"," ")))))</f>
        <v xml:space="preserve"> </v>
      </c>
      <c r="BF167" s="289" t="str">
        <f>IF(ISERROR(IF(R163="R.INHERENTE
6","R. INHERENTE",(IF(AZ163="R.RESIDUAL
6","R. RESIDUAL"," ")))),"",(IF(R163="R.INHERENTE
6","R. INHERENTE",(IF(AZ163="R.RESIDUAL
6","R. RESIDUAL"," ")))))</f>
        <v xml:space="preserve"> </v>
      </c>
      <c r="BG167" s="290" t="str">
        <f>IF(ISERROR(IF(R163="R.INHERENTE
11","R. INHERENTE",(IF(AZ163="R.RESIDUAL
11","R. RESIDUAL"," ")))),"",(IF(R163="R.INHERENTE
11","R. INHERENTE",(IF(AZ163="R.RESIDUAL
11","R. RESIDUAL"," ")))))</f>
        <v xml:space="preserve"> </v>
      </c>
      <c r="BH167" s="291" t="str">
        <f>IF(ISERROR(IF(R163="R.INHERENTE
16","R. INHERENTE",(IF(AZ163="R.RESIDUAL
16","R. RESIDUAL"," ")))),"",(IF(R163="R.INHERENTE
16","R. INHERENTE",(IF(AZ163="R.RESIDUAL
16","R. RESIDUAL"," ")))))</f>
        <v xml:space="preserve"> </v>
      </c>
      <c r="BI167" s="292" t="str">
        <f>IF(ISERROR(IF(R163="R.INHERENTE
21","R. INHERENTE",(IF(AZ163="R.RESIDUAL
21","R. RESIDUAL"," ")))),"",(IF(R163="R.INHERENTE
21","R. INHERENTE",(IF(AZ163="R.RESIDUAL
21","R. RESIDUAL"," ")))))</f>
        <v xml:space="preserve"> </v>
      </c>
      <c r="BJ167" s="280"/>
      <c r="BK167" s="895"/>
      <c r="BL167" s="812"/>
      <c r="BM167" s="812"/>
      <c r="BN167" s="812"/>
      <c r="BO167" s="812"/>
      <c r="BP167" s="815"/>
      <c r="BQ167" s="392"/>
      <c r="BR167" s="818"/>
      <c r="BS167" s="821"/>
      <c r="BT167" s="824"/>
      <c r="BU167" s="275"/>
      <c r="BV167" s="827"/>
      <c r="BW167" s="830"/>
      <c r="BX167" s="830"/>
      <c r="BY167" s="830"/>
      <c r="BZ167" s="794"/>
      <c r="CA167" s="830"/>
      <c r="CB167" s="830"/>
      <c r="CC167" s="830"/>
      <c r="CD167" s="794"/>
      <c r="CE167" s="830"/>
      <c r="CF167" s="830"/>
      <c r="CG167" s="830"/>
      <c r="CH167" s="794"/>
      <c r="CI167" s="830"/>
      <c r="CJ167" s="830"/>
      <c r="CK167" s="830"/>
      <c r="CL167" s="794"/>
      <c r="CM167" s="830"/>
      <c r="CN167" s="830"/>
      <c r="CO167" s="830"/>
      <c r="CP167" s="797"/>
      <c r="CQ167" s="308"/>
      <c r="CR167" s="833"/>
      <c r="CS167" s="791"/>
      <c r="CT167" s="791"/>
      <c r="CU167" s="791"/>
      <c r="CV167" s="791"/>
      <c r="CW167" s="791"/>
      <c r="CX167" s="791"/>
      <c r="CY167" s="791"/>
      <c r="CZ167" s="794"/>
      <c r="DA167" s="791"/>
      <c r="DB167" s="791"/>
      <c r="DC167" s="791"/>
      <c r="DD167" s="794"/>
      <c r="DE167" s="791"/>
      <c r="DF167" s="791"/>
      <c r="DG167" s="791"/>
      <c r="DH167" s="794"/>
      <c r="DI167" s="791"/>
      <c r="DJ167" s="791"/>
      <c r="DK167" s="791"/>
      <c r="DL167" s="794"/>
      <c r="DM167" s="791"/>
      <c r="DN167" s="791"/>
      <c r="DO167" s="791"/>
      <c r="DP167" s="797"/>
      <c r="DQ167" s="293"/>
      <c r="DR167" s="300"/>
      <c r="DS167" s="301"/>
      <c r="DT167" s="301"/>
      <c r="DU167" s="302"/>
    </row>
    <row r="168" spans="1:125" ht="19.5" customHeight="1" thickBot="1" x14ac:dyDescent="0.3">
      <c r="AV168" s="394"/>
      <c r="AW168" s="394"/>
      <c r="AX168" s="394"/>
      <c r="AY168" s="394"/>
      <c r="AZ168" s="394"/>
      <c r="BE168" s="410">
        <v>0.2</v>
      </c>
      <c r="BF168" s="411">
        <v>0.4</v>
      </c>
      <c r="BG168" s="411">
        <v>0.60000000000000009</v>
      </c>
      <c r="BH168" s="411">
        <v>0.8</v>
      </c>
      <c r="BI168" s="411">
        <v>1</v>
      </c>
    </row>
    <row r="169" spans="1:125" ht="80.25" customHeight="1" x14ac:dyDescent="0.25">
      <c r="A169" s="303"/>
      <c r="B169" s="834">
        <v>26</v>
      </c>
      <c r="C169" s="837" t="s">
        <v>640</v>
      </c>
      <c r="D169" s="837" t="s">
        <v>622</v>
      </c>
      <c r="E169" s="837" t="s">
        <v>601</v>
      </c>
      <c r="F169" s="840" t="s">
        <v>598</v>
      </c>
      <c r="G169" s="843" t="s">
        <v>1980</v>
      </c>
      <c r="H169" s="485" t="s">
        <v>1981</v>
      </c>
      <c r="I169" s="846" t="str">
        <f>IF(F169="","",(CONCATENATE("Posibilidad de afectación ",F169," ",G169," ",H169," ",H170," ",H171," ",H172," ",H173)))</f>
        <v xml:space="preserve">Posibilidad de afectación Reputacional  por baja participación Social de la comunidad, debido al desconocimiento de la ciudadanía sobre estos espacios, deserción de los integrantes y/o falta de divulgación permanente de instancias de participación social.  </v>
      </c>
      <c r="J169" s="849" t="s">
        <v>909</v>
      </c>
      <c r="K169" s="852" t="s">
        <v>873</v>
      </c>
      <c r="L169" s="274"/>
      <c r="M169" s="855" t="s">
        <v>657</v>
      </c>
      <c r="N169" s="858">
        <f>IF(ISERROR(VLOOKUP($M169,Listas!$E$20:$F$24,2,FALSE)),"",(VLOOKUP($M169,Listas!$E$20:$F$24,2,FALSE)))</f>
        <v>0.6</v>
      </c>
      <c r="O169" s="861" t="str">
        <f>IF(ISERROR(VLOOKUP($N169,Listas!$E$3:$F$7,2,FALSE)),"",(VLOOKUP($N169,Listas!$E$3:$F$7,2,FALSE)))</f>
        <v>MEDIA</v>
      </c>
      <c r="P169" s="864" t="s">
        <v>597</v>
      </c>
      <c r="Q169" s="867">
        <f>IF(ISERROR(VLOOKUP($P169,Listas!$E$28:$F$35,2,FALSE)),"",(VLOOKUP($P169,Listas!$E$28:$F$35,2,FALSE)))</f>
        <v>0.8</v>
      </c>
      <c r="R169" s="870" t="str">
        <f>IF(N169="","",(CONCATENATE("R.INHERENTE
",(IF(AND($N169=0.2,$Q169=0.2),1,(IF(AND($N169=0.2,$Q169=0.4),6,(IF(AND($N169=0.2,$Q169=0.6),11,(IF(AND($N169=0.2,$Q169=0.8),16,(IF(AND($N169=0.2,$Q169=1),21,(IF(AND($N169=0.4,$Q169=0.2),2,(IF(AND($N169=0.4,$Q169=0.4),7,(IF(AND($N169=0.4,$Q169=0.6),12,(IF(AND($N169=0.4,$Q169=0.8),17,(IF(AND($N169=0.4,$Q169=1),22,(IF(AND($N169=0.6,$Q169=0.2),3,(IF(AND($N169=0.6,$Q169=0.4),8,(IF(AND($N169=0.6,$Q169=0.6),13,(IF(AND($N169=0.6,$Q169=0.8),18,(IF(AND($N169=0.6,$Q169=1),23,(IF(AND($N169=0.8,$Q169=0.2),4,(IF(AND($N169=0.8,$Q169=0.4),9,(IF(AND($N169=0.8,$Q169=0.6),14,(IF(AND($N169=0.8,$Q169=0.8),19,(IF(AND($N169=0.8,$Q169=1),24,(IF(AND($N169=1,$Q169=0.2),5,(IF(AND($N169=1,$Q169=0.4),10,(IF(AND($N169=1,$Q169=0.6),15,(IF(AND($N169=1,$Q169=0.8),20,(IF(AND($N169=1,$Q169=1),25,"")))))))))))))))))))))))))))))))))))))))))))))))))))))</f>
        <v>R.INHERENTE
18</v>
      </c>
      <c r="S169" s="274">
        <f>+VLOOKUP($R169,Listas!$D$112:$E$136,2,FALSE)</f>
        <v>18</v>
      </c>
      <c r="T169" s="515" t="s">
        <v>1029</v>
      </c>
      <c r="U169" s="309" t="s">
        <v>748</v>
      </c>
      <c r="V169" s="309"/>
      <c r="W169" s="873">
        <v>25</v>
      </c>
      <c r="X169" s="874"/>
      <c r="Y169" s="873"/>
      <c r="Z169" s="874"/>
      <c r="AA169" s="873"/>
      <c r="AB169" s="874"/>
      <c r="AC169" s="875"/>
      <c r="AD169" s="875"/>
      <c r="AE169" s="875">
        <v>15</v>
      </c>
      <c r="AF169" s="875"/>
      <c r="AG169" s="436">
        <f>W169+Y169+AA169+AC169+AE169</f>
        <v>40</v>
      </c>
      <c r="AH169" s="407">
        <v>0.36</v>
      </c>
      <c r="AI169" s="408"/>
      <c r="AJ169" s="876" t="s">
        <v>189</v>
      </c>
      <c r="AK169" s="876"/>
      <c r="AL169" s="877" t="s">
        <v>588</v>
      </c>
      <c r="AM169" s="877"/>
      <c r="AN169" s="876" t="s">
        <v>189</v>
      </c>
      <c r="AO169" s="876"/>
      <c r="AP169" s="500" t="s">
        <v>1032</v>
      </c>
      <c r="AQ169" s="478" t="s">
        <v>617</v>
      </c>
      <c r="AR169" s="310" t="s">
        <v>1035</v>
      </c>
      <c r="AS169" s="311" t="s">
        <v>1036</v>
      </c>
      <c r="AT169" s="312" t="s">
        <v>1037</v>
      </c>
      <c r="AU169" s="305">
        <f>+(IF(AND($AV169&gt;0,$AV169&lt;=0.2),0.2,(IF(AND($AV169&gt;0.2,$AV169&lt;=0.4),0.4,(IF(AND($AV169&gt;0.4,$AV169&lt;=0.6),0.6,(IF(AND($AV169&gt;0.6,$AV169&lt;=0.8),0.8,(IF($AV169&gt;0.8,1,""))))))))))</f>
        <v>0.4</v>
      </c>
      <c r="AV169" s="878">
        <f>+MIN(AH169:AH173)</f>
        <v>0.23</v>
      </c>
      <c r="AW169" s="881" t="str">
        <f>+(IF($AU169=0.2,"MUY BAJA",(IF($AU169=0.4,"BAJA",(IF($AU169=0.6,"MEDIA",(IF($AU169=0.8,"ALTA",(IF($AU169=1,"MUY ALTA",""))))))))))</f>
        <v>BAJA</v>
      </c>
      <c r="AX169" s="884">
        <f>+MIN(AI169:AI173)</f>
        <v>0.48</v>
      </c>
      <c r="AY169" s="881" t="str">
        <f>+(IF($BB169=0.2,"MUY BAJA",(IF($BB169=0.4,"BAJA",(IF($BB169=0.6,"MEDIA",(IF($BB169=0.8,"ALTA",(IF($BB169=1,"MUY ALTA",""))))))))))</f>
        <v>MEDIA</v>
      </c>
      <c r="AZ169" s="887" t="str">
        <f>IF($AU169="","",(CONCATENATE("R.RESIDUAL
",(IF(AND($AU169=0.2,$BB169=0.2),1,(IF(AND($AU169=0.2,$BB169=0.4),6,(IF(AND($AU169=0.2,$BB169=0.6),11,(IF(AND($AU169=0.2,$BB169=0.8),16,(IF(AND($AU169=0.2,$BB169=1),21,(IF(AND($AU169=0.4,$BB169=0.2),2,(IF(AND($AU169=0.4,$BB169=0.4),7,(IF(AND($AU169=0.4,$BB169=0.6),12,(IF(AND($AU169=0.4,$BB169=0.8),17,(IF(AND($AU169=0.4,$BB169=1),22,(IF(AND($AU169=0.6,$BB169=0.2),3,(IF(AND($AU169=0.6,$BB169=0.4),8,(IF(AND($AU169=0.6,$BB169=0.6),13,(IF(AND($AU169=0.6,$BB169=0.8),18,(IF(AND($AU169=0.6,$BB169=1),23,(IF(AND($AU169=0.8,$BB169=0.2),4,(IF(AND($AU169=0.8,$BB169=0.4),9,(IF(AND($AU169=0.8,$BB169=0.6),14,(IF(AND($AU169=0.8,$BB169=0.8),19,(IF(AND($AU169=0.8,$BB169=1),24,(IF(AND($AU169=1,$BB169=0.2),5,(IF(AND($AU169=1,$BB169=0.4),10,(IF(AND($AU169=1,$BB169=0.6),15,(IF(AND($AU169=1,$BB169=0.8),20,(IF(AND($AU169=1,$BB169=1),25,"")))))))))))))))))))))))))))))))))))))))))))))))))))))</f>
        <v>R.RESIDUAL
12</v>
      </c>
      <c r="BA169" s="890" t="s">
        <v>610</v>
      </c>
      <c r="BB169" s="305">
        <f>+(IF(AND($AX169&gt;0,$AX169&lt;=0.2),0.2,(IF(AND($AX169&gt;0.2,$AX169&lt;=0.4),0.4,(IF(AND($AX169&gt;0.4,$AX169&lt;=0.6),0.6,(IF(AND($AX169&gt;0.6,$AX169&lt;=0.8),0.8,(IF($AX169&gt;0.8,1,""))))))))))</f>
        <v>0.6</v>
      </c>
      <c r="BC169" s="276">
        <f>+VLOOKUP($AZ169,Listas!$F$112:$G$136,2,FALSE)</f>
        <v>12</v>
      </c>
      <c r="BD169" s="397">
        <v>1</v>
      </c>
      <c r="BE169" s="277" t="str">
        <f>IF(ISERROR(IF(R169="R.INHERENTE
5","R. INHERENTE",(IF(AZ169="R.RESIDUAL
5","R. RESIDUAL"," ")))),"",(IF(R169="R.INHERENTE
5","R. INHERENTE",(IF(AZ169="R.RESIDUAL
5","R. RESIDUAL"," ")))))</f>
        <v xml:space="preserve"> </v>
      </c>
      <c r="BF169" s="278" t="str">
        <f>IF(ISERROR(IF(R169="R.INHERENTE
10","R. INHERENTE",(IF(AZ169="R.RESIDUAL
10","R. RESIDUAL"," ")))),"",(IF(R169="R.INHERENTE
10","R. INHERENTE",(IF(AZ169="R.RESIDUAL
10","R. RESIDUAL"," ")))))</f>
        <v xml:space="preserve"> </v>
      </c>
      <c r="BG169" s="278" t="str">
        <f>IF(ISERROR(IF(R169="R.INHERENTE
15","R. INHERENTE",(IF(AZ169="R.RESIDUAL
15","R. RESIDUAL"," ")))),"",(IF(R169="R.INHERENTE
15","R. INHERENTE",(IF(AZ169="R.RESIDUAL
15","R. RESIDUAL"," ")))))</f>
        <v xml:space="preserve"> </v>
      </c>
      <c r="BH169" s="278" t="str">
        <f>IF(ISERROR(IF(R169="R.INHERENTE
20","R. INHERENTE",(IF(AZ169="R.RESIDUAL
20","R. RESIDUAL"," ")))),"",(IF(R169="R.INHERENTE
20","R. INHERENTE",(IF(AZ169="R.RESIDUAL
20","R. RESIDUAL"," ")))))</f>
        <v xml:space="preserve"> </v>
      </c>
      <c r="BI169" s="279" t="str">
        <f>IF(ISERROR(IF(R169="R.INHERENTE
25","R. INHERENTE",(IF(AZ169="R.RESIDUAL
25","R. RESIDUAL"," ")))),"",(IF(R169="R.INHERENTE
25","R. INHERENTE",(IF(AZ169="R.RESIDUAL
25","R. RESIDUAL"," ")))))</f>
        <v xml:space="preserve"> </v>
      </c>
      <c r="BJ169" s="280"/>
      <c r="BK169" s="893" t="s">
        <v>43</v>
      </c>
      <c r="BL169" s="810" t="s">
        <v>43</v>
      </c>
      <c r="BM169" s="810" t="s">
        <v>43</v>
      </c>
      <c r="BN169" s="810" t="s">
        <v>43</v>
      </c>
      <c r="BO169" s="810" t="s">
        <v>43</v>
      </c>
      <c r="BP169" s="813"/>
      <c r="BQ169" s="392"/>
      <c r="BR169" s="816" t="s">
        <v>1040</v>
      </c>
      <c r="BS169" s="819" t="s">
        <v>1041</v>
      </c>
      <c r="BT169" s="822" t="s">
        <v>1042</v>
      </c>
      <c r="BU169" s="275"/>
      <c r="BV169" s="825">
        <v>44656</v>
      </c>
      <c r="BW169" s="828"/>
      <c r="BX169" s="828"/>
      <c r="BY169" s="828"/>
      <c r="BZ169" s="792" t="s">
        <v>924</v>
      </c>
      <c r="CA169" s="828"/>
      <c r="CB169" s="828"/>
      <c r="CC169" s="828"/>
      <c r="CD169" s="792" t="s">
        <v>924</v>
      </c>
      <c r="CE169" s="828"/>
      <c r="CF169" s="828"/>
      <c r="CG169" s="828"/>
      <c r="CH169" s="792" t="s">
        <v>925</v>
      </c>
      <c r="CI169" s="828"/>
      <c r="CJ169" s="828"/>
      <c r="CK169" s="828"/>
      <c r="CL169" s="792" t="s">
        <v>924</v>
      </c>
      <c r="CM169" s="828"/>
      <c r="CN169" s="828"/>
      <c r="CO169" s="828"/>
      <c r="CP169" s="795" t="s">
        <v>926</v>
      </c>
      <c r="CQ169" s="308"/>
      <c r="CR169" s="831">
        <v>44661</v>
      </c>
      <c r="CS169" s="789"/>
      <c r="CT169" s="789"/>
      <c r="CU169" s="789"/>
      <c r="CV169" s="789"/>
      <c r="CW169" s="789"/>
      <c r="CX169" s="789"/>
      <c r="CY169" s="789"/>
      <c r="CZ169" s="792" t="s">
        <v>924</v>
      </c>
      <c r="DA169" s="789"/>
      <c r="DB169" s="789"/>
      <c r="DC169" s="789"/>
      <c r="DD169" s="792" t="s">
        <v>924</v>
      </c>
      <c r="DE169" s="789"/>
      <c r="DF169" s="789"/>
      <c r="DG169" s="789"/>
      <c r="DH169" s="792" t="s">
        <v>925</v>
      </c>
      <c r="DI169" s="789"/>
      <c r="DJ169" s="789"/>
      <c r="DK169" s="789"/>
      <c r="DL169" s="792" t="s">
        <v>924</v>
      </c>
      <c r="DM169" s="789"/>
      <c r="DN169" s="789"/>
      <c r="DO169" s="789"/>
      <c r="DP169" s="795" t="s">
        <v>926</v>
      </c>
      <c r="DQ169" s="293"/>
      <c r="DR169" s="294"/>
      <c r="DS169" s="295"/>
      <c r="DT169" s="295"/>
      <c r="DU169" s="296"/>
    </row>
    <row r="170" spans="1:125" ht="80.25" customHeight="1" x14ac:dyDescent="0.25">
      <c r="A170" s="303"/>
      <c r="B170" s="835"/>
      <c r="C170" s="838"/>
      <c r="D170" s="838"/>
      <c r="E170" s="838"/>
      <c r="F170" s="841"/>
      <c r="G170" s="844"/>
      <c r="H170" s="486" t="s">
        <v>1982</v>
      </c>
      <c r="I170" s="847"/>
      <c r="J170" s="850"/>
      <c r="K170" s="853"/>
      <c r="L170" s="274"/>
      <c r="M170" s="856"/>
      <c r="N170" s="859"/>
      <c r="O170" s="862"/>
      <c r="P170" s="865"/>
      <c r="Q170" s="868"/>
      <c r="R170" s="871"/>
      <c r="S170" s="274"/>
      <c r="T170" s="516" t="s">
        <v>1030</v>
      </c>
      <c r="U170" s="258"/>
      <c r="V170" s="258" t="s">
        <v>260</v>
      </c>
      <c r="W170" s="798">
        <v>25</v>
      </c>
      <c r="X170" s="798"/>
      <c r="Y170" s="798"/>
      <c r="Z170" s="798"/>
      <c r="AA170" s="798"/>
      <c r="AB170" s="798"/>
      <c r="AC170" s="798"/>
      <c r="AD170" s="798"/>
      <c r="AE170" s="798">
        <v>15</v>
      </c>
      <c r="AF170" s="798"/>
      <c r="AG170" s="412">
        <f>W170+Y170+AA170+AC170+AE170</f>
        <v>40</v>
      </c>
      <c r="AH170" s="403"/>
      <c r="AI170" s="404">
        <v>0.48</v>
      </c>
      <c r="AJ170" s="799" t="s">
        <v>189</v>
      </c>
      <c r="AK170" s="799"/>
      <c r="AL170" s="800" t="s">
        <v>588</v>
      </c>
      <c r="AM170" s="800"/>
      <c r="AN170" s="799" t="s">
        <v>189</v>
      </c>
      <c r="AO170" s="799"/>
      <c r="AP170" s="499" t="s">
        <v>1033</v>
      </c>
      <c r="AQ170" s="482" t="s">
        <v>913</v>
      </c>
      <c r="AR170" s="269" t="s">
        <v>1038</v>
      </c>
      <c r="AS170" s="265" t="s">
        <v>1036</v>
      </c>
      <c r="AT170" s="259" t="s">
        <v>1037</v>
      </c>
      <c r="AU170" s="276"/>
      <c r="AV170" s="879"/>
      <c r="AW170" s="882"/>
      <c r="AX170" s="885"/>
      <c r="AY170" s="882"/>
      <c r="AZ170" s="888"/>
      <c r="BA170" s="891"/>
      <c r="BB170" s="394"/>
      <c r="BC170" s="282"/>
      <c r="BD170" s="397">
        <v>0.8</v>
      </c>
      <c r="BE170" s="283" t="str">
        <f>IF(ISERROR(IF(R169="R.INHERENTE
4","R. INHERENTE",(IF(AZ169="R.RESIDUAL
4","R. RESIDUAL"," ")))),"",(IF(R169="R.INHERENTE
4","R. INHERENTE",(IF(AZ169="R.RESIDUAL
4","R. RESIDUAL"," ")))))</f>
        <v xml:space="preserve"> </v>
      </c>
      <c r="BF170" s="284" t="str">
        <f>IF(ISERROR(IF(R169="R.INHERENTE
9","R. INHERENTE",(IF(AZ169="R.RESIDUAL
9","R. RESIDUAL"," ")))),"",(IF(R169="R.INHERENTE
9","R. INHERENTE",(IF(AZ169="R.RESIDUAL
9","R. RESIDUAL"," ")))))</f>
        <v xml:space="preserve"> </v>
      </c>
      <c r="BG170" s="285" t="str">
        <f>IF(ISERROR(IF(R169="R.INHERENTE
14","R. INHERENTE",(IF(AZ169="R.RESIDUAL
14","R. RESIDUAL"," ")))),"",(IF(R169="R.INHERENTE
14","R. INHERENTE",(IF(AZ169="R.RESIDUAL
14","R. RESIDUAL"," ")))))</f>
        <v xml:space="preserve"> </v>
      </c>
      <c r="BH170" s="285" t="str">
        <f>IF(ISERROR(IF(R169="R.INHERENTE
19","R. INHERENTE",(IF(AZ169="R.RESIDUAL
19","R. RESIDUAL"," ")))),"",(IF(R169="R.INHERENTE
19","R. INHERENTE",(IF(AZ169="R.RESIDUAL
19","R. RESIDUAL"," ")))))</f>
        <v xml:space="preserve"> </v>
      </c>
      <c r="BI170" s="286" t="str">
        <f>IF(ISERROR(IF(R169="R.INHERENTE
24","R. INHERENTE",(IF(AZ169="R.RESIDUAL
24","R. RESIDUAL"," ")))),"",(IF(R169="R.INHERENTE
24","R. INHERENTE",(IF(AZ169="R.RESIDUAL
24","R. RESIDUAL"," ")))))</f>
        <v xml:space="preserve"> </v>
      </c>
      <c r="BJ170" s="280"/>
      <c r="BK170" s="894"/>
      <c r="BL170" s="811"/>
      <c r="BM170" s="811"/>
      <c r="BN170" s="811"/>
      <c r="BO170" s="811"/>
      <c r="BP170" s="814"/>
      <c r="BQ170" s="392"/>
      <c r="BR170" s="1181"/>
      <c r="BS170" s="820"/>
      <c r="BT170" s="823"/>
      <c r="BU170" s="275"/>
      <c r="BV170" s="826"/>
      <c r="BW170" s="829"/>
      <c r="BX170" s="829"/>
      <c r="BY170" s="829"/>
      <c r="BZ170" s="793"/>
      <c r="CA170" s="829"/>
      <c r="CB170" s="829"/>
      <c r="CC170" s="829"/>
      <c r="CD170" s="793"/>
      <c r="CE170" s="829"/>
      <c r="CF170" s="829"/>
      <c r="CG170" s="829"/>
      <c r="CH170" s="793"/>
      <c r="CI170" s="829"/>
      <c r="CJ170" s="829"/>
      <c r="CK170" s="829"/>
      <c r="CL170" s="793"/>
      <c r="CM170" s="829"/>
      <c r="CN170" s="829"/>
      <c r="CO170" s="829"/>
      <c r="CP170" s="796"/>
      <c r="CQ170" s="308"/>
      <c r="CR170" s="832"/>
      <c r="CS170" s="790"/>
      <c r="CT170" s="790"/>
      <c r="CU170" s="790"/>
      <c r="CV170" s="790"/>
      <c r="CW170" s="790"/>
      <c r="CX170" s="790"/>
      <c r="CY170" s="790"/>
      <c r="CZ170" s="793"/>
      <c r="DA170" s="790"/>
      <c r="DB170" s="790"/>
      <c r="DC170" s="790"/>
      <c r="DD170" s="793"/>
      <c r="DE170" s="790"/>
      <c r="DF170" s="790"/>
      <c r="DG170" s="790"/>
      <c r="DH170" s="793"/>
      <c r="DI170" s="790"/>
      <c r="DJ170" s="790"/>
      <c r="DK170" s="790"/>
      <c r="DL170" s="793"/>
      <c r="DM170" s="790"/>
      <c r="DN170" s="790"/>
      <c r="DO170" s="790"/>
      <c r="DP170" s="796"/>
      <c r="DQ170" s="293"/>
      <c r="DR170" s="297"/>
      <c r="DS170" s="298"/>
      <c r="DT170" s="298"/>
      <c r="DU170" s="299"/>
    </row>
    <row r="171" spans="1:125" ht="80.25" customHeight="1" x14ac:dyDescent="0.25">
      <c r="A171" s="303"/>
      <c r="B171" s="835"/>
      <c r="C171" s="838"/>
      <c r="D171" s="838"/>
      <c r="E171" s="838"/>
      <c r="F171" s="841"/>
      <c r="G171" s="844"/>
      <c r="H171" s="486" t="s">
        <v>1983</v>
      </c>
      <c r="I171" s="847"/>
      <c r="J171" s="850"/>
      <c r="K171" s="853"/>
      <c r="L171" s="274"/>
      <c r="M171" s="856"/>
      <c r="N171" s="859"/>
      <c r="O171" s="862"/>
      <c r="P171" s="865"/>
      <c r="Q171" s="868"/>
      <c r="R171" s="871"/>
      <c r="S171" s="274"/>
      <c r="T171" s="516" t="s">
        <v>1031</v>
      </c>
      <c r="U171" s="258" t="s">
        <v>748</v>
      </c>
      <c r="V171" s="258"/>
      <c r="W171" s="798"/>
      <c r="X171" s="798"/>
      <c r="Y171" s="798">
        <v>15</v>
      </c>
      <c r="Z171" s="798"/>
      <c r="AA171" s="798"/>
      <c r="AB171" s="798"/>
      <c r="AC171" s="798"/>
      <c r="AD171" s="798"/>
      <c r="AE171" s="798">
        <v>15</v>
      </c>
      <c r="AF171" s="798"/>
      <c r="AG171" s="412">
        <f>W171+Y171+AA171+AC171+AE171</f>
        <v>30</v>
      </c>
      <c r="AH171" s="403">
        <v>0.23</v>
      </c>
      <c r="AI171" s="404"/>
      <c r="AJ171" s="799" t="s">
        <v>189</v>
      </c>
      <c r="AK171" s="799"/>
      <c r="AL171" s="800" t="s">
        <v>588</v>
      </c>
      <c r="AM171" s="800"/>
      <c r="AN171" s="799" t="s">
        <v>189</v>
      </c>
      <c r="AO171" s="799"/>
      <c r="AP171" s="499" t="s">
        <v>1034</v>
      </c>
      <c r="AQ171" s="482" t="s">
        <v>616</v>
      </c>
      <c r="AR171" s="269" t="s">
        <v>1039</v>
      </c>
      <c r="AS171" s="266" t="s">
        <v>1036</v>
      </c>
      <c r="AT171" s="261" t="s">
        <v>1037</v>
      </c>
      <c r="AU171" s="276"/>
      <c r="AV171" s="879"/>
      <c r="AW171" s="882"/>
      <c r="AX171" s="885"/>
      <c r="AY171" s="882"/>
      <c r="AZ171" s="888"/>
      <c r="BA171" s="891"/>
      <c r="BB171" s="394"/>
      <c r="BC171" s="282"/>
      <c r="BD171" s="397">
        <v>0.60000000000000009</v>
      </c>
      <c r="BE171" s="283" t="str">
        <f>IF(ISERROR(IF(R169="R.INHERENTE
3","R. INHERENTE",(IF(AZ169="R.RESIDUAL
3","R. RESIDUAL"," ")))),"",(IF(R169="R.INHERENTE
3","R. INHERENTE",(IF(AZ169="R.RESIDUAL
3","R. RESIDUAL"," ")))))</f>
        <v xml:space="preserve"> </v>
      </c>
      <c r="BF171" s="284" t="str">
        <f>IF(ISERROR(IF(R169="R.INHERENTE
8","R. INHERENTE",(IF(AZ169="R.RESIDUAL
8","R. RESIDUAL"," ")))),"",(IF(R169="R.INHERENTE
8","R. INHERENTE",(IF(AZ169="R.RESIDUAL
8","R. RESIDUAL"," ")))))</f>
        <v xml:space="preserve"> </v>
      </c>
      <c r="BG171" s="284" t="str">
        <f>IF(ISERROR(IF(R169="R.INHERENTE
13","R. INHERENTE",(IF(AZ169="R.RESIDUAL
13","R. RESIDUAL"," ")))),"",(IF(R169="R.INHERENTE
13","R. INHERENTE",(IF(AZ169="R.RESIDUAL
13","R. RESIDUAL"," ")))))</f>
        <v xml:space="preserve"> </v>
      </c>
      <c r="BH171" s="285" t="str">
        <f>IF(ISERROR(IF(R169="R.INHERENTE
18","R. INHERENTE",(IF(AZ169="R.RESIDUAL
18","R. RESIDUAL"," ")))),"",(IF(R169="R.INHERENTE
18","R. INHERENTE",(IF(AZ169="R.RESIDUAL
18","R. RESIDUAL"," ")))))</f>
        <v>R. INHERENTE</v>
      </c>
      <c r="BI171" s="286" t="str">
        <f>IF(ISERROR(IF(R169="R.INHERENTE
23","R. INHERENTE",(IF(AZ169="R.RESIDUAL
23","R. RESIDUAL"," ")))),"",(IF(R169="R.INHERENTE
23","R. INHERENTE",(IF(AZ169="R.RESIDUAL
23","R. RESIDUAL"," ")))))</f>
        <v xml:space="preserve"> </v>
      </c>
      <c r="BJ171" s="280"/>
      <c r="BK171" s="894"/>
      <c r="BL171" s="811"/>
      <c r="BM171" s="811"/>
      <c r="BN171" s="811"/>
      <c r="BO171" s="811"/>
      <c r="BP171" s="814"/>
      <c r="BQ171" s="392"/>
      <c r="BR171" s="1181"/>
      <c r="BS171" s="820"/>
      <c r="BT171" s="823"/>
      <c r="BU171" s="275"/>
      <c r="BV171" s="826"/>
      <c r="BW171" s="829"/>
      <c r="BX171" s="829"/>
      <c r="BY171" s="829"/>
      <c r="BZ171" s="793"/>
      <c r="CA171" s="829"/>
      <c r="CB171" s="829"/>
      <c r="CC171" s="829"/>
      <c r="CD171" s="793"/>
      <c r="CE171" s="829"/>
      <c r="CF171" s="829"/>
      <c r="CG171" s="829"/>
      <c r="CH171" s="793"/>
      <c r="CI171" s="829"/>
      <c r="CJ171" s="829"/>
      <c r="CK171" s="829"/>
      <c r="CL171" s="793"/>
      <c r="CM171" s="829"/>
      <c r="CN171" s="829"/>
      <c r="CO171" s="829"/>
      <c r="CP171" s="796"/>
      <c r="CQ171" s="308"/>
      <c r="CR171" s="832"/>
      <c r="CS171" s="790"/>
      <c r="CT171" s="790"/>
      <c r="CU171" s="790"/>
      <c r="CV171" s="790"/>
      <c r="CW171" s="790"/>
      <c r="CX171" s="790"/>
      <c r="CY171" s="790"/>
      <c r="CZ171" s="793"/>
      <c r="DA171" s="790"/>
      <c r="DB171" s="790"/>
      <c r="DC171" s="790"/>
      <c r="DD171" s="793"/>
      <c r="DE171" s="790"/>
      <c r="DF171" s="790"/>
      <c r="DG171" s="790"/>
      <c r="DH171" s="793"/>
      <c r="DI171" s="790"/>
      <c r="DJ171" s="790"/>
      <c r="DK171" s="790"/>
      <c r="DL171" s="793"/>
      <c r="DM171" s="790"/>
      <c r="DN171" s="790"/>
      <c r="DO171" s="790"/>
      <c r="DP171" s="796"/>
      <c r="DQ171" s="293"/>
      <c r="DR171" s="297"/>
      <c r="DS171" s="298"/>
      <c r="DT171" s="298"/>
      <c r="DU171" s="299"/>
    </row>
    <row r="172" spans="1:125" ht="80.25" customHeight="1" x14ac:dyDescent="0.25">
      <c r="A172" s="303"/>
      <c r="B172" s="835"/>
      <c r="C172" s="838"/>
      <c r="D172" s="838"/>
      <c r="E172" s="838"/>
      <c r="F172" s="841"/>
      <c r="G172" s="844"/>
      <c r="H172" s="486"/>
      <c r="I172" s="847"/>
      <c r="J172" s="850"/>
      <c r="K172" s="853"/>
      <c r="L172" s="274"/>
      <c r="M172" s="856"/>
      <c r="N172" s="859"/>
      <c r="O172" s="862"/>
      <c r="P172" s="865"/>
      <c r="Q172" s="868"/>
      <c r="R172" s="871"/>
      <c r="S172" s="274"/>
      <c r="T172" s="516"/>
      <c r="U172" s="258"/>
      <c r="V172" s="258"/>
      <c r="W172" s="798"/>
      <c r="X172" s="798"/>
      <c r="Y172" s="798"/>
      <c r="Z172" s="798"/>
      <c r="AA172" s="798"/>
      <c r="AB172" s="798"/>
      <c r="AC172" s="798"/>
      <c r="AD172" s="798"/>
      <c r="AE172" s="798"/>
      <c r="AF172" s="798"/>
      <c r="AG172" s="412">
        <f>W172+Y172+AA172+AC172+AE172</f>
        <v>0</v>
      </c>
      <c r="AH172" s="403"/>
      <c r="AI172" s="404"/>
      <c r="AJ172" s="801"/>
      <c r="AK172" s="802"/>
      <c r="AL172" s="803"/>
      <c r="AM172" s="804"/>
      <c r="AN172" s="801"/>
      <c r="AO172" s="802"/>
      <c r="AP172" s="480"/>
      <c r="AQ172" s="482"/>
      <c r="AR172" s="269"/>
      <c r="AS172" s="266"/>
      <c r="AT172" s="261"/>
      <c r="AU172" s="276"/>
      <c r="AV172" s="879"/>
      <c r="AW172" s="882"/>
      <c r="AX172" s="885"/>
      <c r="AY172" s="882"/>
      <c r="AZ172" s="888"/>
      <c r="BA172" s="891"/>
      <c r="BB172" s="394"/>
      <c r="BC172" s="282"/>
      <c r="BD172" s="397">
        <v>0.4</v>
      </c>
      <c r="BE172" s="287" t="str">
        <f>IF(ISERROR(IF(R169="R.INHERENTE
2","R. INHERENTE",(IF(AZ169="R.RESIDUAL
2","R. RESIDUAL"," ")))),"",(IF(R169="R.INHERENTE
2","R. INHERENTE",(IF(AZ169="R.RESIDUAL
2","R. RESIDUAL"," ")))))</f>
        <v xml:space="preserve"> </v>
      </c>
      <c r="BF172" s="284" t="str">
        <f>IF(ISERROR(IF(R169="R.INHERENTE
7","R. INHERENTE",(IF(AZ169="R.RESIDUAL
7","R. RESIDUAL"," ")))),"",(IF(R169="R.INHERENTE
7","R. INHERENTE",(IF(AZ169="R.RESIDUAL
7","R. RESIDUAL"," ")))))</f>
        <v xml:space="preserve"> </v>
      </c>
      <c r="BG172" s="284" t="str">
        <f>IF(ISERROR(IF(R169="R.INHERENTE
12","R. INHERENTE",(IF(AZ169="R.RESIDUAL
12","R. RESIDUAL"," ")))),"",(IF(R169="R.INHERENTE
12","R. INHERENTE",(IF(AZ169="R.RESIDUAL
12","R. RESIDUAL"," ")))))</f>
        <v>R. RESIDUAL</v>
      </c>
      <c r="BH172" s="285" t="str">
        <f>IF(ISERROR(IF(R169="R.INHERENTE
17","R. INHERENTE",(IF(AZ169="R.RESIDUAL
17","R. RESIDUAL"," ")))),"",(IF(R169="R.INHERENTE
17","R. INHERENTE",(IF(AZ169="R.RESIDUAL
17","R. RESIDUAL"," ")))))</f>
        <v xml:space="preserve"> </v>
      </c>
      <c r="BI172" s="286" t="str">
        <f>IF(ISERROR(IF(R169="R.INHERENTE
22","R. INHERENTE",(IF(AZ169="R.RESIDUAL
22","R. RESIDUAL"," ")))),"",(IF(R169="R.INHERENTE
22","R. INHERENTE",(IF(AZ169="R.RESIDUAL
22","R. RESIDUAL"," ")))))</f>
        <v xml:space="preserve"> </v>
      </c>
      <c r="BJ172" s="280"/>
      <c r="BK172" s="894"/>
      <c r="BL172" s="811"/>
      <c r="BM172" s="811"/>
      <c r="BN172" s="811"/>
      <c r="BO172" s="811"/>
      <c r="BP172" s="814"/>
      <c r="BQ172" s="392"/>
      <c r="BR172" s="1181"/>
      <c r="BS172" s="820"/>
      <c r="BT172" s="823"/>
      <c r="BU172" s="275"/>
      <c r="BV172" s="826"/>
      <c r="BW172" s="829"/>
      <c r="BX172" s="829"/>
      <c r="BY172" s="829"/>
      <c r="BZ172" s="793"/>
      <c r="CA172" s="829"/>
      <c r="CB172" s="829"/>
      <c r="CC172" s="829"/>
      <c r="CD172" s="793"/>
      <c r="CE172" s="829"/>
      <c r="CF172" s="829"/>
      <c r="CG172" s="829"/>
      <c r="CH172" s="793"/>
      <c r="CI172" s="829"/>
      <c r="CJ172" s="829"/>
      <c r="CK172" s="829"/>
      <c r="CL172" s="793"/>
      <c r="CM172" s="829"/>
      <c r="CN172" s="829"/>
      <c r="CO172" s="829"/>
      <c r="CP172" s="796"/>
      <c r="CQ172" s="308"/>
      <c r="CR172" s="832"/>
      <c r="CS172" s="790"/>
      <c r="CT172" s="790"/>
      <c r="CU172" s="790"/>
      <c r="CV172" s="790"/>
      <c r="CW172" s="790"/>
      <c r="CX172" s="790"/>
      <c r="CY172" s="790"/>
      <c r="CZ172" s="793"/>
      <c r="DA172" s="790"/>
      <c r="DB172" s="790"/>
      <c r="DC172" s="790"/>
      <c r="DD172" s="793"/>
      <c r="DE172" s="790"/>
      <c r="DF172" s="790"/>
      <c r="DG172" s="790"/>
      <c r="DH172" s="793"/>
      <c r="DI172" s="790"/>
      <c r="DJ172" s="790"/>
      <c r="DK172" s="790"/>
      <c r="DL172" s="793"/>
      <c r="DM172" s="790"/>
      <c r="DN172" s="790"/>
      <c r="DO172" s="790"/>
      <c r="DP172" s="796"/>
      <c r="DQ172" s="293"/>
      <c r="DR172" s="297"/>
      <c r="DS172" s="298"/>
      <c r="DT172" s="298"/>
      <c r="DU172" s="299"/>
    </row>
    <row r="173" spans="1:125" ht="80.25" customHeight="1" thickBot="1" x14ac:dyDescent="0.3">
      <c r="A173" s="303"/>
      <c r="B173" s="836"/>
      <c r="C173" s="839"/>
      <c r="D173" s="839"/>
      <c r="E173" s="839"/>
      <c r="F173" s="842"/>
      <c r="G173" s="845"/>
      <c r="H173" s="487"/>
      <c r="I173" s="848"/>
      <c r="J173" s="851"/>
      <c r="K173" s="854"/>
      <c r="L173" s="274"/>
      <c r="M173" s="857"/>
      <c r="N173" s="860"/>
      <c r="O173" s="863"/>
      <c r="P173" s="866"/>
      <c r="Q173" s="869"/>
      <c r="R173" s="872"/>
      <c r="S173" s="274"/>
      <c r="T173" s="536"/>
      <c r="U173" s="263"/>
      <c r="V173" s="263"/>
      <c r="W173" s="805"/>
      <c r="X173" s="805"/>
      <c r="Y173" s="805"/>
      <c r="Z173" s="805"/>
      <c r="AA173" s="805"/>
      <c r="AB173" s="805"/>
      <c r="AC173" s="805"/>
      <c r="AD173" s="805"/>
      <c r="AE173" s="805"/>
      <c r="AF173" s="805"/>
      <c r="AG173" s="413">
        <f>W173+Y173+AA173+AC173+AE173</f>
        <v>0</v>
      </c>
      <c r="AH173" s="405"/>
      <c r="AI173" s="406"/>
      <c r="AJ173" s="806"/>
      <c r="AK173" s="807"/>
      <c r="AL173" s="808"/>
      <c r="AM173" s="809"/>
      <c r="AN173" s="806"/>
      <c r="AO173" s="807"/>
      <c r="AP173" s="271"/>
      <c r="AQ173" s="483"/>
      <c r="AR173" s="270"/>
      <c r="AS173" s="267"/>
      <c r="AT173" s="264"/>
      <c r="AU173" s="276"/>
      <c r="AV173" s="880"/>
      <c r="AW173" s="883"/>
      <c r="AX173" s="886"/>
      <c r="AY173" s="883"/>
      <c r="AZ173" s="889"/>
      <c r="BA173" s="892"/>
      <c r="BB173" s="394"/>
      <c r="BC173" s="282"/>
      <c r="BD173" s="398">
        <v>0.2</v>
      </c>
      <c r="BE173" s="288" t="str">
        <f>IF(ISERROR(IF(R169="R.INHERENTE
1","R. INHERENTE",(IF(AZ169="R.RESIDUAL
1","R. RESIDUAL"," ")))),"",(IF(R169="R.INHERENTE
1","R. INHERENTE",(IF(AZ169="R.RESIDUAL
1","R. RESIDUAL"," ")))))</f>
        <v xml:space="preserve"> </v>
      </c>
      <c r="BF173" s="289" t="str">
        <f>IF(ISERROR(IF(R169="R.INHERENTE
6","R. INHERENTE",(IF(AZ169="R.RESIDUAL
6","R. RESIDUAL"," ")))),"",(IF(R169="R.INHERENTE
6","R. INHERENTE",(IF(AZ169="R.RESIDUAL
6","R. RESIDUAL"," ")))))</f>
        <v xml:space="preserve"> </v>
      </c>
      <c r="BG173" s="290" t="str">
        <f>IF(ISERROR(IF(R169="R.INHERENTE
11","R. INHERENTE",(IF(AZ169="R.RESIDUAL
11","R. RESIDUAL"," ")))),"",(IF(R169="R.INHERENTE
11","R. INHERENTE",(IF(AZ169="R.RESIDUAL
11","R. RESIDUAL"," ")))))</f>
        <v xml:space="preserve"> </v>
      </c>
      <c r="BH173" s="291" t="str">
        <f>IF(ISERROR(IF(R169="R.INHERENTE
16","R. INHERENTE",(IF(AZ169="R.RESIDUAL
16","R. RESIDUAL"," ")))),"",(IF(R169="R.INHERENTE
16","R. INHERENTE",(IF(AZ169="R.RESIDUAL
16","R. RESIDUAL"," ")))))</f>
        <v xml:space="preserve"> </v>
      </c>
      <c r="BI173" s="292" t="str">
        <f>IF(ISERROR(IF(R169="R.INHERENTE
21","R. INHERENTE",(IF(AZ169="R.RESIDUAL
21","R. RESIDUAL"," ")))),"",(IF(R169="R.INHERENTE
21","R. INHERENTE",(IF(AZ169="R.RESIDUAL
21","R. RESIDUAL"," ")))))</f>
        <v xml:space="preserve"> </v>
      </c>
      <c r="BJ173" s="280"/>
      <c r="BK173" s="895"/>
      <c r="BL173" s="812"/>
      <c r="BM173" s="812"/>
      <c r="BN173" s="812"/>
      <c r="BO173" s="812"/>
      <c r="BP173" s="815"/>
      <c r="BQ173" s="392"/>
      <c r="BR173" s="1182"/>
      <c r="BS173" s="821"/>
      <c r="BT173" s="824"/>
      <c r="BU173" s="275"/>
      <c r="BV173" s="827"/>
      <c r="BW173" s="830"/>
      <c r="BX173" s="830"/>
      <c r="BY173" s="830"/>
      <c r="BZ173" s="794"/>
      <c r="CA173" s="830"/>
      <c r="CB173" s="830"/>
      <c r="CC173" s="830"/>
      <c r="CD173" s="794"/>
      <c r="CE173" s="830"/>
      <c r="CF173" s="830"/>
      <c r="CG173" s="830"/>
      <c r="CH173" s="794"/>
      <c r="CI173" s="830"/>
      <c r="CJ173" s="830"/>
      <c r="CK173" s="830"/>
      <c r="CL173" s="794"/>
      <c r="CM173" s="830"/>
      <c r="CN173" s="830"/>
      <c r="CO173" s="830"/>
      <c r="CP173" s="797"/>
      <c r="CQ173" s="308"/>
      <c r="CR173" s="833"/>
      <c r="CS173" s="791"/>
      <c r="CT173" s="791"/>
      <c r="CU173" s="791"/>
      <c r="CV173" s="791"/>
      <c r="CW173" s="791"/>
      <c r="CX173" s="791"/>
      <c r="CY173" s="791"/>
      <c r="CZ173" s="794"/>
      <c r="DA173" s="791"/>
      <c r="DB173" s="791"/>
      <c r="DC173" s="791"/>
      <c r="DD173" s="794"/>
      <c r="DE173" s="791"/>
      <c r="DF173" s="791"/>
      <c r="DG173" s="791"/>
      <c r="DH173" s="794"/>
      <c r="DI173" s="791"/>
      <c r="DJ173" s="791"/>
      <c r="DK173" s="791"/>
      <c r="DL173" s="794"/>
      <c r="DM173" s="791"/>
      <c r="DN173" s="791"/>
      <c r="DO173" s="791"/>
      <c r="DP173" s="797"/>
      <c r="DQ173" s="293"/>
      <c r="DR173" s="300"/>
      <c r="DS173" s="301"/>
      <c r="DT173" s="301"/>
      <c r="DU173" s="302"/>
    </row>
    <row r="174" spans="1:125" ht="19.5" customHeight="1" thickBot="1" x14ac:dyDescent="0.3">
      <c r="AV174" s="394"/>
      <c r="AW174" s="394"/>
      <c r="AX174" s="394"/>
      <c r="AY174" s="394"/>
      <c r="AZ174" s="394"/>
      <c r="BE174" s="410">
        <v>0.2</v>
      </c>
      <c r="BF174" s="411">
        <v>0.4</v>
      </c>
      <c r="BG174" s="411">
        <v>0.60000000000000009</v>
      </c>
      <c r="BH174" s="411">
        <v>0.8</v>
      </c>
      <c r="BI174" s="411">
        <v>1</v>
      </c>
    </row>
    <row r="175" spans="1:125" ht="80.25" customHeight="1" x14ac:dyDescent="0.25">
      <c r="A175" s="303"/>
      <c r="B175" s="834">
        <v>27</v>
      </c>
      <c r="C175" s="837" t="s">
        <v>641</v>
      </c>
      <c r="D175" s="837" t="s">
        <v>637</v>
      </c>
      <c r="E175" s="837" t="s">
        <v>601</v>
      </c>
      <c r="F175" s="840" t="s">
        <v>600</v>
      </c>
      <c r="G175" s="843" t="s">
        <v>1043</v>
      </c>
      <c r="H175" s="485" t="s">
        <v>1044</v>
      </c>
      <c r="I175" s="846" t="str">
        <f>IF(F175="","",(CONCATENATE("Posibilidad de afectación ",F175," ",G175," ",H175," ",H176," ",H177," ",H178," ",H179)))</f>
        <v xml:space="preserve">Posibilidad de afectación Económica y Reputacional  por liquidación errónea de la nomina, debido a que el software no cuenta con puntos de control ó alertas, demoras en la entrega de novedades por parte de los directores de los procesos y errores involuntarios en la digitación de la nomina.  </v>
      </c>
      <c r="J175" s="849" t="s">
        <v>908</v>
      </c>
      <c r="K175" s="852" t="s">
        <v>871</v>
      </c>
      <c r="L175" s="274"/>
      <c r="M175" s="855" t="s">
        <v>658</v>
      </c>
      <c r="N175" s="858">
        <f>IF(ISERROR(VLOOKUP($M175,Listas!$E$20:$F$24,2,FALSE)),"",(VLOOKUP($M175,Listas!$E$20:$F$24,2,FALSE)))</f>
        <v>0.4</v>
      </c>
      <c r="O175" s="861" t="str">
        <f>IF(ISERROR(VLOOKUP($N175,Listas!$E$3:$F$7,2,FALSE)),"",(VLOOKUP($N175,Listas!$E$3:$F$7,2,FALSE)))</f>
        <v>BAJA</v>
      </c>
      <c r="P175" s="864" t="s">
        <v>597</v>
      </c>
      <c r="Q175" s="867">
        <f>IF(ISERROR(VLOOKUP($P175,Listas!$E$28:$F$35,2,FALSE)),"",(VLOOKUP($P175,Listas!$E$28:$F$35,2,FALSE)))</f>
        <v>0.8</v>
      </c>
      <c r="R175" s="870" t="str">
        <f>IF(N175="","",(CONCATENATE("R.INHERENTE
",(IF(AND($N175=0.2,$Q175=0.2),1,(IF(AND($N175=0.2,$Q175=0.4),6,(IF(AND($N175=0.2,$Q175=0.6),11,(IF(AND($N175=0.2,$Q175=0.8),16,(IF(AND($N175=0.2,$Q175=1),21,(IF(AND($N175=0.4,$Q175=0.2),2,(IF(AND($N175=0.4,$Q175=0.4),7,(IF(AND($N175=0.4,$Q175=0.6),12,(IF(AND($N175=0.4,$Q175=0.8),17,(IF(AND($N175=0.4,$Q175=1),22,(IF(AND($N175=0.6,$Q175=0.2),3,(IF(AND($N175=0.6,$Q175=0.4),8,(IF(AND($N175=0.6,$Q175=0.6),13,(IF(AND($N175=0.6,$Q175=0.8),18,(IF(AND($N175=0.6,$Q175=1),23,(IF(AND($N175=0.8,$Q175=0.2),4,(IF(AND($N175=0.8,$Q175=0.4),9,(IF(AND($N175=0.8,$Q175=0.6),14,(IF(AND($N175=0.8,$Q175=0.8),19,(IF(AND($N175=0.8,$Q175=1),24,(IF(AND($N175=1,$Q175=0.2),5,(IF(AND($N175=1,$Q175=0.4),10,(IF(AND($N175=1,$Q175=0.6),15,(IF(AND($N175=1,$Q175=0.8),20,(IF(AND($N175=1,$Q175=1),25,"")))))))))))))))))))))))))))))))))))))))))))))))))))))</f>
        <v>R.INHERENTE
17</v>
      </c>
      <c r="S175" s="274">
        <f>+VLOOKUP($R175,Listas!$D$112:$E$136,2,FALSE)</f>
        <v>17</v>
      </c>
      <c r="T175" s="515" t="s">
        <v>2265</v>
      </c>
      <c r="U175" s="309" t="s">
        <v>748</v>
      </c>
      <c r="V175" s="309"/>
      <c r="W175" s="873">
        <v>25</v>
      </c>
      <c r="X175" s="874"/>
      <c r="Y175" s="873"/>
      <c r="Z175" s="874"/>
      <c r="AA175" s="873"/>
      <c r="AB175" s="874"/>
      <c r="AC175" s="875"/>
      <c r="AD175" s="875"/>
      <c r="AE175" s="875">
        <v>15</v>
      </c>
      <c r="AF175" s="875"/>
      <c r="AG175" s="436">
        <f>W175+Y175+AA175+AC175+AE175</f>
        <v>40</v>
      </c>
      <c r="AH175" s="407">
        <v>0.24</v>
      </c>
      <c r="AI175" s="408"/>
      <c r="AJ175" s="876" t="s">
        <v>189</v>
      </c>
      <c r="AK175" s="876"/>
      <c r="AL175" s="877" t="s">
        <v>588</v>
      </c>
      <c r="AM175" s="877"/>
      <c r="AN175" s="876" t="s">
        <v>189</v>
      </c>
      <c r="AO175" s="876"/>
      <c r="AP175" s="500" t="s">
        <v>1046</v>
      </c>
      <c r="AQ175" s="552" t="s">
        <v>616</v>
      </c>
      <c r="AR175" s="310" t="s">
        <v>1049</v>
      </c>
      <c r="AS175" s="311" t="s">
        <v>1050</v>
      </c>
      <c r="AT175" s="312" t="s">
        <v>1051</v>
      </c>
      <c r="AU175" s="501">
        <f>+(IF(AND($AV175&gt;0,$AV175&lt;=0.2),0.2,(IF(AND($AV175&gt;0.2,$AV175&lt;=0.4),0.4,(IF(AND($AV175&gt;0.4,$AV175&lt;=0.6),0.6,(IF(AND($AV175&gt;0.6,$AV175&lt;=0.8),0.8,(IF($AV175&gt;0.8,1,""))))))))))</f>
        <v>0.2</v>
      </c>
      <c r="AV175" s="878">
        <f>+MIN(AH175:AH179)</f>
        <v>0.14399999999999999</v>
      </c>
      <c r="AW175" s="881" t="str">
        <f>+(IF($AU175=0.2,"MUY BAJA",(IF($AU175=0.4,"BAJA",(IF($AU175=0.6,"MEDIA",(IF($AU175=0.8,"ALTA",(IF($AU175=1,"MUY ALTA",""))))))))))</f>
        <v>MUY BAJA</v>
      </c>
      <c r="AX175" s="884">
        <f>+MIN(AI175:AI179)</f>
        <v>0.48</v>
      </c>
      <c r="AY175" s="881" t="str">
        <f>+(IF($BB175=0.2,"MUY BAJA",(IF($BB175=0.4,"BAJA",(IF($BB175=0.6,"MEDIA",(IF($BB175=0.8,"ALTA",(IF($BB175=1,"MUY ALTA",""))))))))))</f>
        <v>MEDIA</v>
      </c>
      <c r="AZ175" s="887" t="str">
        <f>IF($AU175="","",(CONCATENATE("R.RESIDUAL
",(IF(AND($AU175=0.2,$BB175=0.2),1,(IF(AND($AU175=0.2,$BB175=0.4),6,(IF(AND($AU175=0.2,$BB175=0.6),11,(IF(AND($AU175=0.2,$BB175=0.8),16,(IF(AND($AU175=0.2,$BB175=1),21,(IF(AND($AU175=0.4,$BB175=0.2),2,(IF(AND($AU175=0.4,$BB175=0.4),7,(IF(AND($AU175=0.4,$BB175=0.6),12,(IF(AND($AU175=0.4,$BB175=0.8),17,(IF(AND($AU175=0.4,$BB175=1),22,(IF(AND($AU175=0.6,$BB175=0.2),3,(IF(AND($AU175=0.6,$BB175=0.4),8,(IF(AND($AU175=0.6,$BB175=0.6),13,(IF(AND($AU175=0.6,$BB175=0.8),18,(IF(AND($AU175=0.6,$BB175=1),23,(IF(AND($AU175=0.8,$BB175=0.2),4,(IF(AND($AU175=0.8,$BB175=0.4),9,(IF(AND($AU175=0.8,$BB175=0.6),14,(IF(AND($AU175=0.8,$BB175=0.8),19,(IF(AND($AU175=0.8,$BB175=1),24,(IF(AND($AU175=1,$BB175=0.2),5,(IF(AND($AU175=1,$BB175=0.4),10,(IF(AND($AU175=1,$BB175=0.6),15,(IF(AND($AU175=1,$BB175=0.8),20,(IF(AND($AU175=1,$BB175=1),25,"")))))))))))))))))))))))))))))))))))))))))))))))))))))</f>
        <v>R.RESIDUAL
11</v>
      </c>
      <c r="BA175" s="890" t="s">
        <v>610</v>
      </c>
      <c r="BB175" s="305">
        <f>+(IF(AND($AX175&gt;0,$AX175&lt;=0.2),0.2,(IF(AND($AX175&gt;0.2,$AX175&lt;=0.4),0.4,(IF(AND($AX175&gt;0.4,$AX175&lt;=0.6),0.6,(IF(AND($AX175&gt;0.6,$AX175&lt;=0.8),0.8,(IF($AX175&gt;0.8,1,""))))))))))</f>
        <v>0.6</v>
      </c>
      <c r="BC175" s="276">
        <f>+VLOOKUP($AZ175,Listas!$F$112:$G$136,2,FALSE)</f>
        <v>11</v>
      </c>
      <c r="BD175" s="397">
        <v>1</v>
      </c>
      <c r="BE175" s="277" t="str">
        <f>IF(ISERROR(IF(R175="R.INHERENTE
5","R. INHERENTE",(IF(AZ175="R.RESIDUAL
5","R. RESIDUAL"," ")))),"",(IF(R175="R.INHERENTE
5","R. INHERENTE",(IF(AZ175="R.RESIDUAL
5","R. RESIDUAL"," ")))))</f>
        <v xml:space="preserve"> </v>
      </c>
      <c r="BF175" s="278" t="str">
        <f>IF(ISERROR(IF(R175="R.INHERENTE
10","R. INHERENTE",(IF(AZ175="R.RESIDUAL
10","R. RESIDUAL"," ")))),"",(IF(R175="R.INHERENTE
10","R. INHERENTE",(IF(AZ175="R.RESIDUAL
10","R. RESIDUAL"," ")))))</f>
        <v xml:space="preserve"> </v>
      </c>
      <c r="BG175" s="278" t="str">
        <f>IF(ISERROR(IF(R175="R.INHERENTE
15","R. INHERENTE",(IF(AZ175="R.RESIDUAL
15","R. RESIDUAL"," ")))),"",(IF(R175="R.INHERENTE
15","R. INHERENTE",(IF(AZ175="R.RESIDUAL
15","R. RESIDUAL"," ")))))</f>
        <v xml:space="preserve"> </v>
      </c>
      <c r="BH175" s="278" t="str">
        <f>IF(ISERROR(IF(R175="R.INHERENTE
20","R. INHERENTE",(IF(AZ175="R.RESIDUAL
20","R. RESIDUAL"," ")))),"",(IF(R175="R.INHERENTE
20","R. INHERENTE",(IF(AZ175="R.RESIDUAL
20","R. RESIDUAL"," ")))))</f>
        <v xml:space="preserve"> </v>
      </c>
      <c r="BI175" s="279" t="str">
        <f>IF(ISERROR(IF(R175="R.INHERENTE
25","R. INHERENTE",(IF(AZ175="R.RESIDUAL
25","R. RESIDUAL"," ")))),"",(IF(R175="R.INHERENTE
25","R. INHERENTE",(IF(AZ175="R.RESIDUAL
25","R. RESIDUAL"," ")))))</f>
        <v xml:space="preserve"> </v>
      </c>
      <c r="BJ175" s="280"/>
      <c r="BK175" s="893" t="s">
        <v>43</v>
      </c>
      <c r="BL175" s="810" t="s">
        <v>43</v>
      </c>
      <c r="BM175" s="810" t="s">
        <v>43</v>
      </c>
      <c r="BN175" s="810" t="s">
        <v>43</v>
      </c>
      <c r="BO175" s="810" t="s">
        <v>43</v>
      </c>
      <c r="BP175" s="813"/>
      <c r="BQ175" s="392"/>
      <c r="BR175" s="816" t="s">
        <v>1053</v>
      </c>
      <c r="BS175" s="819" t="s">
        <v>1054</v>
      </c>
      <c r="BT175" s="822" t="s">
        <v>1055</v>
      </c>
      <c r="BU175" s="275"/>
      <c r="BV175" s="825">
        <v>44656</v>
      </c>
      <c r="BW175" s="828"/>
      <c r="BX175" s="828"/>
      <c r="BY175" s="828"/>
      <c r="BZ175" s="792" t="s">
        <v>924</v>
      </c>
      <c r="CA175" s="828"/>
      <c r="CB175" s="828"/>
      <c r="CC175" s="828"/>
      <c r="CD175" s="792" t="s">
        <v>924</v>
      </c>
      <c r="CE175" s="828"/>
      <c r="CF175" s="828"/>
      <c r="CG175" s="828"/>
      <c r="CH175" s="792" t="s">
        <v>925</v>
      </c>
      <c r="CI175" s="828"/>
      <c r="CJ175" s="828"/>
      <c r="CK175" s="828"/>
      <c r="CL175" s="792" t="s">
        <v>924</v>
      </c>
      <c r="CM175" s="828"/>
      <c r="CN175" s="828"/>
      <c r="CO175" s="828"/>
      <c r="CP175" s="795" t="s">
        <v>926</v>
      </c>
      <c r="CQ175" s="308"/>
      <c r="CR175" s="831">
        <v>44661</v>
      </c>
      <c r="CS175" s="789"/>
      <c r="CT175" s="789"/>
      <c r="CU175" s="789"/>
      <c r="CV175" s="789"/>
      <c r="CW175" s="789"/>
      <c r="CX175" s="789"/>
      <c r="CY175" s="789"/>
      <c r="CZ175" s="792" t="s">
        <v>924</v>
      </c>
      <c r="DA175" s="789"/>
      <c r="DB175" s="789"/>
      <c r="DC175" s="789"/>
      <c r="DD175" s="792" t="s">
        <v>924</v>
      </c>
      <c r="DE175" s="789"/>
      <c r="DF175" s="789"/>
      <c r="DG175" s="789"/>
      <c r="DH175" s="792" t="s">
        <v>925</v>
      </c>
      <c r="DI175" s="789"/>
      <c r="DJ175" s="789"/>
      <c r="DK175" s="789"/>
      <c r="DL175" s="792" t="s">
        <v>924</v>
      </c>
      <c r="DM175" s="789"/>
      <c r="DN175" s="789"/>
      <c r="DO175" s="789"/>
      <c r="DP175" s="795" t="s">
        <v>926</v>
      </c>
      <c r="DQ175" s="293"/>
      <c r="DR175" s="294"/>
      <c r="DS175" s="295"/>
      <c r="DT175" s="295"/>
      <c r="DU175" s="296"/>
    </row>
    <row r="176" spans="1:125" ht="80.25" customHeight="1" x14ac:dyDescent="0.25">
      <c r="A176" s="303"/>
      <c r="B176" s="835"/>
      <c r="C176" s="838"/>
      <c r="D176" s="838"/>
      <c r="E176" s="838"/>
      <c r="F176" s="841"/>
      <c r="G176" s="844"/>
      <c r="H176" s="486" t="s">
        <v>2262</v>
      </c>
      <c r="I176" s="847"/>
      <c r="J176" s="850"/>
      <c r="K176" s="853"/>
      <c r="L176" s="274"/>
      <c r="M176" s="856"/>
      <c r="N176" s="859"/>
      <c r="O176" s="862"/>
      <c r="P176" s="865"/>
      <c r="Q176" s="868"/>
      <c r="R176" s="871"/>
      <c r="S176" s="274"/>
      <c r="T176" s="516" t="s">
        <v>2266</v>
      </c>
      <c r="U176" s="258"/>
      <c r="V176" s="258" t="s">
        <v>260</v>
      </c>
      <c r="W176" s="798">
        <v>25</v>
      </c>
      <c r="X176" s="798"/>
      <c r="Y176" s="798"/>
      <c r="Z176" s="798"/>
      <c r="AA176" s="798"/>
      <c r="AB176" s="798"/>
      <c r="AC176" s="798"/>
      <c r="AD176" s="798"/>
      <c r="AE176" s="798">
        <v>15</v>
      </c>
      <c r="AF176" s="798"/>
      <c r="AG176" s="412">
        <f>W176+Y176+AA176+AC176+AE176</f>
        <v>40</v>
      </c>
      <c r="AH176" s="403"/>
      <c r="AI176" s="404">
        <v>0.48</v>
      </c>
      <c r="AJ176" s="799" t="s">
        <v>189</v>
      </c>
      <c r="AK176" s="799"/>
      <c r="AL176" s="800" t="s">
        <v>588</v>
      </c>
      <c r="AM176" s="800"/>
      <c r="AN176" s="799" t="s">
        <v>189</v>
      </c>
      <c r="AO176" s="799"/>
      <c r="AP176" s="499" t="s">
        <v>1047</v>
      </c>
      <c r="AQ176" s="482" t="s">
        <v>616</v>
      </c>
      <c r="AR176" s="269" t="s">
        <v>1052</v>
      </c>
      <c r="AS176" s="265" t="s">
        <v>1050</v>
      </c>
      <c r="AT176" s="259" t="s">
        <v>1051</v>
      </c>
      <c r="AU176" s="276"/>
      <c r="AV176" s="879"/>
      <c r="AW176" s="882"/>
      <c r="AX176" s="885"/>
      <c r="AY176" s="882"/>
      <c r="AZ176" s="888"/>
      <c r="BA176" s="891"/>
      <c r="BB176" s="394"/>
      <c r="BC176" s="282"/>
      <c r="BD176" s="397">
        <v>0.8</v>
      </c>
      <c r="BE176" s="283" t="str">
        <f>IF(ISERROR(IF(R175="R.INHERENTE
4","R. INHERENTE",(IF(AZ175="R.RESIDUAL
4","R. RESIDUAL"," ")))),"",(IF(R175="R.INHERENTE
4","R. INHERENTE",(IF(AZ175="R.RESIDUAL
4","R. RESIDUAL"," ")))))</f>
        <v xml:space="preserve"> </v>
      </c>
      <c r="BF176" s="284" t="str">
        <f>IF(ISERROR(IF(R175="R.INHERENTE
9","R. INHERENTE",(IF(AZ175="R.RESIDUAL
9","R. RESIDUAL"," ")))),"",(IF(R175="R.INHERENTE
9","R. INHERENTE",(IF(AZ175="R.RESIDUAL
9","R. RESIDUAL"," ")))))</f>
        <v xml:space="preserve"> </v>
      </c>
      <c r="BG176" s="285" t="str">
        <f>IF(ISERROR(IF(R175="R.INHERENTE
14","R. INHERENTE",(IF(AZ175="R.RESIDUAL
14","R. RESIDUAL"," ")))),"",(IF(R175="R.INHERENTE
14","R. INHERENTE",(IF(AZ175="R.RESIDUAL
14","R. RESIDUAL"," ")))))</f>
        <v xml:space="preserve"> </v>
      </c>
      <c r="BH176" s="285" t="str">
        <f>IF(ISERROR(IF(R175="R.INHERENTE
19","R. INHERENTE",(IF(AZ175="R.RESIDUAL
19","R. RESIDUAL"," ")))),"",(IF(R175="R.INHERENTE
19","R. INHERENTE",(IF(AZ175="R.RESIDUAL
19","R. RESIDUAL"," ")))))</f>
        <v xml:space="preserve"> </v>
      </c>
      <c r="BI176" s="286" t="str">
        <f>IF(ISERROR(IF(R175="R.INHERENTE
24","R. INHERENTE",(IF(AZ175="R.RESIDUAL
24","R. RESIDUAL"," ")))),"",(IF(R175="R.INHERENTE
24","R. INHERENTE",(IF(AZ175="R.RESIDUAL
24","R. RESIDUAL"," ")))))</f>
        <v xml:space="preserve"> </v>
      </c>
      <c r="BJ176" s="280"/>
      <c r="BK176" s="894"/>
      <c r="BL176" s="811"/>
      <c r="BM176" s="811"/>
      <c r="BN176" s="811"/>
      <c r="BO176" s="811"/>
      <c r="BP176" s="814"/>
      <c r="BQ176" s="392"/>
      <c r="BR176" s="1181"/>
      <c r="BS176" s="820"/>
      <c r="BT176" s="823"/>
      <c r="BU176" s="275"/>
      <c r="BV176" s="826"/>
      <c r="BW176" s="829"/>
      <c r="BX176" s="829"/>
      <c r="BY176" s="829"/>
      <c r="BZ176" s="793"/>
      <c r="CA176" s="829"/>
      <c r="CB176" s="829"/>
      <c r="CC176" s="829"/>
      <c r="CD176" s="793"/>
      <c r="CE176" s="829"/>
      <c r="CF176" s="829"/>
      <c r="CG176" s="829"/>
      <c r="CH176" s="793"/>
      <c r="CI176" s="829"/>
      <c r="CJ176" s="829"/>
      <c r="CK176" s="829"/>
      <c r="CL176" s="793"/>
      <c r="CM176" s="829"/>
      <c r="CN176" s="829"/>
      <c r="CO176" s="829"/>
      <c r="CP176" s="796"/>
      <c r="CQ176" s="308"/>
      <c r="CR176" s="832"/>
      <c r="CS176" s="790"/>
      <c r="CT176" s="790"/>
      <c r="CU176" s="790"/>
      <c r="CV176" s="790"/>
      <c r="CW176" s="790"/>
      <c r="CX176" s="790"/>
      <c r="CY176" s="790"/>
      <c r="CZ176" s="793"/>
      <c r="DA176" s="790"/>
      <c r="DB176" s="790"/>
      <c r="DC176" s="790"/>
      <c r="DD176" s="793"/>
      <c r="DE176" s="790"/>
      <c r="DF176" s="790"/>
      <c r="DG176" s="790"/>
      <c r="DH176" s="793"/>
      <c r="DI176" s="790"/>
      <c r="DJ176" s="790"/>
      <c r="DK176" s="790"/>
      <c r="DL176" s="793"/>
      <c r="DM176" s="790"/>
      <c r="DN176" s="790"/>
      <c r="DO176" s="790"/>
      <c r="DP176" s="796"/>
      <c r="DQ176" s="293"/>
      <c r="DR176" s="297"/>
      <c r="DS176" s="298"/>
      <c r="DT176" s="298"/>
      <c r="DU176" s="299"/>
    </row>
    <row r="177" spans="1:125" ht="80.25" customHeight="1" x14ac:dyDescent="0.25">
      <c r="A177" s="303"/>
      <c r="B177" s="835"/>
      <c r="C177" s="838"/>
      <c r="D177" s="838"/>
      <c r="E177" s="838"/>
      <c r="F177" s="841"/>
      <c r="G177" s="844"/>
      <c r="H177" s="486" t="s">
        <v>1045</v>
      </c>
      <c r="I177" s="847"/>
      <c r="J177" s="850"/>
      <c r="K177" s="853"/>
      <c r="L177" s="274"/>
      <c r="M177" s="856"/>
      <c r="N177" s="859"/>
      <c r="O177" s="862"/>
      <c r="P177" s="865"/>
      <c r="Q177" s="868"/>
      <c r="R177" s="871"/>
      <c r="S177" s="274"/>
      <c r="T177" s="516" t="s">
        <v>2265</v>
      </c>
      <c r="U177" s="258" t="s">
        <v>748</v>
      </c>
      <c r="V177" s="258"/>
      <c r="W177" s="798">
        <v>25</v>
      </c>
      <c r="X177" s="798"/>
      <c r="Y177" s="798"/>
      <c r="Z177" s="798"/>
      <c r="AA177" s="798"/>
      <c r="AB177" s="798"/>
      <c r="AC177" s="798"/>
      <c r="AD177" s="798"/>
      <c r="AE177" s="798">
        <v>15</v>
      </c>
      <c r="AF177" s="798"/>
      <c r="AG177" s="412">
        <f>W177+Y177+AA177+AC177+AE177</f>
        <v>40</v>
      </c>
      <c r="AH177" s="403">
        <v>0.14399999999999999</v>
      </c>
      <c r="AI177" s="404"/>
      <c r="AJ177" s="799" t="s">
        <v>189</v>
      </c>
      <c r="AK177" s="799"/>
      <c r="AL177" s="800" t="s">
        <v>588</v>
      </c>
      <c r="AM177" s="800"/>
      <c r="AN177" s="799" t="s">
        <v>189</v>
      </c>
      <c r="AO177" s="799"/>
      <c r="AP177" s="499" t="s">
        <v>1048</v>
      </c>
      <c r="AQ177" s="482" t="s">
        <v>616</v>
      </c>
      <c r="AR177" s="268" t="s">
        <v>1049</v>
      </c>
      <c r="AS177" s="265" t="s">
        <v>1050</v>
      </c>
      <c r="AT177" s="259" t="s">
        <v>1051</v>
      </c>
      <c r="AU177" s="276"/>
      <c r="AV177" s="879"/>
      <c r="AW177" s="882"/>
      <c r="AX177" s="885"/>
      <c r="AY177" s="882"/>
      <c r="AZ177" s="888"/>
      <c r="BA177" s="891"/>
      <c r="BB177" s="394"/>
      <c r="BC177" s="282"/>
      <c r="BD177" s="397">
        <v>0.60000000000000009</v>
      </c>
      <c r="BE177" s="283" t="str">
        <f>IF(ISERROR(IF(R175="R.INHERENTE
3","R. INHERENTE",(IF(AZ175="R.RESIDUAL
3","R. RESIDUAL"," ")))),"",(IF(R175="R.INHERENTE
3","R. INHERENTE",(IF(AZ175="R.RESIDUAL
3","R. RESIDUAL"," ")))))</f>
        <v xml:space="preserve"> </v>
      </c>
      <c r="BF177" s="284" t="str">
        <f>IF(ISERROR(IF(R175="R.INHERENTE
8","R. INHERENTE",(IF(AZ175="R.RESIDUAL
8","R. RESIDUAL"," ")))),"",(IF(R175="R.INHERENTE
8","R. INHERENTE",(IF(AZ175="R.RESIDUAL
8","R. RESIDUAL"," ")))))</f>
        <v xml:space="preserve"> </v>
      </c>
      <c r="BG177" s="284" t="str">
        <f>IF(ISERROR(IF(R175="R.INHERENTE
13","R. INHERENTE",(IF(AZ175="R.RESIDUAL
13","R. RESIDUAL"," ")))),"",(IF(R175="R.INHERENTE
13","R. INHERENTE",(IF(AZ175="R.RESIDUAL
13","R. RESIDUAL"," ")))))</f>
        <v xml:space="preserve"> </v>
      </c>
      <c r="BH177" s="285" t="str">
        <f>IF(ISERROR(IF(R175="R.INHERENTE
18","R. INHERENTE",(IF(AZ175="R.RESIDUAL
18","R. RESIDUAL"," ")))),"",(IF(R175="R.INHERENTE
18","R. INHERENTE",(IF(AZ175="R.RESIDUAL
18","R. RESIDUAL"," ")))))</f>
        <v xml:space="preserve"> </v>
      </c>
      <c r="BI177" s="286" t="str">
        <f>IF(ISERROR(IF(R175="R.INHERENTE
23","R. INHERENTE",(IF(AZ175="R.RESIDUAL
23","R. RESIDUAL"," ")))),"",(IF(R175="R.INHERENTE
23","R. INHERENTE",(IF(AZ175="R.RESIDUAL
23","R. RESIDUAL"," ")))))</f>
        <v xml:space="preserve"> </v>
      </c>
      <c r="BJ177" s="280"/>
      <c r="BK177" s="894"/>
      <c r="BL177" s="811"/>
      <c r="BM177" s="811"/>
      <c r="BN177" s="811"/>
      <c r="BO177" s="811"/>
      <c r="BP177" s="814"/>
      <c r="BQ177" s="392"/>
      <c r="BR177" s="1181"/>
      <c r="BS177" s="820"/>
      <c r="BT177" s="823"/>
      <c r="BU177" s="275"/>
      <c r="BV177" s="826"/>
      <c r="BW177" s="829"/>
      <c r="BX177" s="829"/>
      <c r="BY177" s="829"/>
      <c r="BZ177" s="793"/>
      <c r="CA177" s="829"/>
      <c r="CB177" s="829"/>
      <c r="CC177" s="829"/>
      <c r="CD177" s="793"/>
      <c r="CE177" s="829"/>
      <c r="CF177" s="829"/>
      <c r="CG177" s="829"/>
      <c r="CH177" s="793"/>
      <c r="CI177" s="829"/>
      <c r="CJ177" s="829"/>
      <c r="CK177" s="829"/>
      <c r="CL177" s="793"/>
      <c r="CM177" s="829"/>
      <c r="CN177" s="829"/>
      <c r="CO177" s="829"/>
      <c r="CP177" s="796"/>
      <c r="CQ177" s="308"/>
      <c r="CR177" s="832"/>
      <c r="CS177" s="790"/>
      <c r="CT177" s="790"/>
      <c r="CU177" s="790"/>
      <c r="CV177" s="790"/>
      <c r="CW177" s="790"/>
      <c r="CX177" s="790"/>
      <c r="CY177" s="790"/>
      <c r="CZ177" s="793"/>
      <c r="DA177" s="790"/>
      <c r="DB177" s="790"/>
      <c r="DC177" s="790"/>
      <c r="DD177" s="793"/>
      <c r="DE177" s="790"/>
      <c r="DF177" s="790"/>
      <c r="DG177" s="790"/>
      <c r="DH177" s="793"/>
      <c r="DI177" s="790"/>
      <c r="DJ177" s="790"/>
      <c r="DK177" s="790"/>
      <c r="DL177" s="793"/>
      <c r="DM177" s="790"/>
      <c r="DN177" s="790"/>
      <c r="DO177" s="790"/>
      <c r="DP177" s="796"/>
      <c r="DQ177" s="293"/>
      <c r="DR177" s="297"/>
      <c r="DS177" s="298"/>
      <c r="DT177" s="298"/>
      <c r="DU177" s="299"/>
    </row>
    <row r="178" spans="1:125" ht="80.25" customHeight="1" x14ac:dyDescent="0.25">
      <c r="A178" s="303"/>
      <c r="B178" s="835"/>
      <c r="C178" s="838"/>
      <c r="D178" s="838"/>
      <c r="E178" s="838"/>
      <c r="F178" s="841"/>
      <c r="G178" s="844"/>
      <c r="H178" s="486"/>
      <c r="I178" s="847"/>
      <c r="J178" s="850"/>
      <c r="K178" s="853"/>
      <c r="L178" s="274"/>
      <c r="M178" s="856"/>
      <c r="N178" s="859"/>
      <c r="O178" s="862"/>
      <c r="P178" s="865"/>
      <c r="Q178" s="868"/>
      <c r="R178" s="871"/>
      <c r="S178" s="274"/>
      <c r="T178" s="516"/>
      <c r="U178" s="258"/>
      <c r="V178" s="258"/>
      <c r="W178" s="798"/>
      <c r="X178" s="798"/>
      <c r="Y178" s="798"/>
      <c r="Z178" s="798"/>
      <c r="AA178" s="798"/>
      <c r="AB178" s="798"/>
      <c r="AC178" s="798"/>
      <c r="AD178" s="798"/>
      <c r="AE178" s="798"/>
      <c r="AF178" s="798"/>
      <c r="AG178" s="412">
        <f>W178+Y178+AA178+AC178+AE178</f>
        <v>0</v>
      </c>
      <c r="AH178" s="403"/>
      <c r="AI178" s="404"/>
      <c r="AJ178" s="801"/>
      <c r="AK178" s="802"/>
      <c r="AL178" s="803"/>
      <c r="AM178" s="804"/>
      <c r="AN178" s="801"/>
      <c r="AO178" s="802"/>
      <c r="AP178" s="553"/>
      <c r="AQ178" s="482"/>
      <c r="AR178" s="269"/>
      <c r="AS178" s="266"/>
      <c r="AT178" s="261"/>
      <c r="AU178" s="276"/>
      <c r="AV178" s="879"/>
      <c r="AW178" s="882"/>
      <c r="AX178" s="885"/>
      <c r="AY178" s="882"/>
      <c r="AZ178" s="888"/>
      <c r="BA178" s="891"/>
      <c r="BB178" s="394"/>
      <c r="BC178" s="282"/>
      <c r="BD178" s="397">
        <v>0.4</v>
      </c>
      <c r="BE178" s="287" t="str">
        <f>IF(ISERROR(IF(R175="R.INHERENTE
2","R. INHERENTE",(IF(AZ175="R.RESIDUAL
2","R. RESIDUAL"," ")))),"",(IF(R175="R.INHERENTE
2","R. INHERENTE",(IF(AZ175="R.RESIDUAL
2","R. RESIDUAL"," ")))))</f>
        <v xml:space="preserve"> </v>
      </c>
      <c r="BF178" s="284" t="str">
        <f>IF(ISERROR(IF(R175="R.INHERENTE
7","R. INHERENTE",(IF(AZ175="R.RESIDUAL
7","R. RESIDUAL"," ")))),"",(IF(R175="R.INHERENTE
7","R. INHERENTE",(IF(AZ175="R.RESIDUAL
7","R. RESIDUAL"," ")))))</f>
        <v xml:space="preserve"> </v>
      </c>
      <c r="BG178" s="284" t="str">
        <f>IF(ISERROR(IF(R175="R.INHERENTE
12","R. INHERENTE",(IF(AZ175="R.RESIDUAL
12","R. RESIDUAL"," ")))),"",(IF(R175="R.INHERENTE
12","R. INHERENTE",(IF(AZ175="R.RESIDUAL
12","R. RESIDUAL"," ")))))</f>
        <v xml:space="preserve"> </v>
      </c>
      <c r="BH178" s="285" t="str">
        <f>IF(ISERROR(IF(R175="R.INHERENTE
17","R. INHERENTE",(IF(AZ175="R.RESIDUAL
17","R. RESIDUAL"," ")))),"",(IF(R175="R.INHERENTE
17","R. INHERENTE",(IF(AZ175="R.RESIDUAL
17","R. RESIDUAL"," ")))))</f>
        <v>R. INHERENTE</v>
      </c>
      <c r="BI178" s="286" t="str">
        <f>IF(ISERROR(IF(R175="R.INHERENTE
22","R. INHERENTE",(IF(AZ175="R.RESIDUAL
22","R. RESIDUAL"," ")))),"",(IF(R175="R.INHERENTE
22","R. INHERENTE",(IF(AZ175="R.RESIDUAL
22","R. RESIDUAL"," ")))))</f>
        <v xml:space="preserve"> </v>
      </c>
      <c r="BJ178" s="280"/>
      <c r="BK178" s="894"/>
      <c r="BL178" s="811"/>
      <c r="BM178" s="811"/>
      <c r="BN178" s="811"/>
      <c r="BO178" s="811"/>
      <c r="BP178" s="814"/>
      <c r="BQ178" s="392"/>
      <c r="BR178" s="1181"/>
      <c r="BS178" s="820"/>
      <c r="BT178" s="823"/>
      <c r="BU178" s="275"/>
      <c r="BV178" s="826"/>
      <c r="BW178" s="829"/>
      <c r="BX178" s="829"/>
      <c r="BY178" s="829"/>
      <c r="BZ178" s="793"/>
      <c r="CA178" s="829"/>
      <c r="CB178" s="829"/>
      <c r="CC178" s="829"/>
      <c r="CD178" s="793"/>
      <c r="CE178" s="829"/>
      <c r="CF178" s="829"/>
      <c r="CG178" s="829"/>
      <c r="CH178" s="793"/>
      <c r="CI178" s="829"/>
      <c r="CJ178" s="829"/>
      <c r="CK178" s="829"/>
      <c r="CL178" s="793"/>
      <c r="CM178" s="829"/>
      <c r="CN178" s="829"/>
      <c r="CO178" s="829"/>
      <c r="CP178" s="796"/>
      <c r="CQ178" s="308"/>
      <c r="CR178" s="832"/>
      <c r="CS178" s="790"/>
      <c r="CT178" s="790"/>
      <c r="CU178" s="790"/>
      <c r="CV178" s="790"/>
      <c r="CW178" s="790"/>
      <c r="CX178" s="790"/>
      <c r="CY178" s="790"/>
      <c r="CZ178" s="793"/>
      <c r="DA178" s="790"/>
      <c r="DB178" s="790"/>
      <c r="DC178" s="790"/>
      <c r="DD178" s="793"/>
      <c r="DE178" s="790"/>
      <c r="DF178" s="790"/>
      <c r="DG178" s="790"/>
      <c r="DH178" s="793"/>
      <c r="DI178" s="790"/>
      <c r="DJ178" s="790"/>
      <c r="DK178" s="790"/>
      <c r="DL178" s="793"/>
      <c r="DM178" s="790"/>
      <c r="DN178" s="790"/>
      <c r="DO178" s="790"/>
      <c r="DP178" s="796"/>
      <c r="DQ178" s="293"/>
      <c r="DR178" s="297"/>
      <c r="DS178" s="298"/>
      <c r="DT178" s="298"/>
      <c r="DU178" s="299"/>
    </row>
    <row r="179" spans="1:125" ht="80.25" customHeight="1" thickBot="1" x14ac:dyDescent="0.3">
      <c r="A179" s="303"/>
      <c r="B179" s="836"/>
      <c r="C179" s="839"/>
      <c r="D179" s="839"/>
      <c r="E179" s="839"/>
      <c r="F179" s="842"/>
      <c r="G179" s="845"/>
      <c r="H179" s="487"/>
      <c r="I179" s="848"/>
      <c r="J179" s="851"/>
      <c r="K179" s="854"/>
      <c r="L179" s="274"/>
      <c r="M179" s="857"/>
      <c r="N179" s="860"/>
      <c r="O179" s="863"/>
      <c r="P179" s="866"/>
      <c r="Q179" s="869"/>
      <c r="R179" s="872"/>
      <c r="S179" s="274"/>
      <c r="T179" s="536"/>
      <c r="U179" s="263"/>
      <c r="V179" s="263"/>
      <c r="W179" s="805"/>
      <c r="X179" s="805"/>
      <c r="Y179" s="805"/>
      <c r="Z179" s="805"/>
      <c r="AA179" s="805"/>
      <c r="AB179" s="805"/>
      <c r="AC179" s="805"/>
      <c r="AD179" s="805"/>
      <c r="AE179" s="805"/>
      <c r="AF179" s="805"/>
      <c r="AG179" s="413">
        <f>W179+Y179+AA179+AC179+AE179</f>
        <v>0</v>
      </c>
      <c r="AH179" s="405"/>
      <c r="AI179" s="406"/>
      <c r="AJ179" s="806"/>
      <c r="AK179" s="807"/>
      <c r="AL179" s="808"/>
      <c r="AM179" s="809"/>
      <c r="AN179" s="806"/>
      <c r="AO179" s="807"/>
      <c r="AP179" s="271"/>
      <c r="AQ179" s="483"/>
      <c r="AR179" s="270"/>
      <c r="AS179" s="267"/>
      <c r="AT179" s="264"/>
      <c r="AU179" s="276"/>
      <c r="AV179" s="880"/>
      <c r="AW179" s="883"/>
      <c r="AX179" s="886"/>
      <c r="AY179" s="883"/>
      <c r="AZ179" s="889"/>
      <c r="BA179" s="892"/>
      <c r="BB179" s="394"/>
      <c r="BC179" s="282"/>
      <c r="BD179" s="398">
        <v>0.2</v>
      </c>
      <c r="BE179" s="288" t="str">
        <f>IF(ISERROR(IF(R175="R.INHERENTE
1","R. INHERENTE",(IF(AZ175="R.RESIDUAL
1","R. RESIDUAL"," ")))),"",(IF(R175="R.INHERENTE
1","R. INHERENTE",(IF(AZ175="R.RESIDUAL
1","R. RESIDUAL"," ")))))</f>
        <v xml:space="preserve"> </v>
      </c>
      <c r="BF179" s="289" t="str">
        <f>IF(ISERROR(IF(R175="R.INHERENTE
6","R. INHERENTE",(IF(AZ175="R.RESIDUAL
6","R. RESIDUAL"," ")))),"",(IF(R175="R.INHERENTE
6","R. INHERENTE",(IF(AZ175="R.RESIDUAL
6","R. RESIDUAL"," ")))))</f>
        <v xml:space="preserve"> </v>
      </c>
      <c r="BG179" s="290" t="str">
        <f>IF(ISERROR(IF(R175="R.INHERENTE
11","R. INHERENTE",(IF(AZ175="R.RESIDUAL
11","R. RESIDUAL"," ")))),"",(IF(R175="R.INHERENTE
11","R. INHERENTE",(IF(AZ175="R.RESIDUAL
11","R. RESIDUAL"," ")))))</f>
        <v>R. RESIDUAL</v>
      </c>
      <c r="BH179" s="291" t="str">
        <f>IF(ISERROR(IF(R175="R.INHERENTE
16","R. INHERENTE",(IF(AZ175="R.RESIDUAL
16","R. RESIDUAL"," ")))),"",(IF(R175="R.INHERENTE
16","R. INHERENTE",(IF(AZ175="R.RESIDUAL
16","R. RESIDUAL"," ")))))</f>
        <v xml:space="preserve"> </v>
      </c>
      <c r="BI179" s="292" t="str">
        <f>IF(ISERROR(IF(R175="R.INHERENTE
21","R. INHERENTE",(IF(AZ175="R.RESIDUAL
21","R. RESIDUAL"," ")))),"",(IF(R175="R.INHERENTE
21","R. INHERENTE",(IF(AZ175="R.RESIDUAL
21","R. RESIDUAL"," ")))))</f>
        <v xml:space="preserve"> </v>
      </c>
      <c r="BJ179" s="280"/>
      <c r="BK179" s="895"/>
      <c r="BL179" s="812"/>
      <c r="BM179" s="812"/>
      <c r="BN179" s="812"/>
      <c r="BO179" s="812"/>
      <c r="BP179" s="815"/>
      <c r="BQ179" s="392"/>
      <c r="BR179" s="1182"/>
      <c r="BS179" s="821"/>
      <c r="BT179" s="824"/>
      <c r="BU179" s="275"/>
      <c r="BV179" s="827"/>
      <c r="BW179" s="830"/>
      <c r="BX179" s="830"/>
      <c r="BY179" s="830"/>
      <c r="BZ179" s="794"/>
      <c r="CA179" s="830"/>
      <c r="CB179" s="830"/>
      <c r="CC179" s="830"/>
      <c r="CD179" s="794"/>
      <c r="CE179" s="830"/>
      <c r="CF179" s="830"/>
      <c r="CG179" s="830"/>
      <c r="CH179" s="794"/>
      <c r="CI179" s="830"/>
      <c r="CJ179" s="830"/>
      <c r="CK179" s="830"/>
      <c r="CL179" s="794"/>
      <c r="CM179" s="830"/>
      <c r="CN179" s="830"/>
      <c r="CO179" s="830"/>
      <c r="CP179" s="797"/>
      <c r="CQ179" s="308"/>
      <c r="CR179" s="833"/>
      <c r="CS179" s="791"/>
      <c r="CT179" s="791"/>
      <c r="CU179" s="791"/>
      <c r="CV179" s="791"/>
      <c r="CW179" s="791"/>
      <c r="CX179" s="791"/>
      <c r="CY179" s="791"/>
      <c r="CZ179" s="794"/>
      <c r="DA179" s="791"/>
      <c r="DB179" s="791"/>
      <c r="DC179" s="791"/>
      <c r="DD179" s="794"/>
      <c r="DE179" s="791"/>
      <c r="DF179" s="791"/>
      <c r="DG179" s="791"/>
      <c r="DH179" s="794"/>
      <c r="DI179" s="791"/>
      <c r="DJ179" s="791"/>
      <c r="DK179" s="791"/>
      <c r="DL179" s="794"/>
      <c r="DM179" s="791"/>
      <c r="DN179" s="791"/>
      <c r="DO179" s="791"/>
      <c r="DP179" s="797"/>
      <c r="DQ179" s="293"/>
      <c r="DR179" s="300"/>
      <c r="DS179" s="301"/>
      <c r="DT179" s="301"/>
      <c r="DU179" s="302"/>
    </row>
    <row r="180" spans="1:125" ht="19.5" customHeight="1" thickBot="1" x14ac:dyDescent="0.3">
      <c r="AV180" s="394"/>
      <c r="AW180" s="394"/>
      <c r="AX180" s="394"/>
      <c r="AY180" s="394"/>
      <c r="AZ180" s="394"/>
      <c r="BE180" s="410">
        <v>0.2</v>
      </c>
      <c r="BF180" s="411">
        <v>0.4</v>
      </c>
      <c r="BG180" s="411">
        <v>0.60000000000000009</v>
      </c>
      <c r="BH180" s="411">
        <v>0.8</v>
      </c>
      <c r="BI180" s="411">
        <v>1</v>
      </c>
    </row>
    <row r="181" spans="1:125" ht="80.25" customHeight="1" x14ac:dyDescent="0.25">
      <c r="A181" s="303"/>
      <c r="B181" s="834">
        <v>28</v>
      </c>
      <c r="C181" s="837" t="s">
        <v>641</v>
      </c>
      <c r="D181" s="837" t="s">
        <v>637</v>
      </c>
      <c r="E181" s="837" t="s">
        <v>601</v>
      </c>
      <c r="F181" s="840" t="s">
        <v>600</v>
      </c>
      <c r="G181" s="843" t="s">
        <v>1056</v>
      </c>
      <c r="H181" s="485" t="s">
        <v>2263</v>
      </c>
      <c r="I181" s="846" t="str">
        <f>IF(F181="","",(CONCATENATE("Posibilidad de afectación ",F181," ",G181," ",H181," ",H182," ",H183," ",H184," ",H185)))</f>
        <v xml:space="preserve">Posibilidad de afectación Económica y Reputacional  por no dar continuidad a la ejecución de los programas y planes que operativizan el proceso de gestión del talento humano, debido a la falta de divulgación de las actividades por parte de la oficina de comunicaciones y la disponibilidad de tiempos de los colaboradores del proceso   </v>
      </c>
      <c r="J181" s="849" t="s">
        <v>906</v>
      </c>
      <c r="K181" s="852" t="s">
        <v>868</v>
      </c>
      <c r="L181" s="274"/>
      <c r="M181" s="855" t="s">
        <v>659</v>
      </c>
      <c r="N181" s="858">
        <f>IF(ISERROR(VLOOKUP($M181,Listas!$E$20:$F$24,2,FALSE)),"",(VLOOKUP($M181,Listas!$E$20:$F$24,2,FALSE)))</f>
        <v>0.2</v>
      </c>
      <c r="O181" s="861" t="str">
        <f>IF(ISERROR(VLOOKUP($N181,Listas!$E$3:$F$7,2,FALSE)),"",(VLOOKUP($N181,Listas!$E$3:$F$7,2,FALSE)))</f>
        <v>MUY BAJA</v>
      </c>
      <c r="P181" s="864" t="s">
        <v>594</v>
      </c>
      <c r="Q181" s="867">
        <f>IF(ISERROR(VLOOKUP($P181,Listas!$E$28:$F$35,2,FALSE)),"",(VLOOKUP($P181,Listas!$E$28:$F$35,2,FALSE)))</f>
        <v>0.6</v>
      </c>
      <c r="R181" s="870" t="str">
        <f>IF(N181="","",(CONCATENATE("R.INHERENTE
",(IF(AND($N181=0.2,$Q181=0.2),1,(IF(AND($N181=0.2,$Q181=0.4),6,(IF(AND($N181=0.2,$Q181=0.6),11,(IF(AND($N181=0.2,$Q181=0.8),16,(IF(AND($N181=0.2,$Q181=1),21,(IF(AND($N181=0.4,$Q181=0.2),2,(IF(AND($N181=0.4,$Q181=0.4),7,(IF(AND($N181=0.4,$Q181=0.6),12,(IF(AND($N181=0.4,$Q181=0.8),17,(IF(AND($N181=0.4,$Q181=1),22,(IF(AND($N181=0.6,$Q181=0.2),3,(IF(AND($N181=0.6,$Q181=0.4),8,(IF(AND($N181=0.6,$Q181=0.6),13,(IF(AND($N181=0.6,$Q181=0.8),18,(IF(AND($N181=0.6,$Q181=1),23,(IF(AND($N181=0.8,$Q181=0.2),4,(IF(AND($N181=0.8,$Q181=0.4),9,(IF(AND($N181=0.8,$Q181=0.6),14,(IF(AND($N181=0.8,$Q181=0.8),19,(IF(AND($N181=0.8,$Q181=1),24,(IF(AND($N181=1,$Q181=0.2),5,(IF(AND($N181=1,$Q181=0.4),10,(IF(AND($N181=1,$Q181=0.6),15,(IF(AND($N181=1,$Q181=0.8),20,(IF(AND($N181=1,$Q181=1),25,"")))))))))))))))))))))))))))))))))))))))))))))))))))))</f>
        <v>R.INHERENTE
11</v>
      </c>
      <c r="S181" s="274">
        <f>+VLOOKUP($R181,Listas!$D$112:$E$136,2,FALSE)</f>
        <v>11</v>
      </c>
      <c r="T181" s="515" t="s">
        <v>2267</v>
      </c>
      <c r="U181" s="309" t="s">
        <v>748</v>
      </c>
      <c r="V181" s="309"/>
      <c r="W181" s="873">
        <v>25</v>
      </c>
      <c r="X181" s="874"/>
      <c r="Y181" s="873"/>
      <c r="Z181" s="874"/>
      <c r="AA181" s="873"/>
      <c r="AB181" s="874"/>
      <c r="AC181" s="875"/>
      <c r="AD181" s="875"/>
      <c r="AE181" s="875">
        <v>15</v>
      </c>
      <c r="AF181" s="875"/>
      <c r="AG181" s="436">
        <f>W181+Y181+AA181+AC181+AE181</f>
        <v>40</v>
      </c>
      <c r="AH181" s="407">
        <v>0.12</v>
      </c>
      <c r="AI181" s="408"/>
      <c r="AJ181" s="876" t="s">
        <v>189</v>
      </c>
      <c r="AK181" s="876"/>
      <c r="AL181" s="877" t="s">
        <v>588</v>
      </c>
      <c r="AM181" s="877"/>
      <c r="AN181" s="876" t="s">
        <v>189</v>
      </c>
      <c r="AO181" s="876"/>
      <c r="AP181" s="500" t="s">
        <v>1057</v>
      </c>
      <c r="AQ181" s="478" t="s">
        <v>617</v>
      </c>
      <c r="AR181" s="310" t="s">
        <v>1060</v>
      </c>
      <c r="AS181" s="311" t="s">
        <v>1061</v>
      </c>
      <c r="AT181" s="312" t="s">
        <v>1062</v>
      </c>
      <c r="AU181" s="305">
        <f>+(IF(AND($AV181&gt;0,$AV181&lt;=0.2),0.2,(IF(AND($AV181&gt;0.2,$AV181&lt;=0.4),0.4,(IF(AND($AV181&gt;0.4,$AV181&lt;=0.6),0.6,(IF(AND($AV181&gt;0.6,$AV181&lt;=0.8),0.8,(IF($AV181&gt;0.8,1,""))))))))))</f>
        <v>0.2</v>
      </c>
      <c r="AV181" s="878">
        <f>+MIN(AH181:AH185)</f>
        <v>7.1999999999999995E-2</v>
      </c>
      <c r="AW181" s="881" t="str">
        <f>+(IF($AU181=0.2,"MUY BAJA",(IF($AU181=0.4,"BAJA",(IF($AU181=0.6,"MEDIA",(IF($AU181=0.8,"ALTA",(IF($AU181=1,"MUY ALTA",""))))))))))</f>
        <v>MUY BAJA</v>
      </c>
      <c r="AX181" s="884">
        <f>+MIN(AI181:AI185)</f>
        <v>0.36</v>
      </c>
      <c r="AY181" s="881" t="str">
        <f>+(IF($BB181=0.2,"MUY BAJA",(IF($BB181=0.4,"BAJA",(IF($BB181=0.6,"MEDIA",(IF($BB181=0.8,"ALTA",(IF($BB181=1,"MUY ALTA",""))))))))))</f>
        <v>BAJA</v>
      </c>
      <c r="AZ181" s="887" t="str">
        <f>IF($AU181="","",(CONCATENATE("R.RESIDUAL
",(IF(AND($AU181=0.2,$BB181=0.2),1,(IF(AND($AU181=0.2,$BB181=0.4),6,(IF(AND($AU181=0.2,$BB181=0.6),11,(IF(AND($AU181=0.2,$BB181=0.8),16,(IF(AND($AU181=0.2,$BB181=1),21,(IF(AND($AU181=0.4,$BB181=0.2),2,(IF(AND($AU181=0.4,$BB181=0.4),7,(IF(AND($AU181=0.4,$BB181=0.6),12,(IF(AND($AU181=0.4,$BB181=0.8),17,(IF(AND($AU181=0.4,$BB181=1),22,(IF(AND($AU181=0.6,$BB181=0.2),3,(IF(AND($AU181=0.6,$BB181=0.4),8,(IF(AND($AU181=0.6,$BB181=0.6),13,(IF(AND($AU181=0.6,$BB181=0.8),18,(IF(AND($AU181=0.6,$BB181=1),23,(IF(AND($AU181=0.8,$BB181=0.2),4,(IF(AND($AU181=0.8,$BB181=0.4),9,(IF(AND($AU181=0.8,$BB181=0.6),14,(IF(AND($AU181=0.8,$BB181=0.8),19,(IF(AND($AU181=0.8,$BB181=1),24,(IF(AND($AU181=1,$BB181=0.2),5,(IF(AND($AU181=1,$BB181=0.4),10,(IF(AND($AU181=1,$BB181=0.6),15,(IF(AND($AU181=1,$BB181=0.8),20,(IF(AND($AU181=1,$BB181=1),25,"")))))))))))))))))))))))))))))))))))))))))))))))))))))</f>
        <v>R.RESIDUAL
6</v>
      </c>
      <c r="BA181" s="890" t="s">
        <v>610</v>
      </c>
      <c r="BB181" s="305">
        <f>+(IF(AND($AX181&gt;0,$AX181&lt;=0.2),0.2,(IF(AND($AX181&gt;0.2,$AX181&lt;=0.4),0.4,(IF(AND($AX181&gt;0.4,$AX181&lt;=0.6),0.6,(IF(AND($AX181&gt;0.6,$AX181&lt;=0.8),0.8,(IF($AX181&gt;0.8,1,""))))))))))</f>
        <v>0.4</v>
      </c>
      <c r="BC181" s="276">
        <f>+VLOOKUP($AZ181,Listas!$F$112:$G$136,2,FALSE)</f>
        <v>6</v>
      </c>
      <c r="BD181" s="397">
        <v>1</v>
      </c>
      <c r="BE181" s="277" t="str">
        <f>IF(ISERROR(IF(R181="R.INHERENTE
5","R. INHERENTE",(IF(AZ181="R.RESIDUAL
5","R. RESIDUAL"," ")))),"",(IF(R181="R.INHERENTE
5","R. INHERENTE",(IF(AZ181="R.RESIDUAL
5","R. RESIDUAL"," ")))))</f>
        <v xml:space="preserve"> </v>
      </c>
      <c r="BF181" s="278" t="str">
        <f>IF(ISERROR(IF(R181="R.INHERENTE
10","R. INHERENTE",(IF(AZ181="R.RESIDUAL
10","R. RESIDUAL"," ")))),"",(IF(R181="R.INHERENTE
10","R. INHERENTE",(IF(AZ181="R.RESIDUAL
10","R. RESIDUAL"," ")))))</f>
        <v xml:space="preserve"> </v>
      </c>
      <c r="BG181" s="278" t="str">
        <f>IF(ISERROR(IF(R181="R.INHERENTE
15","R. INHERENTE",(IF(AZ181="R.RESIDUAL
15","R. RESIDUAL"," ")))),"",(IF(R181="R.INHERENTE
15","R. INHERENTE",(IF(AZ181="R.RESIDUAL
15","R. RESIDUAL"," ")))))</f>
        <v xml:space="preserve"> </v>
      </c>
      <c r="BH181" s="278" t="str">
        <f>IF(ISERROR(IF(R181="R.INHERENTE
20","R. INHERENTE",(IF(AZ181="R.RESIDUAL
20","R. RESIDUAL"," ")))),"",(IF(R181="R.INHERENTE
20","R. INHERENTE",(IF(AZ181="R.RESIDUAL
20","R. RESIDUAL"," ")))))</f>
        <v xml:space="preserve"> </v>
      </c>
      <c r="BI181" s="279" t="str">
        <f>IF(ISERROR(IF(R181="R.INHERENTE
25","R. INHERENTE",(IF(AZ181="R.RESIDUAL
25","R. RESIDUAL"," ")))),"",(IF(R181="R.INHERENTE
25","R. INHERENTE",(IF(AZ181="R.RESIDUAL
25","R. RESIDUAL"," ")))))</f>
        <v xml:space="preserve"> </v>
      </c>
      <c r="BJ181" s="280"/>
      <c r="BK181" s="893" t="s">
        <v>43</v>
      </c>
      <c r="BL181" s="810" t="s">
        <v>43</v>
      </c>
      <c r="BM181" s="810" t="s">
        <v>43</v>
      </c>
      <c r="BN181" s="810" t="s">
        <v>43</v>
      </c>
      <c r="BO181" s="810" t="s">
        <v>43</v>
      </c>
      <c r="BP181" s="813"/>
      <c r="BQ181" s="392"/>
      <c r="BR181" s="816" t="s">
        <v>1066</v>
      </c>
      <c r="BS181" s="819" t="s">
        <v>1067</v>
      </c>
      <c r="BT181" s="822" t="s">
        <v>1062</v>
      </c>
      <c r="BU181" s="275"/>
      <c r="BV181" s="825">
        <v>44656</v>
      </c>
      <c r="BW181" s="828"/>
      <c r="BX181" s="828"/>
      <c r="BY181" s="828"/>
      <c r="BZ181" s="792" t="s">
        <v>924</v>
      </c>
      <c r="CA181" s="828"/>
      <c r="CB181" s="828"/>
      <c r="CC181" s="828"/>
      <c r="CD181" s="792" t="s">
        <v>924</v>
      </c>
      <c r="CE181" s="828"/>
      <c r="CF181" s="828"/>
      <c r="CG181" s="828"/>
      <c r="CH181" s="792" t="s">
        <v>925</v>
      </c>
      <c r="CI181" s="828"/>
      <c r="CJ181" s="828"/>
      <c r="CK181" s="828"/>
      <c r="CL181" s="792" t="s">
        <v>924</v>
      </c>
      <c r="CM181" s="828"/>
      <c r="CN181" s="828"/>
      <c r="CO181" s="828"/>
      <c r="CP181" s="795" t="s">
        <v>926</v>
      </c>
      <c r="CQ181" s="308"/>
      <c r="CR181" s="831">
        <v>44661</v>
      </c>
      <c r="CS181" s="789"/>
      <c r="CT181" s="789"/>
      <c r="CU181" s="789"/>
      <c r="CV181" s="789"/>
      <c r="CW181" s="789"/>
      <c r="CX181" s="789"/>
      <c r="CY181" s="789"/>
      <c r="CZ181" s="792" t="s">
        <v>924</v>
      </c>
      <c r="DA181" s="789"/>
      <c r="DB181" s="789"/>
      <c r="DC181" s="789"/>
      <c r="DD181" s="792" t="s">
        <v>924</v>
      </c>
      <c r="DE181" s="789"/>
      <c r="DF181" s="789"/>
      <c r="DG181" s="789"/>
      <c r="DH181" s="792" t="s">
        <v>925</v>
      </c>
      <c r="DI181" s="789"/>
      <c r="DJ181" s="789"/>
      <c r="DK181" s="789"/>
      <c r="DL181" s="792" t="s">
        <v>924</v>
      </c>
      <c r="DM181" s="789"/>
      <c r="DN181" s="789"/>
      <c r="DO181" s="789"/>
      <c r="DP181" s="795" t="s">
        <v>926</v>
      </c>
      <c r="DQ181" s="293"/>
      <c r="DR181" s="294"/>
      <c r="DS181" s="295"/>
      <c r="DT181" s="295"/>
      <c r="DU181" s="296"/>
    </row>
    <row r="182" spans="1:125" ht="80.25" customHeight="1" x14ac:dyDescent="0.25">
      <c r="A182" s="303"/>
      <c r="B182" s="835"/>
      <c r="C182" s="838"/>
      <c r="D182" s="838"/>
      <c r="E182" s="838"/>
      <c r="F182" s="841"/>
      <c r="G182" s="844"/>
      <c r="H182" s="486" t="s">
        <v>2264</v>
      </c>
      <c r="I182" s="847"/>
      <c r="J182" s="850"/>
      <c r="K182" s="853"/>
      <c r="L182" s="274"/>
      <c r="M182" s="856"/>
      <c r="N182" s="859"/>
      <c r="O182" s="862"/>
      <c r="P182" s="865"/>
      <c r="Q182" s="868"/>
      <c r="R182" s="871"/>
      <c r="S182" s="274"/>
      <c r="T182" s="516" t="s">
        <v>2268</v>
      </c>
      <c r="U182" s="258" t="s">
        <v>748</v>
      </c>
      <c r="V182" s="258"/>
      <c r="W182" s="798">
        <v>25</v>
      </c>
      <c r="X182" s="798"/>
      <c r="Y182" s="798"/>
      <c r="Z182" s="798"/>
      <c r="AA182" s="798"/>
      <c r="AB182" s="798"/>
      <c r="AC182" s="798"/>
      <c r="AD182" s="798"/>
      <c r="AE182" s="798">
        <v>15</v>
      </c>
      <c r="AF182" s="798"/>
      <c r="AG182" s="412">
        <f>W182+Y182+AA182+AC182+AE182</f>
        <v>40</v>
      </c>
      <c r="AH182" s="403">
        <v>7.1999999999999995E-2</v>
      </c>
      <c r="AI182" s="404"/>
      <c r="AJ182" s="799" t="s">
        <v>189</v>
      </c>
      <c r="AK182" s="799"/>
      <c r="AL182" s="800" t="s">
        <v>588</v>
      </c>
      <c r="AM182" s="800"/>
      <c r="AN182" s="799" t="s">
        <v>189</v>
      </c>
      <c r="AO182" s="799"/>
      <c r="AP182" s="499" t="s">
        <v>1058</v>
      </c>
      <c r="AQ182" s="482" t="s">
        <v>616</v>
      </c>
      <c r="AR182" s="269" t="s">
        <v>1063</v>
      </c>
      <c r="AS182" s="265" t="s">
        <v>1061</v>
      </c>
      <c r="AT182" s="259" t="s">
        <v>1064</v>
      </c>
      <c r="AU182" s="276"/>
      <c r="AV182" s="879"/>
      <c r="AW182" s="882"/>
      <c r="AX182" s="885"/>
      <c r="AY182" s="882"/>
      <c r="AZ182" s="888"/>
      <c r="BA182" s="891"/>
      <c r="BB182" s="394"/>
      <c r="BC182" s="282"/>
      <c r="BD182" s="397">
        <v>0.8</v>
      </c>
      <c r="BE182" s="283" t="str">
        <f>IF(ISERROR(IF(R181="R.INHERENTE
4","R. INHERENTE",(IF(AZ181="R.RESIDUAL
4","R. RESIDUAL"," ")))),"",(IF(R181="R.INHERENTE
4","R. INHERENTE",(IF(AZ181="R.RESIDUAL
4","R. RESIDUAL"," ")))))</f>
        <v xml:space="preserve"> </v>
      </c>
      <c r="BF182" s="284" t="str">
        <f>IF(ISERROR(IF(R181="R.INHERENTE
9","R. INHERENTE",(IF(AZ181="R.RESIDUAL
9","R. RESIDUAL"," ")))),"",(IF(R181="R.INHERENTE
9","R. INHERENTE",(IF(AZ181="R.RESIDUAL
9","R. RESIDUAL"," ")))))</f>
        <v xml:space="preserve"> </v>
      </c>
      <c r="BG182" s="285" t="str">
        <f>IF(ISERROR(IF(R181="R.INHERENTE
14","R. INHERENTE",(IF(AZ181="R.RESIDUAL
14","R. RESIDUAL"," ")))),"",(IF(R181="R.INHERENTE
14","R. INHERENTE",(IF(AZ181="R.RESIDUAL
14","R. RESIDUAL"," ")))))</f>
        <v xml:space="preserve"> </v>
      </c>
      <c r="BH182" s="285" t="str">
        <f>IF(ISERROR(IF(R181="R.INHERENTE
19","R. INHERENTE",(IF(AZ181="R.RESIDUAL
19","R. RESIDUAL"," ")))),"",(IF(R181="R.INHERENTE
19","R. INHERENTE",(IF(AZ181="R.RESIDUAL
19","R. RESIDUAL"," ")))))</f>
        <v xml:space="preserve"> </v>
      </c>
      <c r="BI182" s="286" t="str">
        <f>IF(ISERROR(IF(R181="R.INHERENTE
24","R. INHERENTE",(IF(AZ181="R.RESIDUAL
24","R. RESIDUAL"," ")))),"",(IF(R181="R.INHERENTE
24","R. INHERENTE",(IF(AZ181="R.RESIDUAL
24","R. RESIDUAL"," ")))))</f>
        <v xml:space="preserve"> </v>
      </c>
      <c r="BJ182" s="280"/>
      <c r="BK182" s="894"/>
      <c r="BL182" s="811"/>
      <c r="BM182" s="811"/>
      <c r="BN182" s="811"/>
      <c r="BO182" s="811"/>
      <c r="BP182" s="814"/>
      <c r="BQ182" s="392"/>
      <c r="BR182" s="817"/>
      <c r="BS182" s="820"/>
      <c r="BT182" s="823"/>
      <c r="BU182" s="275"/>
      <c r="BV182" s="826"/>
      <c r="BW182" s="829"/>
      <c r="BX182" s="829"/>
      <c r="BY182" s="829"/>
      <c r="BZ182" s="793"/>
      <c r="CA182" s="829"/>
      <c r="CB182" s="829"/>
      <c r="CC182" s="829"/>
      <c r="CD182" s="793"/>
      <c r="CE182" s="829"/>
      <c r="CF182" s="829"/>
      <c r="CG182" s="829"/>
      <c r="CH182" s="793"/>
      <c r="CI182" s="829"/>
      <c r="CJ182" s="829"/>
      <c r="CK182" s="829"/>
      <c r="CL182" s="793"/>
      <c r="CM182" s="829"/>
      <c r="CN182" s="829"/>
      <c r="CO182" s="829"/>
      <c r="CP182" s="796"/>
      <c r="CQ182" s="308"/>
      <c r="CR182" s="832"/>
      <c r="CS182" s="790"/>
      <c r="CT182" s="790"/>
      <c r="CU182" s="790"/>
      <c r="CV182" s="790"/>
      <c r="CW182" s="790"/>
      <c r="CX182" s="790"/>
      <c r="CY182" s="790"/>
      <c r="CZ182" s="793"/>
      <c r="DA182" s="790"/>
      <c r="DB182" s="790"/>
      <c r="DC182" s="790"/>
      <c r="DD182" s="793"/>
      <c r="DE182" s="790"/>
      <c r="DF182" s="790"/>
      <c r="DG182" s="790"/>
      <c r="DH182" s="793"/>
      <c r="DI182" s="790"/>
      <c r="DJ182" s="790"/>
      <c r="DK182" s="790"/>
      <c r="DL182" s="793"/>
      <c r="DM182" s="790"/>
      <c r="DN182" s="790"/>
      <c r="DO182" s="790"/>
      <c r="DP182" s="796"/>
      <c r="DQ182" s="293"/>
      <c r="DR182" s="297"/>
      <c r="DS182" s="298"/>
      <c r="DT182" s="298"/>
      <c r="DU182" s="299"/>
    </row>
    <row r="183" spans="1:125" ht="80.25" customHeight="1" x14ac:dyDescent="0.25">
      <c r="A183" s="303"/>
      <c r="B183" s="835"/>
      <c r="C183" s="838"/>
      <c r="D183" s="838"/>
      <c r="E183" s="838"/>
      <c r="F183" s="841"/>
      <c r="G183" s="844"/>
      <c r="H183" s="486"/>
      <c r="I183" s="847"/>
      <c r="J183" s="850"/>
      <c r="K183" s="853"/>
      <c r="L183" s="274"/>
      <c r="M183" s="856"/>
      <c r="N183" s="859"/>
      <c r="O183" s="862"/>
      <c r="P183" s="865"/>
      <c r="Q183" s="868"/>
      <c r="R183" s="871"/>
      <c r="S183" s="274"/>
      <c r="T183" s="516" t="s">
        <v>2269</v>
      </c>
      <c r="U183" s="258"/>
      <c r="V183" s="258" t="s">
        <v>260</v>
      </c>
      <c r="W183" s="798">
        <v>25</v>
      </c>
      <c r="X183" s="798"/>
      <c r="Y183" s="798"/>
      <c r="Z183" s="798"/>
      <c r="AA183" s="798"/>
      <c r="AB183" s="798"/>
      <c r="AC183" s="798"/>
      <c r="AD183" s="798"/>
      <c r="AE183" s="798">
        <v>15</v>
      </c>
      <c r="AF183" s="798"/>
      <c r="AG183" s="412">
        <f>W183+Y183+AA183+AC183+AE183</f>
        <v>40</v>
      </c>
      <c r="AH183" s="403"/>
      <c r="AI183" s="404">
        <v>0.36</v>
      </c>
      <c r="AJ183" s="799" t="s">
        <v>39</v>
      </c>
      <c r="AK183" s="799"/>
      <c r="AL183" s="800" t="s">
        <v>588</v>
      </c>
      <c r="AM183" s="800"/>
      <c r="AN183" s="799" t="s">
        <v>189</v>
      </c>
      <c r="AO183" s="799"/>
      <c r="AP183" s="499" t="s">
        <v>1059</v>
      </c>
      <c r="AQ183" s="482" t="s">
        <v>617</v>
      </c>
      <c r="AR183" s="269" t="s">
        <v>1065</v>
      </c>
      <c r="AS183" s="265" t="s">
        <v>1061</v>
      </c>
      <c r="AT183" s="259" t="s">
        <v>1062</v>
      </c>
      <c r="AU183" s="276"/>
      <c r="AV183" s="879"/>
      <c r="AW183" s="882"/>
      <c r="AX183" s="885"/>
      <c r="AY183" s="882"/>
      <c r="AZ183" s="888"/>
      <c r="BA183" s="891"/>
      <c r="BB183" s="394"/>
      <c r="BC183" s="282"/>
      <c r="BD183" s="397">
        <v>0.60000000000000009</v>
      </c>
      <c r="BE183" s="283" t="str">
        <f>IF(ISERROR(IF(R181="R.INHERENTE
3","R. INHERENTE",(IF(AZ181="R.RESIDUAL
3","R. RESIDUAL"," ")))),"",(IF(R181="R.INHERENTE
3","R. INHERENTE",(IF(AZ181="R.RESIDUAL
3","R. RESIDUAL"," ")))))</f>
        <v xml:space="preserve"> </v>
      </c>
      <c r="BF183" s="284" t="str">
        <f>IF(ISERROR(IF(R181="R.INHERENTE
8","R. INHERENTE",(IF(AZ181="R.RESIDUAL
8","R. RESIDUAL"," ")))),"",(IF(R181="R.INHERENTE
8","R. INHERENTE",(IF(AZ181="R.RESIDUAL
8","R. RESIDUAL"," ")))))</f>
        <v xml:space="preserve"> </v>
      </c>
      <c r="BG183" s="284" t="str">
        <f>IF(ISERROR(IF(R181="R.INHERENTE
13","R. INHERENTE",(IF(AZ181="R.RESIDUAL
13","R. RESIDUAL"," ")))),"",(IF(R181="R.INHERENTE
13","R. INHERENTE",(IF(AZ181="R.RESIDUAL
13","R. RESIDUAL"," ")))))</f>
        <v xml:space="preserve"> </v>
      </c>
      <c r="BH183" s="285" t="str">
        <f>IF(ISERROR(IF(R181="R.INHERENTE
18","R. INHERENTE",(IF(AZ181="R.RESIDUAL
18","R. RESIDUAL"," ")))),"",(IF(R181="R.INHERENTE
18","R. INHERENTE",(IF(AZ181="R.RESIDUAL
18","R. RESIDUAL"," ")))))</f>
        <v xml:space="preserve"> </v>
      </c>
      <c r="BI183" s="286" t="str">
        <f>IF(ISERROR(IF(R181="R.INHERENTE
23","R. INHERENTE",(IF(AZ181="R.RESIDUAL
23","R. RESIDUAL"," ")))),"",(IF(R181="R.INHERENTE
23","R. INHERENTE",(IF(AZ181="R.RESIDUAL
23","R. RESIDUAL"," ")))))</f>
        <v xml:space="preserve"> </v>
      </c>
      <c r="BJ183" s="280"/>
      <c r="BK183" s="894"/>
      <c r="BL183" s="811"/>
      <c r="BM183" s="811"/>
      <c r="BN183" s="811"/>
      <c r="BO183" s="811"/>
      <c r="BP183" s="814"/>
      <c r="BQ183" s="392"/>
      <c r="BR183" s="817"/>
      <c r="BS183" s="820"/>
      <c r="BT183" s="823"/>
      <c r="BU183" s="275"/>
      <c r="BV183" s="826"/>
      <c r="BW183" s="829"/>
      <c r="BX183" s="829"/>
      <c r="BY183" s="829"/>
      <c r="BZ183" s="793"/>
      <c r="CA183" s="829"/>
      <c r="CB183" s="829"/>
      <c r="CC183" s="829"/>
      <c r="CD183" s="793"/>
      <c r="CE183" s="829"/>
      <c r="CF183" s="829"/>
      <c r="CG183" s="829"/>
      <c r="CH183" s="793"/>
      <c r="CI183" s="829"/>
      <c r="CJ183" s="829"/>
      <c r="CK183" s="829"/>
      <c r="CL183" s="793"/>
      <c r="CM183" s="829"/>
      <c r="CN183" s="829"/>
      <c r="CO183" s="829"/>
      <c r="CP183" s="796"/>
      <c r="CQ183" s="308"/>
      <c r="CR183" s="832"/>
      <c r="CS183" s="790"/>
      <c r="CT183" s="790"/>
      <c r="CU183" s="790"/>
      <c r="CV183" s="790"/>
      <c r="CW183" s="790"/>
      <c r="CX183" s="790"/>
      <c r="CY183" s="790"/>
      <c r="CZ183" s="793"/>
      <c r="DA183" s="790"/>
      <c r="DB183" s="790"/>
      <c r="DC183" s="790"/>
      <c r="DD183" s="793"/>
      <c r="DE183" s="790"/>
      <c r="DF183" s="790"/>
      <c r="DG183" s="790"/>
      <c r="DH183" s="793"/>
      <c r="DI183" s="790"/>
      <c r="DJ183" s="790"/>
      <c r="DK183" s="790"/>
      <c r="DL183" s="793"/>
      <c r="DM183" s="790"/>
      <c r="DN183" s="790"/>
      <c r="DO183" s="790"/>
      <c r="DP183" s="796"/>
      <c r="DQ183" s="293"/>
      <c r="DR183" s="297"/>
      <c r="DS183" s="298"/>
      <c r="DT183" s="298"/>
      <c r="DU183" s="299"/>
    </row>
    <row r="184" spans="1:125" ht="80.25" customHeight="1" x14ac:dyDescent="0.25">
      <c r="A184" s="303"/>
      <c r="B184" s="835"/>
      <c r="C184" s="838"/>
      <c r="D184" s="838"/>
      <c r="E184" s="838"/>
      <c r="F184" s="841"/>
      <c r="G184" s="844"/>
      <c r="H184" s="486"/>
      <c r="I184" s="847"/>
      <c r="J184" s="850"/>
      <c r="K184" s="853"/>
      <c r="L184" s="274"/>
      <c r="M184" s="856"/>
      <c r="N184" s="859"/>
      <c r="O184" s="862"/>
      <c r="P184" s="865"/>
      <c r="Q184" s="868"/>
      <c r="R184" s="871"/>
      <c r="S184" s="274"/>
      <c r="T184" s="516"/>
      <c r="U184" s="258"/>
      <c r="V184" s="258"/>
      <c r="W184" s="798"/>
      <c r="X184" s="798"/>
      <c r="Y184" s="798"/>
      <c r="Z184" s="798"/>
      <c r="AA184" s="798"/>
      <c r="AB184" s="798"/>
      <c r="AC184" s="798"/>
      <c r="AD184" s="798"/>
      <c r="AE184" s="798"/>
      <c r="AF184" s="798"/>
      <c r="AG184" s="412">
        <f>W184+Y184+AA184+AC184+AE184</f>
        <v>0</v>
      </c>
      <c r="AH184" s="403"/>
      <c r="AI184" s="404"/>
      <c r="AJ184" s="801"/>
      <c r="AK184" s="802"/>
      <c r="AL184" s="803"/>
      <c r="AM184" s="804"/>
      <c r="AN184" s="801"/>
      <c r="AO184" s="802"/>
      <c r="AP184" s="480"/>
      <c r="AQ184" s="482"/>
      <c r="AR184" s="269"/>
      <c r="AS184" s="266"/>
      <c r="AT184" s="261"/>
      <c r="AU184" s="276"/>
      <c r="AV184" s="879"/>
      <c r="AW184" s="882"/>
      <c r="AX184" s="885"/>
      <c r="AY184" s="882"/>
      <c r="AZ184" s="888"/>
      <c r="BA184" s="891"/>
      <c r="BB184" s="394"/>
      <c r="BC184" s="282"/>
      <c r="BD184" s="397">
        <v>0.4</v>
      </c>
      <c r="BE184" s="287" t="str">
        <f>IF(ISERROR(IF(R181="R.INHERENTE
2","R. INHERENTE",(IF(AZ181="R.RESIDUAL
2","R. RESIDUAL"," ")))),"",(IF(R181="R.INHERENTE
2","R. INHERENTE",(IF(AZ181="R.RESIDUAL
2","R. RESIDUAL"," ")))))</f>
        <v xml:space="preserve"> </v>
      </c>
      <c r="BF184" s="284" t="str">
        <f>IF(ISERROR(IF(R181="R.INHERENTE
7","R. INHERENTE",(IF(AZ181="R.RESIDUAL
7","R. RESIDUAL"," ")))),"",(IF(R181="R.INHERENTE
7","R. INHERENTE",(IF(AZ181="R.RESIDUAL
7","R. RESIDUAL"," ")))))</f>
        <v xml:space="preserve"> </v>
      </c>
      <c r="BG184" s="284" t="str">
        <f>IF(ISERROR(IF(R181="R.INHERENTE
12","R. INHERENTE",(IF(AZ181="R.RESIDUAL
12","R. RESIDUAL"," ")))),"",(IF(R181="R.INHERENTE
12","R. INHERENTE",(IF(AZ181="R.RESIDUAL
12","R. RESIDUAL"," ")))))</f>
        <v xml:space="preserve"> </v>
      </c>
      <c r="BH184" s="285" t="str">
        <f>IF(ISERROR(IF(R181="R.INHERENTE
17","R. INHERENTE",(IF(AZ181="R.RESIDUAL
17","R. RESIDUAL"," ")))),"",(IF(R181="R.INHERENTE
17","R. INHERENTE",(IF(AZ181="R.RESIDUAL
17","R. RESIDUAL"," ")))))</f>
        <v xml:space="preserve"> </v>
      </c>
      <c r="BI184" s="286" t="str">
        <f>IF(ISERROR(IF(R181="R.INHERENTE
22","R. INHERENTE",(IF(AZ181="R.RESIDUAL
22","R. RESIDUAL"," ")))),"",(IF(R181="R.INHERENTE
22","R. INHERENTE",(IF(AZ181="R.RESIDUAL
22","R. RESIDUAL"," ")))))</f>
        <v xml:space="preserve"> </v>
      </c>
      <c r="BJ184" s="280"/>
      <c r="BK184" s="894"/>
      <c r="BL184" s="811"/>
      <c r="BM184" s="811"/>
      <c r="BN184" s="811"/>
      <c r="BO184" s="811"/>
      <c r="BP184" s="814"/>
      <c r="BQ184" s="392"/>
      <c r="BR184" s="817"/>
      <c r="BS184" s="820"/>
      <c r="BT184" s="823"/>
      <c r="BU184" s="275"/>
      <c r="BV184" s="826"/>
      <c r="BW184" s="829"/>
      <c r="BX184" s="829"/>
      <c r="BY184" s="829"/>
      <c r="BZ184" s="793"/>
      <c r="CA184" s="829"/>
      <c r="CB184" s="829"/>
      <c r="CC184" s="829"/>
      <c r="CD184" s="793"/>
      <c r="CE184" s="829"/>
      <c r="CF184" s="829"/>
      <c r="CG184" s="829"/>
      <c r="CH184" s="793"/>
      <c r="CI184" s="829"/>
      <c r="CJ184" s="829"/>
      <c r="CK184" s="829"/>
      <c r="CL184" s="793"/>
      <c r="CM184" s="829"/>
      <c r="CN184" s="829"/>
      <c r="CO184" s="829"/>
      <c r="CP184" s="796"/>
      <c r="CQ184" s="308"/>
      <c r="CR184" s="832"/>
      <c r="CS184" s="790"/>
      <c r="CT184" s="790"/>
      <c r="CU184" s="790"/>
      <c r="CV184" s="790"/>
      <c r="CW184" s="790"/>
      <c r="CX184" s="790"/>
      <c r="CY184" s="790"/>
      <c r="CZ184" s="793"/>
      <c r="DA184" s="790"/>
      <c r="DB184" s="790"/>
      <c r="DC184" s="790"/>
      <c r="DD184" s="793"/>
      <c r="DE184" s="790"/>
      <c r="DF184" s="790"/>
      <c r="DG184" s="790"/>
      <c r="DH184" s="793"/>
      <c r="DI184" s="790"/>
      <c r="DJ184" s="790"/>
      <c r="DK184" s="790"/>
      <c r="DL184" s="793"/>
      <c r="DM184" s="790"/>
      <c r="DN184" s="790"/>
      <c r="DO184" s="790"/>
      <c r="DP184" s="796"/>
      <c r="DQ184" s="293"/>
      <c r="DR184" s="297"/>
      <c r="DS184" s="298"/>
      <c r="DT184" s="298"/>
      <c r="DU184" s="299"/>
    </row>
    <row r="185" spans="1:125" ht="80.25" customHeight="1" thickBot="1" x14ac:dyDescent="0.3">
      <c r="A185" s="303"/>
      <c r="B185" s="836"/>
      <c r="C185" s="839"/>
      <c r="D185" s="839"/>
      <c r="E185" s="839"/>
      <c r="F185" s="842"/>
      <c r="G185" s="845"/>
      <c r="H185" s="487"/>
      <c r="I185" s="848"/>
      <c r="J185" s="851"/>
      <c r="K185" s="854"/>
      <c r="L185" s="274"/>
      <c r="M185" s="857"/>
      <c r="N185" s="860"/>
      <c r="O185" s="863"/>
      <c r="P185" s="866"/>
      <c r="Q185" s="869"/>
      <c r="R185" s="872"/>
      <c r="S185" s="274"/>
      <c r="T185" s="536"/>
      <c r="U185" s="263"/>
      <c r="V185" s="263"/>
      <c r="W185" s="805"/>
      <c r="X185" s="805"/>
      <c r="Y185" s="805"/>
      <c r="Z185" s="805"/>
      <c r="AA185" s="805"/>
      <c r="AB185" s="805"/>
      <c r="AC185" s="805"/>
      <c r="AD185" s="805"/>
      <c r="AE185" s="805"/>
      <c r="AF185" s="805"/>
      <c r="AG185" s="413">
        <f>W185+Y185+AA185+AC185+AE185</f>
        <v>0</v>
      </c>
      <c r="AH185" s="405"/>
      <c r="AI185" s="406"/>
      <c r="AJ185" s="806"/>
      <c r="AK185" s="807"/>
      <c r="AL185" s="808"/>
      <c r="AM185" s="809"/>
      <c r="AN185" s="806"/>
      <c r="AO185" s="807"/>
      <c r="AP185" s="271"/>
      <c r="AQ185" s="483"/>
      <c r="AR185" s="270"/>
      <c r="AS185" s="267"/>
      <c r="AT185" s="264"/>
      <c r="AU185" s="276"/>
      <c r="AV185" s="880"/>
      <c r="AW185" s="883"/>
      <c r="AX185" s="886"/>
      <c r="AY185" s="883"/>
      <c r="AZ185" s="889"/>
      <c r="BA185" s="892"/>
      <c r="BB185" s="394"/>
      <c r="BC185" s="282"/>
      <c r="BD185" s="398">
        <v>0.2</v>
      </c>
      <c r="BE185" s="288" t="str">
        <f>IF(ISERROR(IF(R181="R.INHERENTE
1","R. INHERENTE",(IF(AZ181="R.RESIDUAL
1","R. RESIDUAL"," ")))),"",(IF(R181="R.INHERENTE
1","R. INHERENTE",(IF(AZ181="R.RESIDUAL
1","R. RESIDUAL"," ")))))</f>
        <v xml:space="preserve"> </v>
      </c>
      <c r="BF185" s="289" t="str">
        <f>IF(ISERROR(IF(R181="R.INHERENTE
6","R. INHERENTE",(IF(AZ181="R.RESIDUAL
6","R. RESIDUAL"," ")))),"",(IF(R181="R.INHERENTE
6","R. INHERENTE",(IF(AZ181="R.RESIDUAL
6","R. RESIDUAL"," ")))))</f>
        <v>R. RESIDUAL</v>
      </c>
      <c r="BG185" s="290" t="str">
        <f>IF(ISERROR(IF(R181="R.INHERENTE
11","R. INHERENTE",(IF(AZ181="R.RESIDUAL
11","R. RESIDUAL"," ")))),"",(IF(R181="R.INHERENTE
11","R. INHERENTE",(IF(AZ181="R.RESIDUAL
11","R. RESIDUAL"," ")))))</f>
        <v>R. INHERENTE</v>
      </c>
      <c r="BH185" s="291" t="str">
        <f>IF(ISERROR(IF(R181="R.INHERENTE
16","R. INHERENTE",(IF(AZ181="R.RESIDUAL
16","R. RESIDUAL"," ")))),"",(IF(R181="R.INHERENTE
16","R. INHERENTE",(IF(AZ181="R.RESIDUAL
16","R. RESIDUAL"," ")))))</f>
        <v xml:space="preserve"> </v>
      </c>
      <c r="BI185" s="292" t="str">
        <f>IF(ISERROR(IF(R181="R.INHERENTE
21","R. INHERENTE",(IF(AZ181="R.RESIDUAL
21","R. RESIDUAL"," ")))),"",(IF(R181="R.INHERENTE
21","R. INHERENTE",(IF(AZ181="R.RESIDUAL
21","R. RESIDUAL"," ")))))</f>
        <v xml:space="preserve"> </v>
      </c>
      <c r="BJ185" s="280"/>
      <c r="BK185" s="895"/>
      <c r="BL185" s="812"/>
      <c r="BM185" s="812"/>
      <c r="BN185" s="812"/>
      <c r="BO185" s="812"/>
      <c r="BP185" s="815"/>
      <c r="BQ185" s="392"/>
      <c r="BR185" s="818"/>
      <c r="BS185" s="821"/>
      <c r="BT185" s="824"/>
      <c r="BU185" s="275"/>
      <c r="BV185" s="827"/>
      <c r="BW185" s="830"/>
      <c r="BX185" s="830"/>
      <c r="BY185" s="830"/>
      <c r="BZ185" s="794"/>
      <c r="CA185" s="830"/>
      <c r="CB185" s="830"/>
      <c r="CC185" s="830"/>
      <c r="CD185" s="794"/>
      <c r="CE185" s="830"/>
      <c r="CF185" s="830"/>
      <c r="CG185" s="830"/>
      <c r="CH185" s="794"/>
      <c r="CI185" s="830"/>
      <c r="CJ185" s="830"/>
      <c r="CK185" s="830"/>
      <c r="CL185" s="794"/>
      <c r="CM185" s="830"/>
      <c r="CN185" s="830"/>
      <c r="CO185" s="830"/>
      <c r="CP185" s="797"/>
      <c r="CQ185" s="308"/>
      <c r="CR185" s="833"/>
      <c r="CS185" s="791"/>
      <c r="CT185" s="791"/>
      <c r="CU185" s="791"/>
      <c r="CV185" s="791"/>
      <c r="CW185" s="791"/>
      <c r="CX185" s="791"/>
      <c r="CY185" s="791"/>
      <c r="CZ185" s="794"/>
      <c r="DA185" s="791"/>
      <c r="DB185" s="791"/>
      <c r="DC185" s="791"/>
      <c r="DD185" s="794"/>
      <c r="DE185" s="791"/>
      <c r="DF185" s="791"/>
      <c r="DG185" s="791"/>
      <c r="DH185" s="794"/>
      <c r="DI185" s="791"/>
      <c r="DJ185" s="791"/>
      <c r="DK185" s="791"/>
      <c r="DL185" s="794"/>
      <c r="DM185" s="791"/>
      <c r="DN185" s="791"/>
      <c r="DO185" s="791"/>
      <c r="DP185" s="797"/>
      <c r="DQ185" s="293"/>
      <c r="DR185" s="300"/>
      <c r="DS185" s="301"/>
      <c r="DT185" s="301"/>
      <c r="DU185" s="302"/>
    </row>
    <row r="186" spans="1:125" ht="19.5" customHeight="1" thickBot="1" x14ac:dyDescent="0.3">
      <c r="AV186" s="394"/>
      <c r="AW186" s="394"/>
      <c r="AX186" s="394"/>
      <c r="AY186" s="394"/>
      <c r="AZ186" s="394"/>
      <c r="BE186" s="410">
        <v>0.2</v>
      </c>
      <c r="BF186" s="411">
        <v>0.4</v>
      </c>
      <c r="BG186" s="411">
        <v>0.60000000000000009</v>
      </c>
      <c r="BH186" s="411">
        <v>0.8</v>
      </c>
      <c r="BI186" s="411">
        <v>1</v>
      </c>
    </row>
    <row r="187" spans="1:125" ht="80.25" customHeight="1" x14ac:dyDescent="0.25">
      <c r="A187" s="303"/>
      <c r="B187" s="834">
        <v>29</v>
      </c>
      <c r="C187" s="837" t="s">
        <v>642</v>
      </c>
      <c r="D187" s="837" t="s">
        <v>624</v>
      </c>
      <c r="E187" s="837" t="s">
        <v>601</v>
      </c>
      <c r="F187" s="840" t="s">
        <v>598</v>
      </c>
      <c r="G187" s="843" t="s">
        <v>1997</v>
      </c>
      <c r="H187" s="485" t="s">
        <v>1068</v>
      </c>
      <c r="I187" s="846" t="str">
        <f>IF(F187="","",(CONCATENATE("Posibilidad de afectación ",F187," ",G187," ",H187," ",H188," ",H189," ",H190," ",H191)))</f>
        <v xml:space="preserve">Posibilidad de afectación Reputacional  por falta de adecuación, adaptación y/o verificación periodica de áreas, debido a falta de conocimiento de los lineamientos exigidos por el Ministerio, fallas en la documentación, recursos financieros limitados y/o a la supervisión de convenios docencia del servicio. </v>
      </c>
      <c r="J187" s="849" t="s">
        <v>906</v>
      </c>
      <c r="K187" s="852" t="s">
        <v>868</v>
      </c>
      <c r="L187" s="274"/>
      <c r="M187" s="855" t="s">
        <v>658</v>
      </c>
      <c r="N187" s="858">
        <f>IF(ISERROR(VLOOKUP($M187,Listas!$E$20:$F$24,2,FALSE)),"",(VLOOKUP($M187,Listas!$E$20:$F$24,2,FALSE)))</f>
        <v>0.4</v>
      </c>
      <c r="O187" s="861" t="str">
        <f>IF(ISERROR(VLOOKUP($N187,Listas!$E$3:$F$7,2,FALSE)),"",(VLOOKUP($N187,Listas!$E$3:$F$7,2,FALSE)))</f>
        <v>BAJA</v>
      </c>
      <c r="P187" s="864" t="s">
        <v>597</v>
      </c>
      <c r="Q187" s="867">
        <f>IF(ISERROR(VLOOKUP($P187,Listas!$E$28:$F$35,2,FALSE)),"",(VLOOKUP($P187,Listas!$E$28:$F$35,2,FALSE)))</f>
        <v>0.8</v>
      </c>
      <c r="R187" s="870" t="str">
        <f>IF(N187="","",(CONCATENATE("R.INHERENTE
",(IF(AND($N187=0.2,$Q187=0.2),1,(IF(AND($N187=0.2,$Q187=0.4),6,(IF(AND($N187=0.2,$Q187=0.6),11,(IF(AND($N187=0.2,$Q187=0.8),16,(IF(AND($N187=0.2,$Q187=1),21,(IF(AND($N187=0.4,$Q187=0.2),2,(IF(AND($N187=0.4,$Q187=0.4),7,(IF(AND($N187=0.4,$Q187=0.6),12,(IF(AND($N187=0.4,$Q187=0.8),17,(IF(AND($N187=0.4,$Q187=1),22,(IF(AND($N187=0.6,$Q187=0.2),3,(IF(AND($N187=0.6,$Q187=0.4),8,(IF(AND($N187=0.6,$Q187=0.6),13,(IF(AND($N187=0.6,$Q187=0.8),18,(IF(AND($N187=0.6,$Q187=1),23,(IF(AND($N187=0.8,$Q187=0.2),4,(IF(AND($N187=0.8,$Q187=0.4),9,(IF(AND($N187=0.8,$Q187=0.6),14,(IF(AND($N187=0.8,$Q187=0.8),19,(IF(AND($N187=0.8,$Q187=1),24,(IF(AND($N187=1,$Q187=0.2),5,(IF(AND($N187=1,$Q187=0.4),10,(IF(AND($N187=1,$Q187=0.6),15,(IF(AND($N187=1,$Q187=0.8),20,(IF(AND($N187=1,$Q187=1),25,"")))))))))))))))))))))))))))))))))))))))))))))))))))))</f>
        <v>R.INHERENTE
17</v>
      </c>
      <c r="S187" s="274">
        <f>+VLOOKUP($R187,Listas!$D$112:$E$136,2,FALSE)</f>
        <v>17</v>
      </c>
      <c r="T187" s="515" t="s">
        <v>1070</v>
      </c>
      <c r="U187" s="309" t="s">
        <v>748</v>
      </c>
      <c r="V187" s="309"/>
      <c r="W187" s="873">
        <v>25</v>
      </c>
      <c r="X187" s="874"/>
      <c r="Y187" s="873"/>
      <c r="Z187" s="874"/>
      <c r="AA187" s="873"/>
      <c r="AB187" s="874"/>
      <c r="AC187" s="875"/>
      <c r="AD187" s="875"/>
      <c r="AE187" s="875">
        <v>15</v>
      </c>
      <c r="AF187" s="875"/>
      <c r="AG187" s="436">
        <f>W187+Y187+AA187+AC187+AE187</f>
        <v>40</v>
      </c>
      <c r="AH187" s="407">
        <v>0.24</v>
      </c>
      <c r="AI187" s="408"/>
      <c r="AJ187" s="1186" t="s">
        <v>189</v>
      </c>
      <c r="AK187" s="1187"/>
      <c r="AL187" s="1188" t="s">
        <v>588</v>
      </c>
      <c r="AM187" s="1189"/>
      <c r="AN187" s="1186" t="s">
        <v>189</v>
      </c>
      <c r="AO187" s="1187"/>
      <c r="AP187" s="500" t="s">
        <v>1987</v>
      </c>
      <c r="AQ187" s="527" t="s">
        <v>618</v>
      </c>
      <c r="AR187" s="310" t="s">
        <v>1074</v>
      </c>
      <c r="AS187" s="311" t="s">
        <v>1077</v>
      </c>
      <c r="AT187" s="312" t="s">
        <v>1078</v>
      </c>
      <c r="AU187" s="305">
        <f>+(IF(AND($AV187&gt;0,$AV187&lt;=0.2),0.2,(IF(AND($AV187&gt;0.2,$AV187&lt;=0.4),0.4,(IF(AND($AV187&gt;0.4,$AV187&lt;=0.6),0.6,(IF(AND($AV187&gt;0.6,$AV187&lt;=0.8),0.8,(IF($AV187&gt;0.8,1,""))))))))))</f>
        <v>0.2</v>
      </c>
      <c r="AV187" s="878">
        <f>+MIN(AH187:AH191)</f>
        <v>0.16800000000000001</v>
      </c>
      <c r="AW187" s="881" t="str">
        <f>+(IF($AU187=0.2,"MUY BAJA",(IF($AU187=0.4,"BAJA",(IF($AU187=0.6,"MEDIA",(IF($AU187=0.8,"ALTA",(IF($AU187=1,"MUY ALTA",""))))))))))</f>
        <v>MUY BAJA</v>
      </c>
      <c r="AX187" s="884">
        <f>+MIN(AI187:AI191)</f>
        <v>0.39200000000000002</v>
      </c>
      <c r="AY187" s="881" t="str">
        <f>+(IF($BB187=0.2,"MUY BAJA",(IF($BB187=0.4,"BAJA",(IF($BB187=0.6,"MEDIA",(IF($BB187=0.8,"ALTA",(IF($BB187=1,"MUY ALTA",""))))))))))</f>
        <v>BAJA</v>
      </c>
      <c r="AZ187" s="887" t="str">
        <f>IF($AU187="","",(CONCATENATE("R.RESIDUAL
",(IF(AND($AU187=0.2,$BB187=0.2),1,(IF(AND($AU187=0.2,$BB187=0.4),6,(IF(AND($AU187=0.2,$BB187=0.6),11,(IF(AND($AU187=0.2,$BB187=0.8),16,(IF(AND($AU187=0.2,$BB187=1),21,(IF(AND($AU187=0.4,$BB187=0.2),2,(IF(AND($AU187=0.4,$BB187=0.4),7,(IF(AND($AU187=0.4,$BB187=0.6),12,(IF(AND($AU187=0.4,$BB187=0.8),17,(IF(AND($AU187=0.4,$BB187=1),22,(IF(AND($AU187=0.6,$BB187=0.2),3,(IF(AND($AU187=0.6,$BB187=0.4),8,(IF(AND($AU187=0.6,$BB187=0.6),13,(IF(AND($AU187=0.6,$BB187=0.8),18,(IF(AND($AU187=0.6,$BB187=1),23,(IF(AND($AU187=0.8,$BB187=0.2),4,(IF(AND($AU187=0.8,$BB187=0.4),9,(IF(AND($AU187=0.8,$BB187=0.6),14,(IF(AND($AU187=0.8,$BB187=0.8),19,(IF(AND($AU187=0.8,$BB187=1),24,(IF(AND($AU187=1,$BB187=0.2),5,(IF(AND($AU187=1,$BB187=0.4),10,(IF(AND($AU187=1,$BB187=0.6),15,(IF(AND($AU187=1,$BB187=0.8),20,(IF(AND($AU187=1,$BB187=1),25,"")))))))))))))))))))))))))))))))))))))))))))))))))))))</f>
        <v>R.RESIDUAL
6</v>
      </c>
      <c r="BA187" s="890" t="s">
        <v>610</v>
      </c>
      <c r="BB187" s="305">
        <f>+(IF(AND($AX187&gt;0,$AX187&lt;=0.2),0.2,(IF(AND($AX187&gt;0.2,$AX187&lt;=0.4),0.4,(IF(AND($AX187&gt;0.4,$AX187&lt;=0.6),0.6,(IF(AND($AX187&gt;0.6,$AX187&lt;=0.8),0.8,(IF($AX187&gt;0.8,1,""))))))))))</f>
        <v>0.4</v>
      </c>
      <c r="BC187" s="276">
        <f>+VLOOKUP($AZ187,Listas!$F$112:$G$136,2,FALSE)</f>
        <v>6</v>
      </c>
      <c r="BD187" s="397">
        <v>1</v>
      </c>
      <c r="BE187" s="277" t="str">
        <f>IF(ISERROR(IF(R187="R.INHERENTE
5","R. INHERENTE",(IF(AZ187="R.RESIDUAL
5","R. RESIDUAL"," ")))),"",(IF(R187="R.INHERENTE
5","R. INHERENTE",(IF(AZ187="R.RESIDUAL
5","R. RESIDUAL"," ")))))</f>
        <v xml:space="preserve"> </v>
      </c>
      <c r="BF187" s="278" t="str">
        <f>IF(ISERROR(IF(R187="R.INHERENTE
10","R. INHERENTE",(IF(AZ187="R.RESIDUAL
10","R. RESIDUAL"," ")))),"",(IF(R187="R.INHERENTE
10","R. INHERENTE",(IF(AZ187="R.RESIDUAL
10","R. RESIDUAL"," ")))))</f>
        <v xml:space="preserve"> </v>
      </c>
      <c r="BG187" s="278" t="str">
        <f>IF(ISERROR(IF(R187="R.INHERENTE
15","R. INHERENTE",(IF(AZ187="R.RESIDUAL
15","R. RESIDUAL"," ")))),"",(IF(R187="R.INHERENTE
15","R. INHERENTE",(IF(AZ187="R.RESIDUAL
15","R. RESIDUAL"," ")))))</f>
        <v xml:space="preserve"> </v>
      </c>
      <c r="BH187" s="278" t="str">
        <f>IF(ISERROR(IF(R187="R.INHERENTE
20","R. INHERENTE",(IF(AZ187="R.RESIDUAL
20","R. RESIDUAL"," ")))),"",(IF(R187="R.INHERENTE
20","R. INHERENTE",(IF(AZ187="R.RESIDUAL
20","R. RESIDUAL"," ")))))</f>
        <v xml:space="preserve"> </v>
      </c>
      <c r="BI187" s="279" t="str">
        <f>IF(ISERROR(IF(R187="R.INHERENTE
25","R. INHERENTE",(IF(AZ187="R.RESIDUAL
25","R. RESIDUAL"," ")))),"",(IF(R187="R.INHERENTE
25","R. INHERENTE",(IF(AZ187="R.RESIDUAL
25","R. RESIDUAL"," ")))))</f>
        <v xml:space="preserve"> </v>
      </c>
      <c r="BJ187" s="280"/>
      <c r="BK187" s="893" t="s">
        <v>43</v>
      </c>
      <c r="BL187" s="810" t="s">
        <v>43</v>
      </c>
      <c r="BM187" s="810" t="s">
        <v>43</v>
      </c>
      <c r="BN187" s="810" t="s">
        <v>43</v>
      </c>
      <c r="BO187" s="810" t="s">
        <v>43</v>
      </c>
      <c r="BP187" s="813"/>
      <c r="BQ187" s="392"/>
      <c r="BR187" s="816" t="s">
        <v>1940</v>
      </c>
      <c r="BS187" s="819" t="s">
        <v>1242</v>
      </c>
      <c r="BT187" s="1183" t="s">
        <v>1243</v>
      </c>
      <c r="BU187" s="275"/>
      <c r="BV187" s="825">
        <v>44656</v>
      </c>
      <c r="BW187" s="828"/>
      <c r="BX187" s="828"/>
      <c r="BY187" s="828"/>
      <c r="BZ187" s="792" t="s">
        <v>924</v>
      </c>
      <c r="CA187" s="828"/>
      <c r="CB187" s="828"/>
      <c r="CC187" s="828"/>
      <c r="CD187" s="792" t="s">
        <v>924</v>
      </c>
      <c r="CE187" s="828"/>
      <c r="CF187" s="828"/>
      <c r="CG187" s="828"/>
      <c r="CH187" s="792" t="s">
        <v>925</v>
      </c>
      <c r="CI187" s="828"/>
      <c r="CJ187" s="828"/>
      <c r="CK187" s="828"/>
      <c r="CL187" s="792" t="s">
        <v>924</v>
      </c>
      <c r="CM187" s="828"/>
      <c r="CN187" s="828"/>
      <c r="CO187" s="828"/>
      <c r="CP187" s="795" t="s">
        <v>926</v>
      </c>
      <c r="CQ187" s="308"/>
      <c r="CR187" s="831">
        <v>44661</v>
      </c>
      <c r="CS187" s="789"/>
      <c r="CT187" s="789"/>
      <c r="CU187" s="789"/>
      <c r="CV187" s="789"/>
      <c r="CW187" s="789"/>
      <c r="CX187" s="789"/>
      <c r="CY187" s="789"/>
      <c r="CZ187" s="792" t="s">
        <v>924</v>
      </c>
      <c r="DA187" s="789"/>
      <c r="DB187" s="789"/>
      <c r="DC187" s="789"/>
      <c r="DD187" s="792" t="s">
        <v>924</v>
      </c>
      <c r="DE187" s="789"/>
      <c r="DF187" s="789"/>
      <c r="DG187" s="789"/>
      <c r="DH187" s="792" t="s">
        <v>925</v>
      </c>
      <c r="DI187" s="789"/>
      <c r="DJ187" s="789"/>
      <c r="DK187" s="789"/>
      <c r="DL187" s="792" t="s">
        <v>924</v>
      </c>
      <c r="DM187" s="789"/>
      <c r="DN187" s="789"/>
      <c r="DO187" s="789"/>
      <c r="DP187" s="795" t="s">
        <v>926</v>
      </c>
      <c r="DQ187" s="293"/>
      <c r="DR187" s="294"/>
      <c r="DS187" s="295"/>
      <c r="DT187" s="295"/>
      <c r="DU187" s="296"/>
    </row>
    <row r="188" spans="1:125" ht="80.25" customHeight="1" x14ac:dyDescent="0.25">
      <c r="A188" s="303"/>
      <c r="B188" s="835"/>
      <c r="C188" s="838"/>
      <c r="D188" s="838"/>
      <c r="E188" s="838"/>
      <c r="F188" s="841"/>
      <c r="G188" s="844"/>
      <c r="H188" s="486" t="s">
        <v>2008</v>
      </c>
      <c r="I188" s="847"/>
      <c r="J188" s="850"/>
      <c r="K188" s="853"/>
      <c r="L188" s="274"/>
      <c r="M188" s="856"/>
      <c r="N188" s="859"/>
      <c r="O188" s="862"/>
      <c r="P188" s="865"/>
      <c r="Q188" s="868"/>
      <c r="R188" s="871"/>
      <c r="S188" s="274"/>
      <c r="T188" s="516" t="s">
        <v>1071</v>
      </c>
      <c r="U188" s="258"/>
      <c r="V188" s="258" t="s">
        <v>260</v>
      </c>
      <c r="W188" s="798"/>
      <c r="X188" s="798"/>
      <c r="Y188" s="798">
        <v>15</v>
      </c>
      <c r="Z188" s="798"/>
      <c r="AA188" s="798"/>
      <c r="AB188" s="798"/>
      <c r="AC188" s="798"/>
      <c r="AD188" s="798"/>
      <c r="AE188" s="798">
        <v>15</v>
      </c>
      <c r="AF188" s="798"/>
      <c r="AG188" s="412">
        <f>W188+Y188+AA188+AC188+AE188</f>
        <v>30</v>
      </c>
      <c r="AH188" s="403"/>
      <c r="AI188" s="404">
        <v>0.56000000000000005</v>
      </c>
      <c r="AJ188" s="801" t="s">
        <v>189</v>
      </c>
      <c r="AK188" s="802"/>
      <c r="AL188" s="803" t="s">
        <v>589</v>
      </c>
      <c r="AM188" s="804"/>
      <c r="AN188" s="801" t="s">
        <v>189</v>
      </c>
      <c r="AO188" s="802"/>
      <c r="AP188" s="499" t="s">
        <v>1988</v>
      </c>
      <c r="AQ188" s="482" t="s">
        <v>617</v>
      </c>
      <c r="AR188" s="269" t="s">
        <v>1075</v>
      </c>
      <c r="AS188" s="265" t="s">
        <v>1077</v>
      </c>
      <c r="AT188" s="259" t="s">
        <v>1078</v>
      </c>
      <c r="AU188" s="276"/>
      <c r="AV188" s="879"/>
      <c r="AW188" s="882"/>
      <c r="AX188" s="885"/>
      <c r="AY188" s="882"/>
      <c r="AZ188" s="888"/>
      <c r="BA188" s="891"/>
      <c r="BB188" s="394"/>
      <c r="BC188" s="282"/>
      <c r="BD188" s="397">
        <v>0.8</v>
      </c>
      <c r="BE188" s="283" t="str">
        <f>IF(ISERROR(IF(R187="R.INHERENTE
4","R. INHERENTE",(IF(AZ187="R.RESIDUAL
4","R. RESIDUAL"," ")))),"",(IF(R187="R.INHERENTE
4","R. INHERENTE",(IF(AZ187="R.RESIDUAL
4","R. RESIDUAL"," ")))))</f>
        <v xml:space="preserve"> </v>
      </c>
      <c r="BF188" s="284" t="str">
        <f>IF(ISERROR(IF(R187="R.INHERENTE
9","R. INHERENTE",(IF(AZ187="R.RESIDUAL
9","R. RESIDUAL"," ")))),"",(IF(R187="R.INHERENTE
9","R. INHERENTE",(IF(AZ187="R.RESIDUAL
9","R. RESIDUAL"," ")))))</f>
        <v xml:space="preserve"> </v>
      </c>
      <c r="BG188" s="285" t="str">
        <f>IF(ISERROR(IF(R187="R.INHERENTE
14","R. INHERENTE",(IF(AZ187="R.RESIDUAL
14","R. RESIDUAL"," ")))),"",(IF(R187="R.INHERENTE
14","R. INHERENTE",(IF(AZ187="R.RESIDUAL
14","R. RESIDUAL"," ")))))</f>
        <v xml:space="preserve"> </v>
      </c>
      <c r="BH188" s="285" t="str">
        <f>IF(ISERROR(IF(R187="R.INHERENTE
19","R. INHERENTE",(IF(AZ187="R.RESIDUAL
19","R. RESIDUAL"," ")))),"",(IF(R187="R.INHERENTE
19","R. INHERENTE",(IF(AZ187="R.RESIDUAL
19","R. RESIDUAL"," ")))))</f>
        <v xml:space="preserve"> </v>
      </c>
      <c r="BI188" s="286" t="str">
        <f>IF(ISERROR(IF(R187="R.INHERENTE
24","R. INHERENTE",(IF(AZ187="R.RESIDUAL
24","R. RESIDUAL"," ")))),"",(IF(R187="R.INHERENTE
24","R. INHERENTE",(IF(AZ187="R.RESIDUAL
24","R. RESIDUAL"," ")))))</f>
        <v xml:space="preserve"> </v>
      </c>
      <c r="BJ188" s="280"/>
      <c r="BK188" s="894"/>
      <c r="BL188" s="811"/>
      <c r="BM188" s="811"/>
      <c r="BN188" s="811"/>
      <c r="BO188" s="811"/>
      <c r="BP188" s="814"/>
      <c r="BQ188" s="392"/>
      <c r="BR188" s="1181"/>
      <c r="BS188" s="820"/>
      <c r="BT188" s="1184"/>
      <c r="BU188" s="275"/>
      <c r="BV188" s="826"/>
      <c r="BW188" s="829"/>
      <c r="BX188" s="829"/>
      <c r="BY188" s="829"/>
      <c r="BZ188" s="793"/>
      <c r="CA188" s="829"/>
      <c r="CB188" s="829"/>
      <c r="CC188" s="829"/>
      <c r="CD188" s="793"/>
      <c r="CE188" s="829"/>
      <c r="CF188" s="829"/>
      <c r="CG188" s="829"/>
      <c r="CH188" s="793"/>
      <c r="CI188" s="829"/>
      <c r="CJ188" s="829"/>
      <c r="CK188" s="829"/>
      <c r="CL188" s="793"/>
      <c r="CM188" s="829"/>
      <c r="CN188" s="829"/>
      <c r="CO188" s="829"/>
      <c r="CP188" s="796"/>
      <c r="CQ188" s="308"/>
      <c r="CR188" s="832"/>
      <c r="CS188" s="790"/>
      <c r="CT188" s="790"/>
      <c r="CU188" s="790"/>
      <c r="CV188" s="790"/>
      <c r="CW188" s="790"/>
      <c r="CX188" s="790"/>
      <c r="CY188" s="790"/>
      <c r="CZ188" s="793"/>
      <c r="DA188" s="790"/>
      <c r="DB188" s="790"/>
      <c r="DC188" s="790"/>
      <c r="DD188" s="793"/>
      <c r="DE188" s="790"/>
      <c r="DF188" s="790"/>
      <c r="DG188" s="790"/>
      <c r="DH188" s="793"/>
      <c r="DI188" s="790"/>
      <c r="DJ188" s="790"/>
      <c r="DK188" s="790"/>
      <c r="DL188" s="793"/>
      <c r="DM188" s="790"/>
      <c r="DN188" s="790"/>
      <c r="DO188" s="790"/>
      <c r="DP188" s="796"/>
      <c r="DQ188" s="293"/>
      <c r="DR188" s="297"/>
      <c r="DS188" s="298"/>
      <c r="DT188" s="298"/>
      <c r="DU188" s="299"/>
    </row>
    <row r="189" spans="1:125" ht="80.25" customHeight="1" x14ac:dyDescent="0.25">
      <c r="A189" s="303"/>
      <c r="B189" s="835"/>
      <c r="C189" s="838"/>
      <c r="D189" s="838"/>
      <c r="E189" s="838"/>
      <c r="F189" s="841"/>
      <c r="G189" s="844"/>
      <c r="H189" s="486" t="s">
        <v>1998</v>
      </c>
      <c r="I189" s="847"/>
      <c r="J189" s="850"/>
      <c r="K189" s="853"/>
      <c r="L189" s="274"/>
      <c r="M189" s="856"/>
      <c r="N189" s="859"/>
      <c r="O189" s="862"/>
      <c r="P189" s="865"/>
      <c r="Q189" s="868"/>
      <c r="R189" s="871"/>
      <c r="S189" s="274"/>
      <c r="T189" s="516" t="s">
        <v>1072</v>
      </c>
      <c r="U189" s="258" t="s">
        <v>748</v>
      </c>
      <c r="V189" s="258"/>
      <c r="W189" s="798"/>
      <c r="X189" s="798"/>
      <c r="Y189" s="798">
        <v>15</v>
      </c>
      <c r="Z189" s="798"/>
      <c r="AA189" s="798"/>
      <c r="AB189" s="798"/>
      <c r="AC189" s="798"/>
      <c r="AD189" s="798"/>
      <c r="AE189" s="798">
        <v>15</v>
      </c>
      <c r="AF189" s="798"/>
      <c r="AG189" s="412">
        <f>W189+Y189+AA189+AC189+AE189</f>
        <v>30</v>
      </c>
      <c r="AH189" s="403">
        <v>0.16800000000000001</v>
      </c>
      <c r="AI189" s="404"/>
      <c r="AJ189" s="801" t="s">
        <v>39</v>
      </c>
      <c r="AK189" s="802"/>
      <c r="AL189" s="803" t="s">
        <v>589</v>
      </c>
      <c r="AM189" s="804"/>
      <c r="AN189" s="801" t="s">
        <v>39</v>
      </c>
      <c r="AO189" s="802"/>
      <c r="AP189" s="499" t="s">
        <v>1988</v>
      </c>
      <c r="AQ189" s="482" t="s">
        <v>619</v>
      </c>
      <c r="AR189" s="269" t="s">
        <v>1076</v>
      </c>
      <c r="AS189" s="265" t="s">
        <v>1077</v>
      </c>
      <c r="AT189" s="259" t="s">
        <v>1078</v>
      </c>
      <c r="AU189" s="276"/>
      <c r="AV189" s="879"/>
      <c r="AW189" s="882"/>
      <c r="AX189" s="885"/>
      <c r="AY189" s="882"/>
      <c r="AZ189" s="888"/>
      <c r="BA189" s="891"/>
      <c r="BB189" s="394"/>
      <c r="BC189" s="282"/>
      <c r="BD189" s="397">
        <v>0.60000000000000009</v>
      </c>
      <c r="BE189" s="283" t="str">
        <f>IF(ISERROR(IF(R187="R.INHERENTE
3","R. INHERENTE",(IF(AZ187="R.RESIDUAL
3","R. RESIDUAL"," ")))),"",(IF(R187="R.INHERENTE
3","R. INHERENTE",(IF(AZ187="R.RESIDUAL
3","R. RESIDUAL"," ")))))</f>
        <v xml:space="preserve"> </v>
      </c>
      <c r="BF189" s="284" t="str">
        <f>IF(ISERROR(IF(R187="R.INHERENTE
8","R. INHERENTE",(IF(AZ187="R.RESIDUAL
8","R. RESIDUAL"," ")))),"",(IF(R187="R.INHERENTE
8","R. INHERENTE",(IF(AZ187="R.RESIDUAL
8","R. RESIDUAL"," ")))))</f>
        <v xml:space="preserve"> </v>
      </c>
      <c r="BG189" s="284" t="str">
        <f>IF(ISERROR(IF(R187="R.INHERENTE
13","R. INHERENTE",(IF(AZ187="R.RESIDUAL
13","R. RESIDUAL"," ")))),"",(IF(R187="R.INHERENTE
13","R. INHERENTE",(IF(AZ187="R.RESIDUAL
13","R. RESIDUAL"," ")))))</f>
        <v xml:space="preserve"> </v>
      </c>
      <c r="BH189" s="285" t="str">
        <f>IF(ISERROR(IF(R187="R.INHERENTE
18","R. INHERENTE",(IF(AZ187="R.RESIDUAL
18","R. RESIDUAL"," ")))),"",(IF(R187="R.INHERENTE
18","R. INHERENTE",(IF(AZ187="R.RESIDUAL
18","R. RESIDUAL"," ")))))</f>
        <v xml:space="preserve"> </v>
      </c>
      <c r="BI189" s="286" t="str">
        <f>IF(ISERROR(IF(R187="R.INHERENTE
23","R. INHERENTE",(IF(AZ187="R.RESIDUAL
23","R. RESIDUAL"," ")))),"",(IF(R187="R.INHERENTE
23","R. INHERENTE",(IF(AZ187="R.RESIDUAL
23","R. RESIDUAL"," ")))))</f>
        <v xml:space="preserve"> </v>
      </c>
      <c r="BJ189" s="280"/>
      <c r="BK189" s="894"/>
      <c r="BL189" s="811"/>
      <c r="BM189" s="811"/>
      <c r="BN189" s="811"/>
      <c r="BO189" s="811"/>
      <c r="BP189" s="814"/>
      <c r="BQ189" s="392"/>
      <c r="BR189" s="1181"/>
      <c r="BS189" s="820"/>
      <c r="BT189" s="1184"/>
      <c r="BU189" s="275"/>
      <c r="BV189" s="826"/>
      <c r="BW189" s="829"/>
      <c r="BX189" s="829"/>
      <c r="BY189" s="829"/>
      <c r="BZ189" s="793"/>
      <c r="CA189" s="829"/>
      <c r="CB189" s="829"/>
      <c r="CC189" s="829"/>
      <c r="CD189" s="793"/>
      <c r="CE189" s="829"/>
      <c r="CF189" s="829"/>
      <c r="CG189" s="829"/>
      <c r="CH189" s="793"/>
      <c r="CI189" s="829"/>
      <c r="CJ189" s="829"/>
      <c r="CK189" s="829"/>
      <c r="CL189" s="793"/>
      <c r="CM189" s="829"/>
      <c r="CN189" s="829"/>
      <c r="CO189" s="829"/>
      <c r="CP189" s="796"/>
      <c r="CQ189" s="308"/>
      <c r="CR189" s="832"/>
      <c r="CS189" s="790"/>
      <c r="CT189" s="790"/>
      <c r="CU189" s="790"/>
      <c r="CV189" s="790"/>
      <c r="CW189" s="790"/>
      <c r="CX189" s="790"/>
      <c r="CY189" s="790"/>
      <c r="CZ189" s="793"/>
      <c r="DA189" s="790"/>
      <c r="DB189" s="790"/>
      <c r="DC189" s="790"/>
      <c r="DD189" s="793"/>
      <c r="DE189" s="790"/>
      <c r="DF189" s="790"/>
      <c r="DG189" s="790"/>
      <c r="DH189" s="793"/>
      <c r="DI189" s="790"/>
      <c r="DJ189" s="790"/>
      <c r="DK189" s="790"/>
      <c r="DL189" s="793"/>
      <c r="DM189" s="790"/>
      <c r="DN189" s="790"/>
      <c r="DO189" s="790"/>
      <c r="DP189" s="796"/>
      <c r="DQ189" s="293"/>
      <c r="DR189" s="297"/>
      <c r="DS189" s="298"/>
      <c r="DT189" s="298"/>
      <c r="DU189" s="299"/>
    </row>
    <row r="190" spans="1:125" ht="80.25" customHeight="1" x14ac:dyDescent="0.25">
      <c r="A190" s="303"/>
      <c r="B190" s="835"/>
      <c r="C190" s="838"/>
      <c r="D190" s="838"/>
      <c r="E190" s="838"/>
      <c r="F190" s="841"/>
      <c r="G190" s="844"/>
      <c r="H190" s="486" t="s">
        <v>1069</v>
      </c>
      <c r="I190" s="847"/>
      <c r="J190" s="850"/>
      <c r="K190" s="853"/>
      <c r="L190" s="274"/>
      <c r="M190" s="856"/>
      <c r="N190" s="859"/>
      <c r="O190" s="862"/>
      <c r="P190" s="865"/>
      <c r="Q190" s="868"/>
      <c r="R190" s="871"/>
      <c r="S190" s="274"/>
      <c r="T190" s="516" t="s">
        <v>1073</v>
      </c>
      <c r="U190" s="258"/>
      <c r="V190" s="258" t="s">
        <v>260</v>
      </c>
      <c r="W190" s="798"/>
      <c r="X190" s="798"/>
      <c r="Y190" s="798">
        <v>15</v>
      </c>
      <c r="Z190" s="798"/>
      <c r="AA190" s="798"/>
      <c r="AB190" s="798"/>
      <c r="AC190" s="798"/>
      <c r="AD190" s="798"/>
      <c r="AE190" s="798">
        <v>15</v>
      </c>
      <c r="AF190" s="798"/>
      <c r="AG190" s="412">
        <f>W190+Y190+AA190+AC190+AE190</f>
        <v>30</v>
      </c>
      <c r="AH190" s="403"/>
      <c r="AI190" s="404">
        <v>0.39200000000000002</v>
      </c>
      <c r="AJ190" s="801" t="s">
        <v>189</v>
      </c>
      <c r="AK190" s="802"/>
      <c r="AL190" s="803" t="s">
        <v>588</v>
      </c>
      <c r="AM190" s="804"/>
      <c r="AN190" s="801" t="s">
        <v>189</v>
      </c>
      <c r="AO190" s="802"/>
      <c r="AP190" s="499" t="s">
        <v>1989</v>
      </c>
      <c r="AQ190" s="482" t="s">
        <v>617</v>
      </c>
      <c r="AR190" s="269" t="s">
        <v>1075</v>
      </c>
      <c r="AS190" s="265" t="s">
        <v>1077</v>
      </c>
      <c r="AT190" s="259" t="s">
        <v>1078</v>
      </c>
      <c r="AU190" s="276"/>
      <c r="AV190" s="879"/>
      <c r="AW190" s="882"/>
      <c r="AX190" s="885"/>
      <c r="AY190" s="882"/>
      <c r="AZ190" s="888"/>
      <c r="BA190" s="891"/>
      <c r="BB190" s="394"/>
      <c r="BC190" s="282"/>
      <c r="BD190" s="397">
        <v>0.4</v>
      </c>
      <c r="BE190" s="287" t="str">
        <f>IF(ISERROR(IF(R187="R.INHERENTE
2","R. INHERENTE",(IF(AZ187="R.RESIDUAL
2","R. RESIDUAL"," ")))),"",(IF(R187="R.INHERENTE
2","R. INHERENTE",(IF(AZ187="R.RESIDUAL
2","R. RESIDUAL"," ")))))</f>
        <v xml:space="preserve"> </v>
      </c>
      <c r="BF190" s="284" t="str">
        <f>IF(ISERROR(IF(R187="R.INHERENTE
7","R. INHERENTE",(IF(AZ187="R.RESIDUAL
7","R. RESIDUAL"," ")))),"",(IF(R187="R.INHERENTE
7","R. INHERENTE",(IF(AZ187="R.RESIDUAL
7","R. RESIDUAL"," ")))))</f>
        <v xml:space="preserve"> </v>
      </c>
      <c r="BG190" s="284" t="str">
        <f>IF(ISERROR(IF(R187="R.INHERENTE
12","R. INHERENTE",(IF(AZ187="R.RESIDUAL
12","R. RESIDUAL"," ")))),"",(IF(R187="R.INHERENTE
12","R. INHERENTE",(IF(AZ187="R.RESIDUAL
12","R. RESIDUAL"," ")))))</f>
        <v xml:space="preserve"> </v>
      </c>
      <c r="BH190" s="285" t="str">
        <f>IF(ISERROR(IF(R187="R.INHERENTE
17","R. INHERENTE",(IF(AZ187="R.RESIDUAL
17","R. RESIDUAL"," ")))),"",(IF(R187="R.INHERENTE
17","R. INHERENTE",(IF(AZ187="R.RESIDUAL
17","R. RESIDUAL"," ")))))</f>
        <v>R. INHERENTE</v>
      </c>
      <c r="BI190" s="286" t="str">
        <f>IF(ISERROR(IF(R187="R.INHERENTE
22","R. INHERENTE",(IF(AZ187="R.RESIDUAL
22","R. RESIDUAL"," ")))),"",(IF(R187="R.INHERENTE
22","R. INHERENTE",(IF(AZ187="R.RESIDUAL
22","R. RESIDUAL"," ")))))</f>
        <v xml:space="preserve"> </v>
      </c>
      <c r="BJ190" s="280"/>
      <c r="BK190" s="894"/>
      <c r="BL190" s="811"/>
      <c r="BM190" s="811"/>
      <c r="BN190" s="811"/>
      <c r="BO190" s="811"/>
      <c r="BP190" s="814"/>
      <c r="BQ190" s="392"/>
      <c r="BR190" s="1181"/>
      <c r="BS190" s="820"/>
      <c r="BT190" s="1184"/>
      <c r="BU190" s="275"/>
      <c r="BV190" s="826"/>
      <c r="BW190" s="829"/>
      <c r="BX190" s="829"/>
      <c r="BY190" s="829"/>
      <c r="BZ190" s="793"/>
      <c r="CA190" s="829"/>
      <c r="CB190" s="829"/>
      <c r="CC190" s="829"/>
      <c r="CD190" s="793"/>
      <c r="CE190" s="829"/>
      <c r="CF190" s="829"/>
      <c r="CG190" s="829"/>
      <c r="CH190" s="793"/>
      <c r="CI190" s="829"/>
      <c r="CJ190" s="829"/>
      <c r="CK190" s="829"/>
      <c r="CL190" s="793"/>
      <c r="CM190" s="829"/>
      <c r="CN190" s="829"/>
      <c r="CO190" s="829"/>
      <c r="CP190" s="796"/>
      <c r="CQ190" s="308"/>
      <c r="CR190" s="832"/>
      <c r="CS190" s="790"/>
      <c r="CT190" s="790"/>
      <c r="CU190" s="790"/>
      <c r="CV190" s="790"/>
      <c r="CW190" s="790"/>
      <c r="CX190" s="790"/>
      <c r="CY190" s="790"/>
      <c r="CZ190" s="793"/>
      <c r="DA190" s="790"/>
      <c r="DB190" s="790"/>
      <c r="DC190" s="790"/>
      <c r="DD190" s="793"/>
      <c r="DE190" s="790"/>
      <c r="DF190" s="790"/>
      <c r="DG190" s="790"/>
      <c r="DH190" s="793"/>
      <c r="DI190" s="790"/>
      <c r="DJ190" s="790"/>
      <c r="DK190" s="790"/>
      <c r="DL190" s="793"/>
      <c r="DM190" s="790"/>
      <c r="DN190" s="790"/>
      <c r="DO190" s="790"/>
      <c r="DP190" s="796"/>
      <c r="DQ190" s="293"/>
      <c r="DR190" s="297"/>
      <c r="DS190" s="298"/>
      <c r="DT190" s="298"/>
      <c r="DU190" s="299"/>
    </row>
    <row r="191" spans="1:125" ht="80.25" customHeight="1" thickBot="1" x14ac:dyDescent="0.3">
      <c r="A191" s="303"/>
      <c r="B191" s="836"/>
      <c r="C191" s="839"/>
      <c r="D191" s="839"/>
      <c r="E191" s="839"/>
      <c r="F191" s="842"/>
      <c r="G191" s="845"/>
      <c r="H191" s="487"/>
      <c r="I191" s="848"/>
      <c r="J191" s="851"/>
      <c r="K191" s="854"/>
      <c r="L191" s="274"/>
      <c r="M191" s="857"/>
      <c r="N191" s="860"/>
      <c r="O191" s="863"/>
      <c r="P191" s="866"/>
      <c r="Q191" s="869"/>
      <c r="R191" s="872"/>
      <c r="S191" s="274"/>
      <c r="T191" s="536"/>
      <c r="U191" s="263"/>
      <c r="V191" s="263"/>
      <c r="W191" s="805"/>
      <c r="X191" s="805"/>
      <c r="Y191" s="805"/>
      <c r="Z191" s="805"/>
      <c r="AA191" s="805"/>
      <c r="AB191" s="805"/>
      <c r="AC191" s="805"/>
      <c r="AD191" s="805"/>
      <c r="AE191" s="805"/>
      <c r="AF191" s="805"/>
      <c r="AG191" s="413">
        <f>W191+Y191+AA191+AC191+AE191</f>
        <v>0</v>
      </c>
      <c r="AH191" s="405"/>
      <c r="AI191" s="406"/>
      <c r="AJ191" s="806"/>
      <c r="AK191" s="807"/>
      <c r="AL191" s="808"/>
      <c r="AM191" s="809"/>
      <c r="AN191" s="806"/>
      <c r="AO191" s="807"/>
      <c r="AP191" s="271"/>
      <c r="AQ191" s="483"/>
      <c r="AR191" s="270"/>
      <c r="AS191" s="267"/>
      <c r="AT191" s="264"/>
      <c r="AU191" s="276"/>
      <c r="AV191" s="880"/>
      <c r="AW191" s="883"/>
      <c r="AX191" s="886"/>
      <c r="AY191" s="883"/>
      <c r="AZ191" s="889"/>
      <c r="BA191" s="892"/>
      <c r="BB191" s="394"/>
      <c r="BC191" s="282"/>
      <c r="BD191" s="398">
        <v>0.2</v>
      </c>
      <c r="BE191" s="288" t="str">
        <f>IF(ISERROR(IF(R187="R.INHERENTE
1","R. INHERENTE",(IF(AZ187="R.RESIDUAL
1","R. RESIDUAL"," ")))),"",(IF(R187="R.INHERENTE
1","R. INHERENTE",(IF(AZ187="R.RESIDUAL
1","R. RESIDUAL"," ")))))</f>
        <v xml:space="preserve"> </v>
      </c>
      <c r="BF191" s="289" t="str">
        <f>IF(ISERROR(IF(R187="R.INHERENTE
6","R. INHERENTE",(IF(AZ187="R.RESIDUAL
6","R. RESIDUAL"," ")))),"",(IF(R187="R.INHERENTE
6","R. INHERENTE",(IF(AZ187="R.RESIDUAL
6","R. RESIDUAL"," ")))))</f>
        <v>R. RESIDUAL</v>
      </c>
      <c r="BG191" s="290" t="str">
        <f>IF(ISERROR(IF(R187="R.INHERENTE
11","R. INHERENTE",(IF(AZ187="R.RESIDUAL
11","R. RESIDUAL"," ")))),"",(IF(R187="R.INHERENTE
11","R. INHERENTE",(IF(AZ187="R.RESIDUAL
11","R. RESIDUAL"," ")))))</f>
        <v xml:space="preserve"> </v>
      </c>
      <c r="BH191" s="291" t="str">
        <f>IF(ISERROR(IF(R187="R.INHERENTE
16","R. INHERENTE",(IF(AZ187="R.RESIDUAL
16","R. RESIDUAL"," ")))),"",(IF(R187="R.INHERENTE
16","R. INHERENTE",(IF(AZ187="R.RESIDUAL
16","R. RESIDUAL"," ")))))</f>
        <v xml:space="preserve"> </v>
      </c>
      <c r="BI191" s="292" t="str">
        <f>IF(ISERROR(IF(R187="R.INHERENTE
21","R. INHERENTE",(IF(AZ187="R.RESIDUAL
21","R. RESIDUAL"," ")))),"",(IF(R187="R.INHERENTE
21","R. INHERENTE",(IF(AZ187="R.RESIDUAL
21","R. RESIDUAL"," ")))))</f>
        <v xml:space="preserve"> </v>
      </c>
      <c r="BJ191" s="280"/>
      <c r="BK191" s="895"/>
      <c r="BL191" s="812"/>
      <c r="BM191" s="812"/>
      <c r="BN191" s="812"/>
      <c r="BO191" s="812"/>
      <c r="BP191" s="815"/>
      <c r="BQ191" s="392"/>
      <c r="BR191" s="1182"/>
      <c r="BS191" s="821"/>
      <c r="BT191" s="1185"/>
      <c r="BU191" s="275"/>
      <c r="BV191" s="827"/>
      <c r="BW191" s="830"/>
      <c r="BX191" s="830"/>
      <c r="BY191" s="830"/>
      <c r="BZ191" s="794"/>
      <c r="CA191" s="830"/>
      <c r="CB191" s="830"/>
      <c r="CC191" s="830"/>
      <c r="CD191" s="794"/>
      <c r="CE191" s="830"/>
      <c r="CF191" s="830"/>
      <c r="CG191" s="830"/>
      <c r="CH191" s="794"/>
      <c r="CI191" s="830"/>
      <c r="CJ191" s="830"/>
      <c r="CK191" s="830"/>
      <c r="CL191" s="794"/>
      <c r="CM191" s="830"/>
      <c r="CN191" s="830"/>
      <c r="CO191" s="830"/>
      <c r="CP191" s="797"/>
      <c r="CQ191" s="308"/>
      <c r="CR191" s="833"/>
      <c r="CS191" s="791"/>
      <c r="CT191" s="791"/>
      <c r="CU191" s="791"/>
      <c r="CV191" s="791"/>
      <c r="CW191" s="791"/>
      <c r="CX191" s="791"/>
      <c r="CY191" s="791"/>
      <c r="CZ191" s="794"/>
      <c r="DA191" s="791"/>
      <c r="DB191" s="791"/>
      <c r="DC191" s="791"/>
      <c r="DD191" s="794"/>
      <c r="DE191" s="791"/>
      <c r="DF191" s="791"/>
      <c r="DG191" s="791"/>
      <c r="DH191" s="794"/>
      <c r="DI191" s="791"/>
      <c r="DJ191" s="791"/>
      <c r="DK191" s="791"/>
      <c r="DL191" s="794"/>
      <c r="DM191" s="791"/>
      <c r="DN191" s="791"/>
      <c r="DO191" s="791"/>
      <c r="DP191" s="797"/>
      <c r="DQ191" s="293"/>
      <c r="DR191" s="300"/>
      <c r="DS191" s="301"/>
      <c r="DT191" s="301"/>
      <c r="DU191" s="302"/>
    </row>
    <row r="192" spans="1:125" ht="19.5" customHeight="1" thickBot="1" x14ac:dyDescent="0.3">
      <c r="AV192" s="394"/>
      <c r="AW192" s="394"/>
      <c r="AX192" s="394"/>
      <c r="AY192" s="394"/>
      <c r="AZ192" s="394"/>
      <c r="BE192" s="410">
        <v>0.2</v>
      </c>
      <c r="BF192" s="411">
        <v>0.4</v>
      </c>
      <c r="BG192" s="411">
        <v>0.60000000000000009</v>
      </c>
      <c r="BH192" s="411">
        <v>0.8</v>
      </c>
      <c r="BI192" s="411">
        <v>1</v>
      </c>
    </row>
    <row r="193" spans="1:125" ht="78.75" customHeight="1" x14ac:dyDescent="0.25">
      <c r="A193" s="303"/>
      <c r="B193" s="834">
        <v>30</v>
      </c>
      <c r="C193" s="837" t="s">
        <v>642</v>
      </c>
      <c r="D193" s="837" t="s">
        <v>624</v>
      </c>
      <c r="E193" s="837" t="s">
        <v>601</v>
      </c>
      <c r="F193" s="840" t="s">
        <v>598</v>
      </c>
      <c r="G193" s="843" t="s">
        <v>1999</v>
      </c>
      <c r="H193" s="485" t="s">
        <v>2006</v>
      </c>
      <c r="I193" s="846" t="str">
        <f>IF(F193="","",(CONCATENATE("Posibilidad de afectación ",F193," ",G193," ",H193," ",H194," ",H195," ",H196," ",H197)))</f>
        <v xml:space="preserve">Posibilidad de afectación Reputacional  por falta de verificación al incumplimiento de requisitos establecidos en el sub-proceso de investigación, debido a la información insuficiente, desconocimiento por parte de los investigadores y/o la falta de verificación para postulación de proyectos del grupo de factibilidad.
  </v>
      </c>
      <c r="J193" s="849" t="s">
        <v>906</v>
      </c>
      <c r="K193" s="852" t="s">
        <v>868</v>
      </c>
      <c r="L193" s="274"/>
      <c r="M193" s="855" t="s">
        <v>659</v>
      </c>
      <c r="N193" s="858">
        <f>IF(ISERROR(VLOOKUP($M193,Listas!$E$20:$F$24,2,FALSE)),"",(VLOOKUP($M193,Listas!$E$20:$F$24,2,FALSE)))</f>
        <v>0.2</v>
      </c>
      <c r="O193" s="861" t="str">
        <f>IF(ISERROR(VLOOKUP($N193,Listas!$E$3:$F$7,2,FALSE)),"",(VLOOKUP($N193,Listas!$E$3:$F$7,2,FALSE)))</f>
        <v>MUY BAJA</v>
      </c>
      <c r="P193" s="864" t="s">
        <v>595</v>
      </c>
      <c r="Q193" s="867">
        <f>IF(ISERROR(VLOOKUP($P193,Listas!$E$28:$F$35,2,FALSE)),"",(VLOOKUP($P193,Listas!$E$28:$F$35,2,FALSE)))</f>
        <v>0.2</v>
      </c>
      <c r="R193" s="870" t="str">
        <f>IF(N193="","",(CONCATENATE("R.INHERENTE
",(IF(AND($N193=0.2,$Q193=0.2),1,(IF(AND($N193=0.2,$Q193=0.4),6,(IF(AND($N193=0.2,$Q193=0.6),11,(IF(AND($N193=0.2,$Q193=0.8),16,(IF(AND($N193=0.2,$Q193=1),21,(IF(AND($N193=0.4,$Q193=0.2),2,(IF(AND($N193=0.4,$Q193=0.4),7,(IF(AND($N193=0.4,$Q193=0.6),12,(IF(AND($N193=0.4,$Q193=0.8),17,(IF(AND($N193=0.4,$Q193=1),22,(IF(AND($N193=0.6,$Q193=0.2),3,(IF(AND($N193=0.6,$Q193=0.4),8,(IF(AND($N193=0.6,$Q193=0.6),13,(IF(AND($N193=0.6,$Q193=0.8),18,(IF(AND($N193=0.6,$Q193=1),23,(IF(AND($N193=0.8,$Q193=0.2),4,(IF(AND($N193=0.8,$Q193=0.4),9,(IF(AND($N193=0.8,$Q193=0.6),14,(IF(AND($N193=0.8,$Q193=0.8),19,(IF(AND($N193=0.8,$Q193=1),24,(IF(AND($N193=1,$Q193=0.2),5,(IF(AND($N193=1,$Q193=0.4),10,(IF(AND($N193=1,$Q193=0.6),15,(IF(AND($N193=1,$Q193=0.8),20,(IF(AND($N193=1,$Q193=1),25,"")))))))))))))))))))))))))))))))))))))))))))))))))))))</f>
        <v>R.INHERENTE
1</v>
      </c>
      <c r="S193" s="274">
        <f>+VLOOKUP($R193,Listas!$D$112:$E$136,2,FALSE)</f>
        <v>1</v>
      </c>
      <c r="T193" s="515" t="s">
        <v>1079</v>
      </c>
      <c r="U193" s="309" t="s">
        <v>748</v>
      </c>
      <c r="V193" s="309"/>
      <c r="W193" s="873">
        <v>25</v>
      </c>
      <c r="X193" s="874"/>
      <c r="Y193" s="873"/>
      <c r="Z193" s="874"/>
      <c r="AA193" s="873"/>
      <c r="AB193" s="874"/>
      <c r="AC193" s="875"/>
      <c r="AD193" s="875"/>
      <c r="AE193" s="875">
        <v>15</v>
      </c>
      <c r="AF193" s="875"/>
      <c r="AG193" s="436">
        <f>W193+Y193+AA193+AC193+AE193</f>
        <v>40</v>
      </c>
      <c r="AH193" s="407">
        <v>0.12</v>
      </c>
      <c r="AI193" s="408"/>
      <c r="AJ193" s="1186" t="s">
        <v>189</v>
      </c>
      <c r="AK193" s="1187"/>
      <c r="AL193" s="1188" t="s">
        <v>588</v>
      </c>
      <c r="AM193" s="1189"/>
      <c r="AN193" s="1186" t="s">
        <v>189</v>
      </c>
      <c r="AO193" s="1187"/>
      <c r="AP193" s="500" t="s">
        <v>1990</v>
      </c>
      <c r="AQ193" s="478" t="s">
        <v>617</v>
      </c>
      <c r="AR193" s="310" t="s">
        <v>1082</v>
      </c>
      <c r="AS193" s="311" t="s">
        <v>1081</v>
      </c>
      <c r="AT193" s="312" t="s">
        <v>1080</v>
      </c>
      <c r="AU193" s="305">
        <f>+(IF(AND($AV193&gt;0,$AV193&lt;=0.2),0.2,(IF(AND($AV193&gt;0.2,$AV193&lt;=0.4),0.4,(IF(AND($AV193&gt;0.4,$AV193&lt;=0.6),0.6,(IF(AND($AV193&gt;0.6,$AV193&lt;=0.8),0.8,(IF($AV193&gt;0.8,1,""))))))))))</f>
        <v>0.2</v>
      </c>
      <c r="AV193" s="878">
        <f>+MIN(AH193:AH197)</f>
        <v>7.1999999999999995E-2</v>
      </c>
      <c r="AW193" s="881" t="str">
        <f>+(IF($AU193=0.2,"MUY BAJA",(IF($AU193=0.4,"BAJA",(IF($AU193=0.6,"MEDIA",(IF($AU193=0.8,"ALTA",(IF($AU193=1,"MUY ALTA",""))))))))))</f>
        <v>MUY BAJA</v>
      </c>
      <c r="AX193" s="884">
        <f>+MIN(AI193:AI197)</f>
        <v>0.14000000000000001</v>
      </c>
      <c r="AY193" s="881" t="str">
        <f>+(IF($BB193=0.2,"MUY BAJA",(IF($BB193=0.4,"BAJA",(IF($BB193=0.6,"MEDIA",(IF($BB193=0.8,"ALTA",(IF($BB193=1,"MUY ALTA",""))))))))))</f>
        <v>MUY BAJA</v>
      </c>
      <c r="AZ193" s="887" t="str">
        <f>IF($AU193="","",(CONCATENATE("R.RESIDUAL
",(IF(AND($AU193=0.2,$BB193=0.2),1,(IF(AND($AU193=0.2,$BB193=0.4),6,(IF(AND($AU193=0.2,$BB193=0.6),11,(IF(AND($AU193=0.2,$BB193=0.8),16,(IF(AND($AU193=0.2,$BB193=1),21,(IF(AND($AU193=0.4,$BB193=0.2),2,(IF(AND($AU193=0.4,$BB193=0.4),7,(IF(AND($AU193=0.4,$BB193=0.6),12,(IF(AND($AU193=0.4,$BB193=0.8),17,(IF(AND($AU193=0.4,$BB193=1),22,(IF(AND($AU193=0.6,$BB193=0.2),3,(IF(AND($AU193=0.6,$BB193=0.4),8,(IF(AND($AU193=0.6,$BB193=0.6),13,(IF(AND($AU193=0.6,$BB193=0.8),18,(IF(AND($AU193=0.6,$BB193=1),23,(IF(AND($AU193=0.8,$BB193=0.2),4,(IF(AND($AU193=0.8,$BB193=0.4),9,(IF(AND($AU193=0.8,$BB193=0.6),14,(IF(AND($AU193=0.8,$BB193=0.8),19,(IF(AND($AU193=0.8,$BB193=1),24,(IF(AND($AU193=1,$BB193=0.2),5,(IF(AND($AU193=1,$BB193=0.4),10,(IF(AND($AU193=1,$BB193=0.6),15,(IF(AND($AU193=1,$BB193=0.8),20,(IF(AND($AU193=1,$BB193=1),25,"")))))))))))))))))))))))))))))))))))))))))))))))))))))</f>
        <v>R.RESIDUAL
1</v>
      </c>
      <c r="BA193" s="890" t="s">
        <v>610</v>
      </c>
      <c r="BB193" s="305">
        <f>+(IF(AND($AX193&gt;0,$AX193&lt;=0.2),0.2,(IF(AND($AX193&gt;0.2,$AX193&lt;=0.4),0.4,(IF(AND($AX193&gt;0.4,$AX193&lt;=0.6),0.6,(IF(AND($AX193&gt;0.6,$AX193&lt;=0.8),0.8,(IF($AX193&gt;0.8,1,""))))))))))</f>
        <v>0.2</v>
      </c>
      <c r="BC193" s="276">
        <f>+VLOOKUP($AZ193,Listas!$F$112:$G$136,2,FALSE)</f>
        <v>1</v>
      </c>
      <c r="BD193" s="397">
        <v>1</v>
      </c>
      <c r="BE193" s="277" t="str">
        <f>IF(ISERROR(IF(R193="R.INHERENTE
5","R. INHERENTE",(IF(AZ193="R.RESIDUAL
5","R. RESIDUAL"," ")))),"",(IF(R193="R.INHERENTE
5","R. INHERENTE",(IF(AZ193="R.RESIDUAL
5","R. RESIDUAL"," ")))))</f>
        <v xml:space="preserve"> </v>
      </c>
      <c r="BF193" s="278" t="str">
        <f>IF(ISERROR(IF(R193="R.INHERENTE
10","R. INHERENTE",(IF(AZ193="R.RESIDUAL
10","R. RESIDUAL"," ")))),"",(IF(R193="R.INHERENTE
10","R. INHERENTE",(IF(AZ193="R.RESIDUAL
10","R. RESIDUAL"," ")))))</f>
        <v xml:space="preserve"> </v>
      </c>
      <c r="BG193" s="278" t="str">
        <f>IF(ISERROR(IF(R193="R.INHERENTE
15","R. INHERENTE",(IF(AZ193="R.RESIDUAL
15","R. RESIDUAL"," ")))),"",(IF(R193="R.INHERENTE
15","R. INHERENTE",(IF(AZ193="R.RESIDUAL
15","R. RESIDUAL"," ")))))</f>
        <v xml:space="preserve"> </v>
      </c>
      <c r="BH193" s="278" t="str">
        <f>IF(ISERROR(IF(R193="R.INHERENTE
20","R. INHERENTE",(IF(AZ193="R.RESIDUAL
20","R. RESIDUAL"," ")))),"",(IF(R193="R.INHERENTE
20","R. INHERENTE",(IF(AZ193="R.RESIDUAL
20","R. RESIDUAL"," ")))))</f>
        <v xml:space="preserve"> </v>
      </c>
      <c r="BI193" s="279" t="str">
        <f>IF(ISERROR(IF(R193="R.INHERENTE
25","R. INHERENTE",(IF(AZ193="R.RESIDUAL
25","R. RESIDUAL"," ")))),"",(IF(R193="R.INHERENTE
25","R. INHERENTE",(IF(AZ193="R.RESIDUAL
25","R. RESIDUAL"," ")))))</f>
        <v xml:space="preserve"> </v>
      </c>
      <c r="BJ193" s="280"/>
      <c r="BK193" s="893" t="s">
        <v>43</v>
      </c>
      <c r="BL193" s="810" t="s">
        <v>43</v>
      </c>
      <c r="BM193" s="810" t="s">
        <v>43</v>
      </c>
      <c r="BN193" s="810" t="s">
        <v>43</v>
      </c>
      <c r="BO193" s="810" t="s">
        <v>43</v>
      </c>
      <c r="BP193" s="813"/>
      <c r="BQ193" s="392"/>
      <c r="BR193" s="816" t="s">
        <v>1244</v>
      </c>
      <c r="BS193" s="819" t="s">
        <v>1245</v>
      </c>
      <c r="BT193" s="1183" t="s">
        <v>1246</v>
      </c>
      <c r="BU193" s="275"/>
      <c r="BV193" s="825">
        <v>44656</v>
      </c>
      <c r="BW193" s="828"/>
      <c r="BX193" s="828"/>
      <c r="BY193" s="828"/>
      <c r="BZ193" s="792" t="s">
        <v>924</v>
      </c>
      <c r="CA193" s="828"/>
      <c r="CB193" s="828"/>
      <c r="CC193" s="828"/>
      <c r="CD193" s="792" t="s">
        <v>924</v>
      </c>
      <c r="CE193" s="828"/>
      <c r="CF193" s="828"/>
      <c r="CG193" s="828"/>
      <c r="CH193" s="792" t="s">
        <v>925</v>
      </c>
      <c r="CI193" s="828"/>
      <c r="CJ193" s="828"/>
      <c r="CK193" s="828"/>
      <c r="CL193" s="792" t="s">
        <v>924</v>
      </c>
      <c r="CM193" s="828"/>
      <c r="CN193" s="828"/>
      <c r="CO193" s="828"/>
      <c r="CP193" s="795" t="s">
        <v>926</v>
      </c>
      <c r="CQ193" s="308"/>
      <c r="CR193" s="831">
        <v>44661</v>
      </c>
      <c r="CS193" s="789"/>
      <c r="CT193" s="789"/>
      <c r="CU193" s="789"/>
      <c r="CV193" s="789"/>
      <c r="CW193" s="789"/>
      <c r="CX193" s="789"/>
      <c r="CY193" s="789"/>
      <c r="CZ193" s="792" t="s">
        <v>924</v>
      </c>
      <c r="DA193" s="789"/>
      <c r="DB193" s="789"/>
      <c r="DC193" s="789"/>
      <c r="DD193" s="792" t="s">
        <v>924</v>
      </c>
      <c r="DE193" s="789"/>
      <c r="DF193" s="789"/>
      <c r="DG193" s="789"/>
      <c r="DH193" s="792" t="s">
        <v>925</v>
      </c>
      <c r="DI193" s="789"/>
      <c r="DJ193" s="789"/>
      <c r="DK193" s="789"/>
      <c r="DL193" s="792" t="s">
        <v>924</v>
      </c>
      <c r="DM193" s="789"/>
      <c r="DN193" s="789"/>
      <c r="DO193" s="789"/>
      <c r="DP193" s="795" t="s">
        <v>926</v>
      </c>
      <c r="DQ193" s="293"/>
      <c r="DR193" s="294"/>
      <c r="DS193" s="295"/>
      <c r="DT193" s="295"/>
      <c r="DU193" s="296"/>
    </row>
    <row r="194" spans="1:125" ht="78.75" customHeight="1" x14ac:dyDescent="0.25">
      <c r="A194" s="303"/>
      <c r="B194" s="835"/>
      <c r="C194" s="838"/>
      <c r="D194" s="838"/>
      <c r="E194" s="838"/>
      <c r="F194" s="841"/>
      <c r="G194" s="844"/>
      <c r="H194" s="486" t="s">
        <v>2000</v>
      </c>
      <c r="I194" s="847"/>
      <c r="J194" s="850"/>
      <c r="K194" s="853"/>
      <c r="L194" s="274"/>
      <c r="M194" s="856"/>
      <c r="N194" s="859"/>
      <c r="O194" s="862"/>
      <c r="P194" s="865"/>
      <c r="Q194" s="868"/>
      <c r="R194" s="871"/>
      <c r="S194" s="274"/>
      <c r="T194" s="516" t="s">
        <v>2009</v>
      </c>
      <c r="U194" s="258" t="s">
        <v>748</v>
      </c>
      <c r="V194" s="258"/>
      <c r="W194" s="798">
        <v>25</v>
      </c>
      <c r="X194" s="798"/>
      <c r="Y194" s="798"/>
      <c r="Z194" s="798"/>
      <c r="AA194" s="798"/>
      <c r="AB194" s="798"/>
      <c r="AC194" s="798"/>
      <c r="AD194" s="798"/>
      <c r="AE194" s="798">
        <v>15</v>
      </c>
      <c r="AF194" s="798"/>
      <c r="AG194" s="412">
        <f>W194+Y194+AA194+AC194+AE194</f>
        <v>40</v>
      </c>
      <c r="AH194" s="403">
        <v>7.1999999999999995E-2</v>
      </c>
      <c r="AI194" s="404"/>
      <c r="AJ194" s="801" t="s">
        <v>189</v>
      </c>
      <c r="AK194" s="802"/>
      <c r="AL194" s="803" t="s">
        <v>589</v>
      </c>
      <c r="AM194" s="804"/>
      <c r="AN194" s="801" t="s">
        <v>39</v>
      </c>
      <c r="AO194" s="802"/>
      <c r="AP194" s="499" t="s">
        <v>1991</v>
      </c>
      <c r="AQ194" s="482" t="s">
        <v>617</v>
      </c>
      <c r="AR194" s="269" t="s">
        <v>1083</v>
      </c>
      <c r="AS194" s="265" t="s">
        <v>1081</v>
      </c>
      <c r="AT194" s="259" t="s">
        <v>1080</v>
      </c>
      <c r="AU194" s="276"/>
      <c r="AV194" s="879"/>
      <c r="AW194" s="882"/>
      <c r="AX194" s="885"/>
      <c r="AY194" s="882"/>
      <c r="AZ194" s="888"/>
      <c r="BA194" s="891"/>
      <c r="BB194" s="394"/>
      <c r="BC194" s="282"/>
      <c r="BD194" s="397">
        <v>0.8</v>
      </c>
      <c r="BE194" s="283" t="str">
        <f>IF(ISERROR(IF(R193="R.INHERENTE
4","R. INHERENTE",(IF(AZ193="R.RESIDUAL
4","R. RESIDUAL"," ")))),"",(IF(R193="R.INHERENTE
4","R. INHERENTE",(IF(AZ193="R.RESIDUAL
4","R. RESIDUAL"," ")))))</f>
        <v xml:space="preserve"> </v>
      </c>
      <c r="BF194" s="284" t="str">
        <f>IF(ISERROR(IF(R193="R.INHERENTE
9","R. INHERENTE",(IF(AZ193="R.RESIDUAL
9","R. RESIDUAL"," ")))),"",(IF(R193="R.INHERENTE
9","R. INHERENTE",(IF(AZ193="R.RESIDUAL
9","R. RESIDUAL"," ")))))</f>
        <v xml:space="preserve"> </v>
      </c>
      <c r="BG194" s="285" t="str">
        <f>IF(ISERROR(IF(R193="R.INHERENTE
14","R. INHERENTE",(IF(AZ193="R.RESIDUAL
14","R. RESIDUAL"," ")))),"",(IF(R193="R.INHERENTE
14","R. INHERENTE",(IF(AZ193="R.RESIDUAL
14","R. RESIDUAL"," ")))))</f>
        <v xml:space="preserve"> </v>
      </c>
      <c r="BH194" s="285" t="str">
        <f>IF(ISERROR(IF(R193="R.INHERENTE
19","R. INHERENTE",(IF(AZ193="R.RESIDUAL
19","R. RESIDUAL"," ")))),"",(IF(R193="R.INHERENTE
19","R. INHERENTE",(IF(AZ193="R.RESIDUAL
19","R. RESIDUAL"," ")))))</f>
        <v xml:space="preserve"> </v>
      </c>
      <c r="BI194" s="286" t="str">
        <f>IF(ISERROR(IF(R193="R.INHERENTE
24","R. INHERENTE",(IF(AZ193="R.RESIDUAL
24","R. RESIDUAL"," ")))),"",(IF(R193="R.INHERENTE
24","R. INHERENTE",(IF(AZ193="R.RESIDUAL
24","R. RESIDUAL"," ")))))</f>
        <v xml:space="preserve"> </v>
      </c>
      <c r="BJ194" s="280"/>
      <c r="BK194" s="894"/>
      <c r="BL194" s="811"/>
      <c r="BM194" s="811"/>
      <c r="BN194" s="811"/>
      <c r="BO194" s="811"/>
      <c r="BP194" s="814"/>
      <c r="BQ194" s="392"/>
      <c r="BR194" s="1181"/>
      <c r="BS194" s="820"/>
      <c r="BT194" s="1184"/>
      <c r="BU194" s="275"/>
      <c r="BV194" s="826"/>
      <c r="BW194" s="829"/>
      <c r="BX194" s="829"/>
      <c r="BY194" s="829"/>
      <c r="BZ194" s="793"/>
      <c r="CA194" s="829"/>
      <c r="CB194" s="829"/>
      <c r="CC194" s="829"/>
      <c r="CD194" s="793"/>
      <c r="CE194" s="829"/>
      <c r="CF194" s="829"/>
      <c r="CG194" s="829"/>
      <c r="CH194" s="793"/>
      <c r="CI194" s="829"/>
      <c r="CJ194" s="829"/>
      <c r="CK194" s="829"/>
      <c r="CL194" s="793"/>
      <c r="CM194" s="829"/>
      <c r="CN194" s="829"/>
      <c r="CO194" s="829"/>
      <c r="CP194" s="796"/>
      <c r="CQ194" s="308"/>
      <c r="CR194" s="832"/>
      <c r="CS194" s="790"/>
      <c r="CT194" s="790"/>
      <c r="CU194" s="790"/>
      <c r="CV194" s="790"/>
      <c r="CW194" s="790"/>
      <c r="CX194" s="790"/>
      <c r="CY194" s="790"/>
      <c r="CZ194" s="793"/>
      <c r="DA194" s="790"/>
      <c r="DB194" s="790"/>
      <c r="DC194" s="790"/>
      <c r="DD194" s="793"/>
      <c r="DE194" s="790"/>
      <c r="DF194" s="790"/>
      <c r="DG194" s="790"/>
      <c r="DH194" s="793"/>
      <c r="DI194" s="790"/>
      <c r="DJ194" s="790"/>
      <c r="DK194" s="790"/>
      <c r="DL194" s="793"/>
      <c r="DM194" s="790"/>
      <c r="DN194" s="790"/>
      <c r="DO194" s="790"/>
      <c r="DP194" s="796"/>
      <c r="DQ194" s="293"/>
      <c r="DR194" s="297"/>
      <c r="DS194" s="298"/>
      <c r="DT194" s="298"/>
      <c r="DU194" s="299"/>
    </row>
    <row r="195" spans="1:125" ht="78.75" customHeight="1" x14ac:dyDescent="0.25">
      <c r="A195" s="303"/>
      <c r="B195" s="835"/>
      <c r="C195" s="838"/>
      <c r="D195" s="838"/>
      <c r="E195" s="838"/>
      <c r="F195" s="841"/>
      <c r="G195" s="844"/>
      <c r="H195" s="486" t="s">
        <v>2001</v>
      </c>
      <c r="I195" s="847"/>
      <c r="J195" s="850"/>
      <c r="K195" s="853"/>
      <c r="L195" s="274"/>
      <c r="M195" s="856"/>
      <c r="N195" s="859"/>
      <c r="O195" s="862"/>
      <c r="P195" s="865"/>
      <c r="Q195" s="868"/>
      <c r="R195" s="871"/>
      <c r="S195" s="274"/>
      <c r="T195" s="516" t="s">
        <v>2010</v>
      </c>
      <c r="U195" s="258"/>
      <c r="V195" s="258" t="s">
        <v>260</v>
      </c>
      <c r="W195" s="798"/>
      <c r="X195" s="798"/>
      <c r="Y195" s="798">
        <v>15</v>
      </c>
      <c r="Z195" s="798"/>
      <c r="AA195" s="798"/>
      <c r="AB195" s="798"/>
      <c r="AC195" s="798"/>
      <c r="AD195" s="798"/>
      <c r="AE195" s="798">
        <v>15</v>
      </c>
      <c r="AF195" s="798"/>
      <c r="AG195" s="412">
        <f>W195+Y195+AA195+AC195+AE195</f>
        <v>30</v>
      </c>
      <c r="AH195" s="403"/>
      <c r="AI195" s="404">
        <v>0.14000000000000001</v>
      </c>
      <c r="AJ195" s="801" t="s">
        <v>189</v>
      </c>
      <c r="AK195" s="802"/>
      <c r="AL195" s="803" t="s">
        <v>588</v>
      </c>
      <c r="AM195" s="804"/>
      <c r="AN195" s="801" t="s">
        <v>189</v>
      </c>
      <c r="AO195" s="802"/>
      <c r="AP195" s="499" t="s">
        <v>1992</v>
      </c>
      <c r="AQ195" s="482" t="s">
        <v>617</v>
      </c>
      <c r="AR195" s="269" t="s">
        <v>1084</v>
      </c>
      <c r="AS195" s="265" t="s">
        <v>1081</v>
      </c>
      <c r="AT195" s="259" t="s">
        <v>1080</v>
      </c>
      <c r="AU195" s="276"/>
      <c r="AV195" s="879"/>
      <c r="AW195" s="882"/>
      <c r="AX195" s="885"/>
      <c r="AY195" s="882"/>
      <c r="AZ195" s="888"/>
      <c r="BA195" s="891"/>
      <c r="BB195" s="394"/>
      <c r="BC195" s="282"/>
      <c r="BD195" s="397">
        <v>0.60000000000000009</v>
      </c>
      <c r="BE195" s="283" t="str">
        <f>IF(ISERROR(IF(R193="R.INHERENTE
3","R. INHERENTE",(IF(AZ193="R.RESIDUAL
3","R. RESIDUAL"," ")))),"",(IF(R193="R.INHERENTE
3","R. INHERENTE",(IF(AZ193="R.RESIDUAL
3","R. RESIDUAL"," ")))))</f>
        <v xml:space="preserve"> </v>
      </c>
      <c r="BF195" s="284" t="str">
        <f>IF(ISERROR(IF(R193="R.INHERENTE
8","R. INHERENTE",(IF(AZ193="R.RESIDUAL
8","R. RESIDUAL"," ")))),"",(IF(R193="R.INHERENTE
8","R. INHERENTE",(IF(AZ193="R.RESIDUAL
8","R. RESIDUAL"," ")))))</f>
        <v xml:space="preserve"> </v>
      </c>
      <c r="BG195" s="284" t="str">
        <f>IF(ISERROR(IF(R193="R.INHERENTE
13","R. INHERENTE",(IF(AZ193="R.RESIDUAL
13","R. RESIDUAL"," ")))),"",(IF(R193="R.INHERENTE
13","R. INHERENTE",(IF(AZ193="R.RESIDUAL
13","R. RESIDUAL"," ")))))</f>
        <v xml:space="preserve"> </v>
      </c>
      <c r="BH195" s="285" t="str">
        <f>IF(ISERROR(IF(R193="R.INHERENTE
18","R. INHERENTE",(IF(AZ193="R.RESIDUAL
18","R. RESIDUAL"," ")))),"",(IF(R193="R.INHERENTE
18","R. INHERENTE",(IF(AZ193="R.RESIDUAL
18","R. RESIDUAL"," ")))))</f>
        <v xml:space="preserve"> </v>
      </c>
      <c r="BI195" s="286" t="str">
        <f>IF(ISERROR(IF(R193="R.INHERENTE
23","R. INHERENTE",(IF(AZ193="R.RESIDUAL
23","R. RESIDUAL"," ")))),"",(IF(R193="R.INHERENTE
23","R. INHERENTE",(IF(AZ193="R.RESIDUAL
23","R. RESIDUAL"," ")))))</f>
        <v xml:space="preserve"> </v>
      </c>
      <c r="BJ195" s="280"/>
      <c r="BK195" s="894"/>
      <c r="BL195" s="811"/>
      <c r="BM195" s="811"/>
      <c r="BN195" s="811"/>
      <c r="BO195" s="811"/>
      <c r="BP195" s="814"/>
      <c r="BQ195" s="392"/>
      <c r="BR195" s="1181"/>
      <c r="BS195" s="820"/>
      <c r="BT195" s="1184"/>
      <c r="BU195" s="275"/>
      <c r="BV195" s="826"/>
      <c r="BW195" s="829"/>
      <c r="BX195" s="829"/>
      <c r="BY195" s="829"/>
      <c r="BZ195" s="793"/>
      <c r="CA195" s="829"/>
      <c r="CB195" s="829"/>
      <c r="CC195" s="829"/>
      <c r="CD195" s="793"/>
      <c r="CE195" s="829"/>
      <c r="CF195" s="829"/>
      <c r="CG195" s="829"/>
      <c r="CH195" s="793"/>
      <c r="CI195" s="829"/>
      <c r="CJ195" s="829"/>
      <c r="CK195" s="829"/>
      <c r="CL195" s="793"/>
      <c r="CM195" s="829"/>
      <c r="CN195" s="829"/>
      <c r="CO195" s="829"/>
      <c r="CP195" s="796"/>
      <c r="CQ195" s="308"/>
      <c r="CR195" s="832"/>
      <c r="CS195" s="790"/>
      <c r="CT195" s="790"/>
      <c r="CU195" s="790"/>
      <c r="CV195" s="790"/>
      <c r="CW195" s="790"/>
      <c r="CX195" s="790"/>
      <c r="CY195" s="790"/>
      <c r="CZ195" s="793"/>
      <c r="DA195" s="790"/>
      <c r="DB195" s="790"/>
      <c r="DC195" s="790"/>
      <c r="DD195" s="793"/>
      <c r="DE195" s="790"/>
      <c r="DF195" s="790"/>
      <c r="DG195" s="790"/>
      <c r="DH195" s="793"/>
      <c r="DI195" s="790"/>
      <c r="DJ195" s="790"/>
      <c r="DK195" s="790"/>
      <c r="DL195" s="793"/>
      <c r="DM195" s="790"/>
      <c r="DN195" s="790"/>
      <c r="DO195" s="790"/>
      <c r="DP195" s="796"/>
      <c r="DQ195" s="293"/>
      <c r="DR195" s="297"/>
      <c r="DS195" s="298"/>
      <c r="DT195" s="298"/>
      <c r="DU195" s="299"/>
    </row>
    <row r="196" spans="1:125" ht="78.75" customHeight="1" x14ac:dyDescent="0.25">
      <c r="A196" s="303"/>
      <c r="B196" s="835"/>
      <c r="C196" s="838"/>
      <c r="D196" s="838"/>
      <c r="E196" s="838"/>
      <c r="F196" s="841"/>
      <c r="G196" s="844"/>
      <c r="H196" s="486"/>
      <c r="I196" s="847"/>
      <c r="J196" s="850"/>
      <c r="K196" s="853"/>
      <c r="L196" s="274"/>
      <c r="M196" s="856"/>
      <c r="N196" s="859"/>
      <c r="O196" s="862"/>
      <c r="P196" s="865"/>
      <c r="Q196" s="868"/>
      <c r="R196" s="871"/>
      <c r="S196" s="274"/>
      <c r="T196" s="516"/>
      <c r="U196" s="258"/>
      <c r="V196" s="258"/>
      <c r="W196" s="798"/>
      <c r="X196" s="798"/>
      <c r="Y196" s="798"/>
      <c r="Z196" s="798"/>
      <c r="AA196" s="798"/>
      <c r="AB196" s="798"/>
      <c r="AC196" s="798"/>
      <c r="AD196" s="798"/>
      <c r="AE196" s="798"/>
      <c r="AF196" s="798"/>
      <c r="AG196" s="412">
        <f>W196+Y196+AA196+AC196+AE196</f>
        <v>0</v>
      </c>
      <c r="AH196" s="403"/>
      <c r="AI196" s="404"/>
      <c r="AJ196" s="801"/>
      <c r="AK196" s="802"/>
      <c r="AL196" s="803"/>
      <c r="AM196" s="804"/>
      <c r="AN196" s="801"/>
      <c r="AO196" s="802"/>
      <c r="AP196" s="480"/>
      <c r="AQ196" s="482"/>
      <c r="AR196" s="269"/>
      <c r="AS196" s="266"/>
      <c r="AT196" s="261"/>
      <c r="AU196" s="276"/>
      <c r="AV196" s="879"/>
      <c r="AW196" s="882"/>
      <c r="AX196" s="885"/>
      <c r="AY196" s="882"/>
      <c r="AZ196" s="888"/>
      <c r="BA196" s="891"/>
      <c r="BB196" s="394"/>
      <c r="BC196" s="282"/>
      <c r="BD196" s="397">
        <v>0.4</v>
      </c>
      <c r="BE196" s="287" t="str">
        <f>IF(ISERROR(IF(R193="R.INHERENTE
2","R. INHERENTE",(IF(AZ193="R.RESIDUAL
2","R. RESIDUAL"," ")))),"",(IF(R193="R.INHERENTE
2","R. INHERENTE",(IF(AZ193="R.RESIDUAL
2","R. RESIDUAL"," ")))))</f>
        <v xml:space="preserve"> </v>
      </c>
      <c r="BF196" s="284" t="str">
        <f>IF(ISERROR(IF(R193="R.INHERENTE
7","R. INHERENTE",(IF(AZ193="R.RESIDUAL
7","R. RESIDUAL"," ")))),"",(IF(R193="R.INHERENTE
7","R. INHERENTE",(IF(AZ193="R.RESIDUAL
7","R. RESIDUAL"," ")))))</f>
        <v xml:space="preserve"> </v>
      </c>
      <c r="BG196" s="284" t="str">
        <f>IF(ISERROR(IF(R193="R.INHERENTE
12","R. INHERENTE",(IF(AZ193="R.RESIDUAL
12","R. RESIDUAL"," ")))),"",(IF(R193="R.INHERENTE
12","R. INHERENTE",(IF(AZ193="R.RESIDUAL
12","R. RESIDUAL"," ")))))</f>
        <v xml:space="preserve"> </v>
      </c>
      <c r="BH196" s="285" t="str">
        <f>IF(ISERROR(IF(R193="R.INHERENTE
17","R. INHERENTE",(IF(AZ193="R.RESIDUAL
17","R. RESIDUAL"," ")))),"",(IF(R193="R.INHERENTE
17","R. INHERENTE",(IF(AZ193="R.RESIDUAL
17","R. RESIDUAL"," ")))))</f>
        <v xml:space="preserve"> </v>
      </c>
      <c r="BI196" s="286" t="str">
        <f>IF(ISERROR(IF(R193="R.INHERENTE
22","R. INHERENTE",(IF(AZ193="R.RESIDUAL
22","R. RESIDUAL"," ")))),"",(IF(R193="R.INHERENTE
22","R. INHERENTE",(IF(AZ193="R.RESIDUAL
22","R. RESIDUAL"," ")))))</f>
        <v xml:space="preserve"> </v>
      </c>
      <c r="BJ196" s="280"/>
      <c r="BK196" s="894"/>
      <c r="BL196" s="811"/>
      <c r="BM196" s="811"/>
      <c r="BN196" s="811"/>
      <c r="BO196" s="811"/>
      <c r="BP196" s="814"/>
      <c r="BQ196" s="392"/>
      <c r="BR196" s="1181"/>
      <c r="BS196" s="820"/>
      <c r="BT196" s="1184"/>
      <c r="BU196" s="275"/>
      <c r="BV196" s="826"/>
      <c r="BW196" s="829"/>
      <c r="BX196" s="829"/>
      <c r="BY196" s="829"/>
      <c r="BZ196" s="793"/>
      <c r="CA196" s="829"/>
      <c r="CB196" s="829"/>
      <c r="CC196" s="829"/>
      <c r="CD196" s="793"/>
      <c r="CE196" s="829"/>
      <c r="CF196" s="829"/>
      <c r="CG196" s="829"/>
      <c r="CH196" s="793"/>
      <c r="CI196" s="829"/>
      <c r="CJ196" s="829"/>
      <c r="CK196" s="829"/>
      <c r="CL196" s="793"/>
      <c r="CM196" s="829"/>
      <c r="CN196" s="829"/>
      <c r="CO196" s="829"/>
      <c r="CP196" s="796"/>
      <c r="CQ196" s="308"/>
      <c r="CR196" s="832"/>
      <c r="CS196" s="790"/>
      <c r="CT196" s="790"/>
      <c r="CU196" s="790"/>
      <c r="CV196" s="790"/>
      <c r="CW196" s="790"/>
      <c r="CX196" s="790"/>
      <c r="CY196" s="790"/>
      <c r="CZ196" s="793"/>
      <c r="DA196" s="790"/>
      <c r="DB196" s="790"/>
      <c r="DC196" s="790"/>
      <c r="DD196" s="793"/>
      <c r="DE196" s="790"/>
      <c r="DF196" s="790"/>
      <c r="DG196" s="790"/>
      <c r="DH196" s="793"/>
      <c r="DI196" s="790"/>
      <c r="DJ196" s="790"/>
      <c r="DK196" s="790"/>
      <c r="DL196" s="793"/>
      <c r="DM196" s="790"/>
      <c r="DN196" s="790"/>
      <c r="DO196" s="790"/>
      <c r="DP196" s="796"/>
      <c r="DQ196" s="293"/>
      <c r="DR196" s="297"/>
      <c r="DS196" s="298"/>
      <c r="DT196" s="298"/>
      <c r="DU196" s="299"/>
    </row>
    <row r="197" spans="1:125" ht="78.75" customHeight="1" thickBot="1" x14ac:dyDescent="0.3">
      <c r="A197" s="303"/>
      <c r="B197" s="836"/>
      <c r="C197" s="839"/>
      <c r="D197" s="839"/>
      <c r="E197" s="839"/>
      <c r="F197" s="842"/>
      <c r="G197" s="845"/>
      <c r="H197" s="487"/>
      <c r="I197" s="848"/>
      <c r="J197" s="851"/>
      <c r="K197" s="854"/>
      <c r="L197" s="274"/>
      <c r="M197" s="857"/>
      <c r="N197" s="860"/>
      <c r="O197" s="863"/>
      <c r="P197" s="866"/>
      <c r="Q197" s="869"/>
      <c r="R197" s="872"/>
      <c r="S197" s="274"/>
      <c r="T197" s="536"/>
      <c r="U197" s="263"/>
      <c r="V197" s="263"/>
      <c r="W197" s="805"/>
      <c r="X197" s="805"/>
      <c r="Y197" s="805"/>
      <c r="Z197" s="805"/>
      <c r="AA197" s="805"/>
      <c r="AB197" s="805"/>
      <c r="AC197" s="805"/>
      <c r="AD197" s="805"/>
      <c r="AE197" s="805"/>
      <c r="AF197" s="805"/>
      <c r="AG197" s="413">
        <f>W197+Y197+AA197+AC197+AE197</f>
        <v>0</v>
      </c>
      <c r="AH197" s="405"/>
      <c r="AI197" s="406"/>
      <c r="AJ197" s="806"/>
      <c r="AK197" s="807"/>
      <c r="AL197" s="808"/>
      <c r="AM197" s="809"/>
      <c r="AN197" s="806"/>
      <c r="AO197" s="807"/>
      <c r="AP197" s="271"/>
      <c r="AQ197" s="483"/>
      <c r="AR197" s="270"/>
      <c r="AS197" s="267"/>
      <c r="AT197" s="264"/>
      <c r="AU197" s="276"/>
      <c r="AV197" s="880"/>
      <c r="AW197" s="883"/>
      <c r="AX197" s="886"/>
      <c r="AY197" s="883"/>
      <c r="AZ197" s="889"/>
      <c r="BA197" s="892"/>
      <c r="BB197" s="394"/>
      <c r="BC197" s="282"/>
      <c r="BD197" s="398">
        <v>0.2</v>
      </c>
      <c r="BE197" s="288" t="str">
        <f>IF(ISERROR(IF(R193="R.INHERENTE
1","R. INHERENTE",(IF(AZ193="R.RESIDUAL
1","R. RESIDUAL"," ")))),"",(IF(R193="R.INHERENTE
1","R. INHERENTE",(IF(AZ193="R.RESIDUAL
1","R. RESIDUAL"," ")))))</f>
        <v>R. INHERENTE</v>
      </c>
      <c r="BF197" s="289" t="str">
        <f>IF(ISERROR(IF(R193="R.INHERENTE
6","R. INHERENTE",(IF(AZ193="R.RESIDUAL
6","R. RESIDUAL"," ")))),"",(IF(R193="R.INHERENTE
6","R. INHERENTE",(IF(AZ193="R.RESIDUAL
6","R. RESIDUAL"," ")))))</f>
        <v xml:space="preserve"> </v>
      </c>
      <c r="BG197" s="290" t="str">
        <f>IF(ISERROR(IF(R193="R.INHERENTE
11","R. INHERENTE",(IF(AZ193="R.RESIDUAL
11","R. RESIDUAL"," ")))),"",(IF(R193="R.INHERENTE
11","R. INHERENTE",(IF(AZ193="R.RESIDUAL
11","R. RESIDUAL"," ")))))</f>
        <v xml:space="preserve"> </v>
      </c>
      <c r="BH197" s="291" t="str">
        <f>IF(ISERROR(IF(R193="R.INHERENTE
16","R. INHERENTE",(IF(AZ193="R.RESIDUAL
16","R. RESIDUAL"," ")))),"",(IF(R193="R.INHERENTE
16","R. INHERENTE",(IF(AZ193="R.RESIDUAL
16","R. RESIDUAL"," ")))))</f>
        <v xml:space="preserve"> </v>
      </c>
      <c r="BI197" s="292" t="str">
        <f>IF(ISERROR(IF(R193="R.INHERENTE
21","R. INHERENTE",(IF(AZ193="R.RESIDUAL
21","R. RESIDUAL"," ")))),"",(IF(R193="R.INHERENTE
21","R. INHERENTE",(IF(AZ193="R.RESIDUAL
21","R. RESIDUAL"," ")))))</f>
        <v xml:space="preserve"> </v>
      </c>
      <c r="BJ197" s="280"/>
      <c r="BK197" s="895"/>
      <c r="BL197" s="812"/>
      <c r="BM197" s="812"/>
      <c r="BN197" s="812"/>
      <c r="BO197" s="812"/>
      <c r="BP197" s="815"/>
      <c r="BQ197" s="392"/>
      <c r="BR197" s="1182"/>
      <c r="BS197" s="821"/>
      <c r="BT197" s="1185"/>
      <c r="BU197" s="275"/>
      <c r="BV197" s="827"/>
      <c r="BW197" s="830"/>
      <c r="BX197" s="830"/>
      <c r="BY197" s="830"/>
      <c r="BZ197" s="794"/>
      <c r="CA197" s="830"/>
      <c r="CB197" s="830"/>
      <c r="CC197" s="830"/>
      <c r="CD197" s="794"/>
      <c r="CE197" s="830"/>
      <c r="CF197" s="830"/>
      <c r="CG197" s="830"/>
      <c r="CH197" s="794"/>
      <c r="CI197" s="830"/>
      <c r="CJ197" s="830"/>
      <c r="CK197" s="830"/>
      <c r="CL197" s="794"/>
      <c r="CM197" s="830"/>
      <c r="CN197" s="830"/>
      <c r="CO197" s="830"/>
      <c r="CP197" s="797"/>
      <c r="CQ197" s="308"/>
      <c r="CR197" s="833"/>
      <c r="CS197" s="791"/>
      <c r="CT197" s="791"/>
      <c r="CU197" s="791"/>
      <c r="CV197" s="791"/>
      <c r="CW197" s="791"/>
      <c r="CX197" s="791"/>
      <c r="CY197" s="791"/>
      <c r="CZ197" s="794"/>
      <c r="DA197" s="791"/>
      <c r="DB197" s="791"/>
      <c r="DC197" s="791"/>
      <c r="DD197" s="794"/>
      <c r="DE197" s="791"/>
      <c r="DF197" s="791"/>
      <c r="DG197" s="791"/>
      <c r="DH197" s="794"/>
      <c r="DI197" s="791"/>
      <c r="DJ197" s="791"/>
      <c r="DK197" s="791"/>
      <c r="DL197" s="794"/>
      <c r="DM197" s="791"/>
      <c r="DN197" s="791"/>
      <c r="DO197" s="791"/>
      <c r="DP197" s="797"/>
      <c r="DQ197" s="293"/>
      <c r="DR197" s="300"/>
      <c r="DS197" s="301"/>
      <c r="DT197" s="301"/>
      <c r="DU197" s="302"/>
    </row>
    <row r="198" spans="1:125" ht="19.5" customHeight="1" thickBot="1" x14ac:dyDescent="0.3">
      <c r="AV198" s="394"/>
      <c r="AW198" s="394"/>
      <c r="AX198" s="394"/>
      <c r="AY198" s="394"/>
      <c r="AZ198" s="394"/>
      <c r="BE198" s="410">
        <v>0.2</v>
      </c>
      <c r="BF198" s="411">
        <v>0.4</v>
      </c>
      <c r="BG198" s="411">
        <v>0.60000000000000009</v>
      </c>
      <c r="BH198" s="411">
        <v>0.8</v>
      </c>
      <c r="BI198" s="411">
        <v>1</v>
      </c>
    </row>
    <row r="199" spans="1:125" ht="80.25" customHeight="1" x14ac:dyDescent="0.25">
      <c r="A199" s="303"/>
      <c r="B199" s="834">
        <v>31</v>
      </c>
      <c r="C199" s="837" t="s">
        <v>642</v>
      </c>
      <c r="D199" s="837" t="s">
        <v>624</v>
      </c>
      <c r="E199" s="837" t="s">
        <v>601</v>
      </c>
      <c r="F199" s="840" t="s">
        <v>598</v>
      </c>
      <c r="G199" s="843" t="s">
        <v>2002</v>
      </c>
      <c r="H199" s="485" t="s">
        <v>2007</v>
      </c>
      <c r="I199" s="846" t="str">
        <f>IF(F199="","",(CONCATENATE("Posibilidad de afectación ",F199," ",G199," ",H199," ",H200," ",H201," ",H202," ",H203)))</f>
        <v xml:space="preserve">Posibilidad de afectación Reputacional  por falta de cálculo y verificación del número de estudiantes en formación, debido a no tener en cuenta la capacidad  académica instalada, y/o  falta de seguimiento periodico del sistema de información para determinar dicha capacidad.   </v>
      </c>
      <c r="J199" s="849" t="s">
        <v>907</v>
      </c>
      <c r="K199" s="852" t="s">
        <v>868</v>
      </c>
      <c r="L199" s="274"/>
      <c r="M199" s="855" t="s">
        <v>659</v>
      </c>
      <c r="N199" s="858">
        <f>IF(ISERROR(VLOOKUP($M199,Listas!$E$20:$F$24,2,FALSE)),"",(VLOOKUP($M199,Listas!$E$20:$F$24,2,FALSE)))</f>
        <v>0.2</v>
      </c>
      <c r="O199" s="861" t="str">
        <f>IF(ISERROR(VLOOKUP($N199,Listas!$E$3:$F$7,2,FALSE)),"",(VLOOKUP($N199,Listas!$E$3:$F$7,2,FALSE)))</f>
        <v>MUY BAJA</v>
      </c>
      <c r="P199" s="864" t="s">
        <v>595</v>
      </c>
      <c r="Q199" s="867">
        <f>IF(ISERROR(VLOOKUP($P199,Listas!$E$28:$F$35,2,FALSE)),"",(VLOOKUP($P199,Listas!$E$28:$F$35,2,FALSE)))</f>
        <v>0.2</v>
      </c>
      <c r="R199" s="870" t="str">
        <f>IF(N199="","",(CONCATENATE("R.INHERENTE
",(IF(AND($N199=0.2,$Q199=0.2),1,(IF(AND($N199=0.2,$Q199=0.4),6,(IF(AND($N199=0.2,$Q199=0.6),11,(IF(AND($N199=0.2,$Q199=0.8),16,(IF(AND($N199=0.2,$Q199=1),21,(IF(AND($N199=0.4,$Q199=0.2),2,(IF(AND($N199=0.4,$Q199=0.4),7,(IF(AND($N199=0.4,$Q199=0.6),12,(IF(AND($N199=0.4,$Q199=0.8),17,(IF(AND($N199=0.4,$Q199=1),22,(IF(AND($N199=0.6,$Q199=0.2),3,(IF(AND($N199=0.6,$Q199=0.4),8,(IF(AND($N199=0.6,$Q199=0.6),13,(IF(AND($N199=0.6,$Q199=0.8),18,(IF(AND($N199=0.6,$Q199=1),23,(IF(AND($N199=0.8,$Q199=0.2),4,(IF(AND($N199=0.8,$Q199=0.4),9,(IF(AND($N199=0.8,$Q199=0.6),14,(IF(AND($N199=0.8,$Q199=0.8),19,(IF(AND($N199=0.8,$Q199=1),24,(IF(AND($N199=1,$Q199=0.2),5,(IF(AND($N199=1,$Q199=0.4),10,(IF(AND($N199=1,$Q199=0.6),15,(IF(AND($N199=1,$Q199=0.8),20,(IF(AND($N199=1,$Q199=1),25,"")))))))))))))))))))))))))))))))))))))))))))))))))))))</f>
        <v>R.INHERENTE
1</v>
      </c>
      <c r="S199" s="274">
        <f>+VLOOKUP($R199,Listas!$D$112:$E$136,2,FALSE)</f>
        <v>1</v>
      </c>
      <c r="T199" s="515" t="s">
        <v>1086</v>
      </c>
      <c r="U199" s="309" t="s">
        <v>748</v>
      </c>
      <c r="V199" s="309"/>
      <c r="W199" s="873">
        <v>25</v>
      </c>
      <c r="X199" s="874"/>
      <c r="Y199" s="873"/>
      <c r="Z199" s="874"/>
      <c r="AA199" s="873"/>
      <c r="AB199" s="874"/>
      <c r="AC199" s="875"/>
      <c r="AD199" s="875"/>
      <c r="AE199" s="875">
        <v>15</v>
      </c>
      <c r="AF199" s="875"/>
      <c r="AG199" s="436">
        <f>W199+Y199+AA199+AC199+AE199</f>
        <v>40</v>
      </c>
      <c r="AH199" s="407">
        <v>0.12</v>
      </c>
      <c r="AI199" s="408">
        <v>0.2</v>
      </c>
      <c r="AJ199" s="1186" t="s">
        <v>189</v>
      </c>
      <c r="AK199" s="1187"/>
      <c r="AL199" s="1188" t="s">
        <v>588</v>
      </c>
      <c r="AM199" s="1189"/>
      <c r="AN199" s="1186" t="s">
        <v>189</v>
      </c>
      <c r="AO199" s="1187"/>
      <c r="AP199" s="500" t="s">
        <v>1993</v>
      </c>
      <c r="AQ199" s="478" t="s">
        <v>618</v>
      </c>
      <c r="AR199" s="310" t="s">
        <v>1088</v>
      </c>
      <c r="AS199" s="311" t="s">
        <v>1077</v>
      </c>
      <c r="AT199" s="312" t="s">
        <v>1090</v>
      </c>
      <c r="AU199" s="305">
        <f>+(IF(AND($AV199&gt;0,$AV199&lt;=0.2),0.2,(IF(AND($AV199&gt;0.2,$AV199&lt;=0.4),0.4,(IF(AND($AV199&gt;0.4,$AV199&lt;=0.6),0.6,(IF(AND($AV199&gt;0.6,$AV199&lt;=0.8),0.8,(IF($AV199&gt;0.8,1,""))))))))))</f>
        <v>0.2</v>
      </c>
      <c r="AV199" s="878">
        <f>+MIN(AH199:AH203)</f>
        <v>7.1999999999999995E-2</v>
      </c>
      <c r="AW199" s="881" t="str">
        <f>+(IF($AU199=0.2,"MUY BAJA",(IF($AU199=0.4,"BAJA",(IF($AU199=0.6,"MEDIA",(IF($AU199=0.8,"ALTA",(IF($AU199=1,"MUY ALTA",""))))))))))</f>
        <v>MUY BAJA</v>
      </c>
      <c r="AX199" s="884">
        <f>+MIN(AI199:AI203)</f>
        <v>0.2</v>
      </c>
      <c r="AY199" s="881" t="str">
        <f>+(IF($BB199=0.2,"MUY BAJA",(IF($BB199=0.4,"BAJA",(IF($BB199=0.6,"MEDIA",(IF($BB199=0.8,"ALTA",(IF($BB199=1,"MUY ALTA",""))))))))))</f>
        <v>MUY BAJA</v>
      </c>
      <c r="AZ199" s="887" t="str">
        <f>IF($AU199="","",(CONCATENATE("R.RESIDUAL
",(IF(AND($AU199=0.2,$BB199=0.2),1,(IF(AND($AU199=0.2,$BB199=0.4),6,(IF(AND($AU199=0.2,$BB199=0.6),11,(IF(AND($AU199=0.2,$BB199=0.8),16,(IF(AND($AU199=0.2,$BB199=1),21,(IF(AND($AU199=0.4,$BB199=0.2),2,(IF(AND($AU199=0.4,$BB199=0.4),7,(IF(AND($AU199=0.4,$BB199=0.6),12,(IF(AND($AU199=0.4,$BB199=0.8),17,(IF(AND($AU199=0.4,$BB199=1),22,(IF(AND($AU199=0.6,$BB199=0.2),3,(IF(AND($AU199=0.6,$BB199=0.4),8,(IF(AND($AU199=0.6,$BB199=0.6),13,(IF(AND($AU199=0.6,$BB199=0.8),18,(IF(AND($AU199=0.6,$BB199=1),23,(IF(AND($AU199=0.8,$BB199=0.2),4,(IF(AND($AU199=0.8,$BB199=0.4),9,(IF(AND($AU199=0.8,$BB199=0.6),14,(IF(AND($AU199=0.8,$BB199=0.8),19,(IF(AND($AU199=0.8,$BB199=1),24,(IF(AND($AU199=1,$BB199=0.2),5,(IF(AND($AU199=1,$BB199=0.4),10,(IF(AND($AU199=1,$BB199=0.6),15,(IF(AND($AU199=1,$BB199=0.8),20,(IF(AND($AU199=1,$BB199=1),25,"")))))))))))))))))))))))))))))))))))))))))))))))))))))</f>
        <v>R.RESIDUAL
1</v>
      </c>
      <c r="BA199" s="890" t="s">
        <v>610</v>
      </c>
      <c r="BB199" s="305">
        <f>+(IF(AND($AX199&gt;0,$AX199&lt;=0.2),0.2,(IF(AND($AX199&gt;0.2,$AX199&lt;=0.4),0.4,(IF(AND($AX199&gt;0.4,$AX199&lt;=0.6),0.6,(IF(AND($AX199&gt;0.6,$AX199&lt;=0.8),0.8,(IF($AX199&gt;0.8,1,""))))))))))</f>
        <v>0.2</v>
      </c>
      <c r="BC199" s="276">
        <f>+VLOOKUP($AZ199,Listas!$F$112:$G$136,2,FALSE)</f>
        <v>1</v>
      </c>
      <c r="BD199" s="397">
        <v>1</v>
      </c>
      <c r="BE199" s="277" t="str">
        <f>IF(ISERROR(IF(R199="R.INHERENTE
5","R. INHERENTE",(IF(AZ199="R.RESIDUAL
5","R. RESIDUAL"," ")))),"",(IF(R199="R.INHERENTE
5","R. INHERENTE",(IF(AZ199="R.RESIDUAL
5","R. RESIDUAL"," ")))))</f>
        <v xml:space="preserve"> </v>
      </c>
      <c r="BF199" s="278" t="str">
        <f>IF(ISERROR(IF(R199="R.INHERENTE
10","R. INHERENTE",(IF(AZ199="R.RESIDUAL
10","R. RESIDUAL"," ")))),"",(IF(R199="R.INHERENTE
10","R. INHERENTE",(IF(AZ199="R.RESIDUAL
10","R. RESIDUAL"," ")))))</f>
        <v xml:space="preserve"> </v>
      </c>
      <c r="BG199" s="278" t="str">
        <f>IF(ISERROR(IF(R199="R.INHERENTE
15","R. INHERENTE",(IF(AZ199="R.RESIDUAL
15","R. RESIDUAL"," ")))),"",(IF(R199="R.INHERENTE
15","R. INHERENTE",(IF(AZ199="R.RESIDUAL
15","R. RESIDUAL"," ")))))</f>
        <v xml:space="preserve"> </v>
      </c>
      <c r="BH199" s="278" t="str">
        <f>IF(ISERROR(IF(R199="R.INHERENTE
20","R. INHERENTE",(IF(AZ199="R.RESIDUAL
20","R. RESIDUAL"," ")))),"",(IF(R199="R.INHERENTE
20","R. INHERENTE",(IF(AZ199="R.RESIDUAL
20","R. RESIDUAL"," ")))))</f>
        <v xml:space="preserve"> </v>
      </c>
      <c r="BI199" s="279" t="str">
        <f>IF(ISERROR(IF(R199="R.INHERENTE
25","R. INHERENTE",(IF(AZ199="R.RESIDUAL
25","R. RESIDUAL"," ")))),"",(IF(R199="R.INHERENTE
25","R. INHERENTE",(IF(AZ199="R.RESIDUAL
25","R. RESIDUAL"," ")))))</f>
        <v xml:space="preserve"> </v>
      </c>
      <c r="BJ199" s="280"/>
      <c r="BK199" s="893" t="s">
        <v>43</v>
      </c>
      <c r="BL199" s="810" t="s">
        <v>43</v>
      </c>
      <c r="BM199" s="810" t="s">
        <v>43</v>
      </c>
      <c r="BN199" s="810" t="s">
        <v>43</v>
      </c>
      <c r="BO199" s="810" t="s">
        <v>43</v>
      </c>
      <c r="BP199" s="813"/>
      <c r="BQ199" s="392"/>
      <c r="BR199" s="816" t="s">
        <v>1247</v>
      </c>
      <c r="BS199" s="819" t="s">
        <v>1245</v>
      </c>
      <c r="BT199" s="1183" t="s">
        <v>1248</v>
      </c>
      <c r="BU199" s="275"/>
      <c r="BV199" s="825">
        <v>44656</v>
      </c>
      <c r="BW199" s="828"/>
      <c r="BX199" s="828"/>
      <c r="BY199" s="828"/>
      <c r="BZ199" s="792" t="s">
        <v>924</v>
      </c>
      <c r="CA199" s="828"/>
      <c r="CB199" s="828"/>
      <c r="CC199" s="828"/>
      <c r="CD199" s="792" t="s">
        <v>924</v>
      </c>
      <c r="CE199" s="828"/>
      <c r="CF199" s="828"/>
      <c r="CG199" s="828"/>
      <c r="CH199" s="792" t="s">
        <v>925</v>
      </c>
      <c r="CI199" s="828"/>
      <c r="CJ199" s="828"/>
      <c r="CK199" s="828"/>
      <c r="CL199" s="792" t="s">
        <v>924</v>
      </c>
      <c r="CM199" s="828"/>
      <c r="CN199" s="828"/>
      <c r="CO199" s="828"/>
      <c r="CP199" s="795" t="s">
        <v>926</v>
      </c>
      <c r="CQ199" s="308"/>
      <c r="CR199" s="831">
        <v>44661</v>
      </c>
      <c r="CS199" s="789"/>
      <c r="CT199" s="789"/>
      <c r="CU199" s="789"/>
      <c r="CV199" s="789"/>
      <c r="CW199" s="789"/>
      <c r="CX199" s="789"/>
      <c r="CY199" s="789"/>
      <c r="CZ199" s="792" t="s">
        <v>924</v>
      </c>
      <c r="DA199" s="789"/>
      <c r="DB199" s="789"/>
      <c r="DC199" s="789"/>
      <c r="DD199" s="792" t="s">
        <v>924</v>
      </c>
      <c r="DE199" s="789"/>
      <c r="DF199" s="789"/>
      <c r="DG199" s="789"/>
      <c r="DH199" s="792" t="s">
        <v>925</v>
      </c>
      <c r="DI199" s="789"/>
      <c r="DJ199" s="789"/>
      <c r="DK199" s="789"/>
      <c r="DL199" s="792" t="s">
        <v>924</v>
      </c>
      <c r="DM199" s="789"/>
      <c r="DN199" s="789"/>
      <c r="DO199" s="789"/>
      <c r="DP199" s="795" t="s">
        <v>926</v>
      </c>
      <c r="DQ199" s="293"/>
      <c r="DR199" s="294"/>
      <c r="DS199" s="295"/>
      <c r="DT199" s="295"/>
      <c r="DU199" s="296"/>
    </row>
    <row r="200" spans="1:125" ht="80.25" customHeight="1" x14ac:dyDescent="0.25">
      <c r="A200" s="303"/>
      <c r="B200" s="835"/>
      <c r="C200" s="838"/>
      <c r="D200" s="838"/>
      <c r="E200" s="838"/>
      <c r="F200" s="841"/>
      <c r="G200" s="844"/>
      <c r="H200" s="486" t="s">
        <v>1085</v>
      </c>
      <c r="I200" s="847"/>
      <c r="J200" s="850"/>
      <c r="K200" s="853"/>
      <c r="L200" s="274"/>
      <c r="M200" s="856"/>
      <c r="N200" s="859"/>
      <c r="O200" s="862"/>
      <c r="P200" s="865"/>
      <c r="Q200" s="868"/>
      <c r="R200" s="871"/>
      <c r="S200" s="274"/>
      <c r="T200" s="516" t="s">
        <v>1087</v>
      </c>
      <c r="U200" s="258" t="s">
        <v>748</v>
      </c>
      <c r="V200" s="258"/>
      <c r="W200" s="798">
        <v>25</v>
      </c>
      <c r="X200" s="798"/>
      <c r="Y200" s="798"/>
      <c r="Z200" s="798"/>
      <c r="AA200" s="798"/>
      <c r="AB200" s="798"/>
      <c r="AC200" s="798"/>
      <c r="AD200" s="798"/>
      <c r="AE200" s="798">
        <v>15</v>
      </c>
      <c r="AF200" s="798"/>
      <c r="AG200" s="412">
        <f>W200+Y200+AA200+AC200+AE200</f>
        <v>40</v>
      </c>
      <c r="AH200" s="403">
        <v>7.1999999999999995E-2</v>
      </c>
      <c r="AI200" s="404"/>
      <c r="AJ200" s="801" t="s">
        <v>189</v>
      </c>
      <c r="AK200" s="802"/>
      <c r="AL200" s="803" t="s">
        <v>588</v>
      </c>
      <c r="AM200" s="804"/>
      <c r="AN200" s="801" t="s">
        <v>189</v>
      </c>
      <c r="AO200" s="802"/>
      <c r="AP200" s="499" t="s">
        <v>1994</v>
      </c>
      <c r="AQ200" s="482" t="s">
        <v>618</v>
      </c>
      <c r="AR200" s="269" t="s">
        <v>1089</v>
      </c>
      <c r="AS200" s="265" t="s">
        <v>1077</v>
      </c>
      <c r="AT200" s="259" t="s">
        <v>1090</v>
      </c>
      <c r="AU200" s="276"/>
      <c r="AV200" s="879"/>
      <c r="AW200" s="882"/>
      <c r="AX200" s="885"/>
      <c r="AY200" s="882"/>
      <c r="AZ200" s="888"/>
      <c r="BA200" s="891"/>
      <c r="BB200" s="394"/>
      <c r="BC200" s="282"/>
      <c r="BD200" s="397">
        <v>0.8</v>
      </c>
      <c r="BE200" s="283" t="str">
        <f>IF(ISERROR(IF(R199="R.INHERENTE
4","R. INHERENTE",(IF(AZ199="R.RESIDUAL
4","R. RESIDUAL"," ")))),"",(IF(R199="R.INHERENTE
4","R. INHERENTE",(IF(AZ199="R.RESIDUAL
4","R. RESIDUAL"," ")))))</f>
        <v xml:space="preserve"> </v>
      </c>
      <c r="BF200" s="284" t="str">
        <f>IF(ISERROR(IF(R199="R.INHERENTE
9","R. INHERENTE",(IF(AZ199="R.RESIDUAL
9","R. RESIDUAL"," ")))),"",(IF(R199="R.INHERENTE
9","R. INHERENTE",(IF(AZ199="R.RESIDUAL
9","R. RESIDUAL"," ")))))</f>
        <v xml:space="preserve"> </v>
      </c>
      <c r="BG200" s="285" t="str">
        <f>IF(ISERROR(IF(R199="R.INHERENTE
14","R. INHERENTE",(IF(AZ199="R.RESIDUAL
14","R. RESIDUAL"," ")))),"",(IF(R199="R.INHERENTE
14","R. INHERENTE",(IF(AZ199="R.RESIDUAL
14","R. RESIDUAL"," ")))))</f>
        <v xml:space="preserve"> </v>
      </c>
      <c r="BH200" s="285" t="str">
        <f>IF(ISERROR(IF(R199="R.INHERENTE
19","R. INHERENTE",(IF(AZ199="R.RESIDUAL
19","R. RESIDUAL"," ")))),"",(IF(R199="R.INHERENTE
19","R. INHERENTE",(IF(AZ199="R.RESIDUAL
19","R. RESIDUAL"," ")))))</f>
        <v xml:space="preserve"> </v>
      </c>
      <c r="BI200" s="286" t="str">
        <f>IF(ISERROR(IF(R199="R.INHERENTE
24","R. INHERENTE",(IF(AZ199="R.RESIDUAL
24","R. RESIDUAL"," ")))),"",(IF(R199="R.INHERENTE
24","R. INHERENTE",(IF(AZ199="R.RESIDUAL
24","R. RESIDUAL"," ")))))</f>
        <v xml:space="preserve"> </v>
      </c>
      <c r="BJ200" s="280"/>
      <c r="BK200" s="894"/>
      <c r="BL200" s="811"/>
      <c r="BM200" s="811"/>
      <c r="BN200" s="811"/>
      <c r="BO200" s="811"/>
      <c r="BP200" s="814"/>
      <c r="BQ200" s="392"/>
      <c r="BR200" s="1181"/>
      <c r="BS200" s="820"/>
      <c r="BT200" s="1184"/>
      <c r="BU200" s="275"/>
      <c r="BV200" s="826"/>
      <c r="BW200" s="829"/>
      <c r="BX200" s="829"/>
      <c r="BY200" s="829"/>
      <c r="BZ200" s="793"/>
      <c r="CA200" s="829"/>
      <c r="CB200" s="829"/>
      <c r="CC200" s="829"/>
      <c r="CD200" s="793"/>
      <c r="CE200" s="829"/>
      <c r="CF200" s="829"/>
      <c r="CG200" s="829"/>
      <c r="CH200" s="793"/>
      <c r="CI200" s="829"/>
      <c r="CJ200" s="829"/>
      <c r="CK200" s="829"/>
      <c r="CL200" s="793"/>
      <c r="CM200" s="829"/>
      <c r="CN200" s="829"/>
      <c r="CO200" s="829"/>
      <c r="CP200" s="796"/>
      <c r="CQ200" s="308"/>
      <c r="CR200" s="832"/>
      <c r="CS200" s="790"/>
      <c r="CT200" s="790"/>
      <c r="CU200" s="790"/>
      <c r="CV200" s="790"/>
      <c r="CW200" s="790"/>
      <c r="CX200" s="790"/>
      <c r="CY200" s="790"/>
      <c r="CZ200" s="793"/>
      <c r="DA200" s="790"/>
      <c r="DB200" s="790"/>
      <c r="DC200" s="790"/>
      <c r="DD200" s="793"/>
      <c r="DE200" s="790"/>
      <c r="DF200" s="790"/>
      <c r="DG200" s="790"/>
      <c r="DH200" s="793"/>
      <c r="DI200" s="790"/>
      <c r="DJ200" s="790"/>
      <c r="DK200" s="790"/>
      <c r="DL200" s="793"/>
      <c r="DM200" s="790"/>
      <c r="DN200" s="790"/>
      <c r="DO200" s="790"/>
      <c r="DP200" s="796"/>
      <c r="DQ200" s="293"/>
      <c r="DR200" s="297"/>
      <c r="DS200" s="298"/>
      <c r="DT200" s="298"/>
      <c r="DU200" s="299"/>
    </row>
    <row r="201" spans="1:125" ht="80.25" customHeight="1" x14ac:dyDescent="0.25">
      <c r="A201" s="303"/>
      <c r="B201" s="835"/>
      <c r="C201" s="838"/>
      <c r="D201" s="838"/>
      <c r="E201" s="838"/>
      <c r="F201" s="841"/>
      <c r="G201" s="844"/>
      <c r="H201" s="486"/>
      <c r="I201" s="847"/>
      <c r="J201" s="850"/>
      <c r="K201" s="853"/>
      <c r="L201" s="274"/>
      <c r="M201" s="856"/>
      <c r="N201" s="859"/>
      <c r="O201" s="862"/>
      <c r="P201" s="865"/>
      <c r="Q201" s="868"/>
      <c r="R201" s="871"/>
      <c r="S201" s="274"/>
      <c r="T201" s="516"/>
      <c r="U201" s="258"/>
      <c r="V201" s="258"/>
      <c r="W201" s="798"/>
      <c r="X201" s="798"/>
      <c r="Y201" s="798"/>
      <c r="Z201" s="798"/>
      <c r="AA201" s="798"/>
      <c r="AB201" s="798"/>
      <c r="AC201" s="798"/>
      <c r="AD201" s="798"/>
      <c r="AE201" s="798"/>
      <c r="AF201" s="798"/>
      <c r="AG201" s="412">
        <f>W201+Y201+AA201+AC201+AE201</f>
        <v>0</v>
      </c>
      <c r="AH201" s="403"/>
      <c r="AI201" s="404"/>
      <c r="AJ201" s="801"/>
      <c r="AK201" s="802"/>
      <c r="AL201" s="803"/>
      <c r="AM201" s="804"/>
      <c r="AN201" s="801"/>
      <c r="AO201" s="802"/>
      <c r="AP201" s="499"/>
      <c r="AQ201" s="482"/>
      <c r="AR201" s="269"/>
      <c r="AS201" s="265"/>
      <c r="AT201" s="259"/>
      <c r="AU201" s="276"/>
      <c r="AV201" s="879"/>
      <c r="AW201" s="882"/>
      <c r="AX201" s="885"/>
      <c r="AY201" s="882"/>
      <c r="AZ201" s="888"/>
      <c r="BA201" s="891"/>
      <c r="BB201" s="394"/>
      <c r="BC201" s="282"/>
      <c r="BD201" s="397">
        <v>0.60000000000000009</v>
      </c>
      <c r="BE201" s="283" t="str">
        <f>IF(ISERROR(IF(R199="R.INHERENTE
3","R. INHERENTE",(IF(AZ199="R.RESIDUAL
3","R. RESIDUAL"," ")))),"",(IF(R199="R.INHERENTE
3","R. INHERENTE",(IF(AZ199="R.RESIDUAL
3","R. RESIDUAL"," ")))))</f>
        <v xml:space="preserve"> </v>
      </c>
      <c r="BF201" s="284" t="str">
        <f>IF(ISERROR(IF(R199="R.INHERENTE
8","R. INHERENTE",(IF(AZ199="R.RESIDUAL
8","R. RESIDUAL"," ")))),"",(IF(R199="R.INHERENTE
8","R. INHERENTE",(IF(AZ199="R.RESIDUAL
8","R. RESIDUAL"," ")))))</f>
        <v xml:space="preserve"> </v>
      </c>
      <c r="BG201" s="284" t="str">
        <f>IF(ISERROR(IF(R199="R.INHERENTE
13","R. INHERENTE",(IF(AZ199="R.RESIDUAL
13","R. RESIDUAL"," ")))),"",(IF(R199="R.INHERENTE
13","R. INHERENTE",(IF(AZ199="R.RESIDUAL
13","R. RESIDUAL"," ")))))</f>
        <v xml:space="preserve"> </v>
      </c>
      <c r="BH201" s="285" t="str">
        <f>IF(ISERROR(IF(R199="R.INHERENTE
18","R. INHERENTE",(IF(AZ199="R.RESIDUAL
18","R. RESIDUAL"," ")))),"",(IF(R199="R.INHERENTE
18","R. INHERENTE",(IF(AZ199="R.RESIDUAL
18","R. RESIDUAL"," ")))))</f>
        <v xml:space="preserve"> </v>
      </c>
      <c r="BI201" s="286" t="str">
        <f>IF(ISERROR(IF(R199="R.INHERENTE
23","R. INHERENTE",(IF(AZ199="R.RESIDUAL
23","R. RESIDUAL"," ")))),"",(IF(R199="R.INHERENTE
23","R. INHERENTE",(IF(AZ199="R.RESIDUAL
23","R. RESIDUAL"," ")))))</f>
        <v xml:space="preserve"> </v>
      </c>
      <c r="BJ201" s="280"/>
      <c r="BK201" s="894"/>
      <c r="BL201" s="811"/>
      <c r="BM201" s="811"/>
      <c r="BN201" s="811"/>
      <c r="BO201" s="811"/>
      <c r="BP201" s="814"/>
      <c r="BQ201" s="392"/>
      <c r="BR201" s="1181"/>
      <c r="BS201" s="820"/>
      <c r="BT201" s="1184"/>
      <c r="BU201" s="275"/>
      <c r="BV201" s="826"/>
      <c r="BW201" s="829"/>
      <c r="BX201" s="829"/>
      <c r="BY201" s="829"/>
      <c r="BZ201" s="793"/>
      <c r="CA201" s="829"/>
      <c r="CB201" s="829"/>
      <c r="CC201" s="829"/>
      <c r="CD201" s="793"/>
      <c r="CE201" s="829"/>
      <c r="CF201" s="829"/>
      <c r="CG201" s="829"/>
      <c r="CH201" s="793"/>
      <c r="CI201" s="829"/>
      <c r="CJ201" s="829"/>
      <c r="CK201" s="829"/>
      <c r="CL201" s="793"/>
      <c r="CM201" s="829"/>
      <c r="CN201" s="829"/>
      <c r="CO201" s="829"/>
      <c r="CP201" s="796"/>
      <c r="CQ201" s="308"/>
      <c r="CR201" s="832"/>
      <c r="CS201" s="790"/>
      <c r="CT201" s="790"/>
      <c r="CU201" s="790"/>
      <c r="CV201" s="790"/>
      <c r="CW201" s="790"/>
      <c r="CX201" s="790"/>
      <c r="CY201" s="790"/>
      <c r="CZ201" s="793"/>
      <c r="DA201" s="790"/>
      <c r="DB201" s="790"/>
      <c r="DC201" s="790"/>
      <c r="DD201" s="793"/>
      <c r="DE201" s="790"/>
      <c r="DF201" s="790"/>
      <c r="DG201" s="790"/>
      <c r="DH201" s="793"/>
      <c r="DI201" s="790"/>
      <c r="DJ201" s="790"/>
      <c r="DK201" s="790"/>
      <c r="DL201" s="793"/>
      <c r="DM201" s="790"/>
      <c r="DN201" s="790"/>
      <c r="DO201" s="790"/>
      <c r="DP201" s="796"/>
      <c r="DQ201" s="293"/>
      <c r="DR201" s="297"/>
      <c r="DS201" s="298"/>
      <c r="DT201" s="298"/>
      <c r="DU201" s="299"/>
    </row>
    <row r="202" spans="1:125" ht="80.25" customHeight="1" x14ac:dyDescent="0.25">
      <c r="A202" s="303"/>
      <c r="B202" s="835"/>
      <c r="C202" s="838"/>
      <c r="D202" s="838"/>
      <c r="E202" s="838"/>
      <c r="F202" s="841"/>
      <c r="G202" s="844"/>
      <c r="H202" s="486"/>
      <c r="I202" s="847"/>
      <c r="J202" s="850"/>
      <c r="K202" s="853"/>
      <c r="L202" s="274"/>
      <c r="M202" s="856"/>
      <c r="N202" s="859"/>
      <c r="O202" s="862"/>
      <c r="P202" s="865"/>
      <c r="Q202" s="868"/>
      <c r="R202" s="871"/>
      <c r="S202" s="274"/>
      <c r="T202" s="516"/>
      <c r="U202" s="258"/>
      <c r="V202" s="258"/>
      <c r="W202" s="798"/>
      <c r="X202" s="798"/>
      <c r="Y202" s="798"/>
      <c r="Z202" s="798"/>
      <c r="AA202" s="798"/>
      <c r="AB202" s="798"/>
      <c r="AC202" s="798"/>
      <c r="AD202" s="798"/>
      <c r="AE202" s="798"/>
      <c r="AF202" s="798"/>
      <c r="AG202" s="412">
        <f>W202+Y202+AA202+AC202+AE202</f>
        <v>0</v>
      </c>
      <c r="AH202" s="403"/>
      <c r="AI202" s="404"/>
      <c r="AJ202" s="801"/>
      <c r="AK202" s="802"/>
      <c r="AL202" s="803"/>
      <c r="AM202" s="804"/>
      <c r="AN202" s="801"/>
      <c r="AO202" s="802"/>
      <c r="AP202" s="480"/>
      <c r="AQ202" s="482"/>
      <c r="AR202" s="269"/>
      <c r="AS202" s="266"/>
      <c r="AT202" s="261"/>
      <c r="AU202" s="276"/>
      <c r="AV202" s="879"/>
      <c r="AW202" s="882"/>
      <c r="AX202" s="885"/>
      <c r="AY202" s="882"/>
      <c r="AZ202" s="888"/>
      <c r="BA202" s="891"/>
      <c r="BB202" s="394"/>
      <c r="BC202" s="282"/>
      <c r="BD202" s="397">
        <v>0.4</v>
      </c>
      <c r="BE202" s="287" t="str">
        <f>IF(ISERROR(IF(R199="R.INHERENTE
2","R. INHERENTE",(IF(AZ199="R.RESIDUAL
2","R. RESIDUAL"," ")))),"",(IF(R199="R.INHERENTE
2","R. INHERENTE",(IF(AZ199="R.RESIDUAL
2","R. RESIDUAL"," ")))))</f>
        <v xml:space="preserve"> </v>
      </c>
      <c r="BF202" s="284" t="str">
        <f>IF(ISERROR(IF(R199="R.INHERENTE
7","R. INHERENTE",(IF(AZ199="R.RESIDUAL
7","R. RESIDUAL"," ")))),"",(IF(R199="R.INHERENTE
7","R. INHERENTE",(IF(AZ199="R.RESIDUAL
7","R. RESIDUAL"," ")))))</f>
        <v xml:space="preserve"> </v>
      </c>
      <c r="BG202" s="284" t="str">
        <f>IF(ISERROR(IF(R199="R.INHERENTE
12","R. INHERENTE",(IF(AZ199="R.RESIDUAL
12","R. RESIDUAL"," ")))),"",(IF(R199="R.INHERENTE
12","R. INHERENTE",(IF(AZ199="R.RESIDUAL
12","R. RESIDUAL"," ")))))</f>
        <v xml:space="preserve"> </v>
      </c>
      <c r="BH202" s="285" t="str">
        <f>IF(ISERROR(IF(R199="R.INHERENTE
17","R. INHERENTE",(IF(AZ199="R.RESIDUAL
17","R. RESIDUAL"," ")))),"",(IF(R199="R.INHERENTE
17","R. INHERENTE",(IF(AZ199="R.RESIDUAL
17","R. RESIDUAL"," ")))))</f>
        <v xml:space="preserve"> </v>
      </c>
      <c r="BI202" s="286" t="str">
        <f>IF(ISERROR(IF(R199="R.INHERENTE
22","R. INHERENTE",(IF(AZ199="R.RESIDUAL
22","R. RESIDUAL"," ")))),"",(IF(R199="R.INHERENTE
22","R. INHERENTE",(IF(AZ199="R.RESIDUAL
22","R. RESIDUAL"," ")))))</f>
        <v xml:space="preserve"> </v>
      </c>
      <c r="BJ202" s="280"/>
      <c r="BK202" s="894"/>
      <c r="BL202" s="811"/>
      <c r="BM202" s="811"/>
      <c r="BN202" s="811"/>
      <c r="BO202" s="811"/>
      <c r="BP202" s="814"/>
      <c r="BQ202" s="392"/>
      <c r="BR202" s="1181"/>
      <c r="BS202" s="820"/>
      <c r="BT202" s="1184"/>
      <c r="BU202" s="275"/>
      <c r="BV202" s="826"/>
      <c r="BW202" s="829"/>
      <c r="BX202" s="829"/>
      <c r="BY202" s="829"/>
      <c r="BZ202" s="793"/>
      <c r="CA202" s="829"/>
      <c r="CB202" s="829"/>
      <c r="CC202" s="829"/>
      <c r="CD202" s="793"/>
      <c r="CE202" s="829"/>
      <c r="CF202" s="829"/>
      <c r="CG202" s="829"/>
      <c r="CH202" s="793"/>
      <c r="CI202" s="829"/>
      <c r="CJ202" s="829"/>
      <c r="CK202" s="829"/>
      <c r="CL202" s="793"/>
      <c r="CM202" s="829"/>
      <c r="CN202" s="829"/>
      <c r="CO202" s="829"/>
      <c r="CP202" s="796"/>
      <c r="CQ202" s="308"/>
      <c r="CR202" s="832"/>
      <c r="CS202" s="790"/>
      <c r="CT202" s="790"/>
      <c r="CU202" s="790"/>
      <c r="CV202" s="790"/>
      <c r="CW202" s="790"/>
      <c r="CX202" s="790"/>
      <c r="CY202" s="790"/>
      <c r="CZ202" s="793"/>
      <c r="DA202" s="790"/>
      <c r="DB202" s="790"/>
      <c r="DC202" s="790"/>
      <c r="DD202" s="793"/>
      <c r="DE202" s="790"/>
      <c r="DF202" s="790"/>
      <c r="DG202" s="790"/>
      <c r="DH202" s="793"/>
      <c r="DI202" s="790"/>
      <c r="DJ202" s="790"/>
      <c r="DK202" s="790"/>
      <c r="DL202" s="793"/>
      <c r="DM202" s="790"/>
      <c r="DN202" s="790"/>
      <c r="DO202" s="790"/>
      <c r="DP202" s="796"/>
      <c r="DQ202" s="293"/>
      <c r="DR202" s="297"/>
      <c r="DS202" s="298"/>
      <c r="DT202" s="298"/>
      <c r="DU202" s="299"/>
    </row>
    <row r="203" spans="1:125" ht="80.25" customHeight="1" thickBot="1" x14ac:dyDescent="0.3">
      <c r="A203" s="303"/>
      <c r="B203" s="836"/>
      <c r="C203" s="839"/>
      <c r="D203" s="839"/>
      <c r="E203" s="839"/>
      <c r="F203" s="842"/>
      <c r="G203" s="845"/>
      <c r="H203" s="487"/>
      <c r="I203" s="848"/>
      <c r="J203" s="851"/>
      <c r="K203" s="854"/>
      <c r="L203" s="274"/>
      <c r="M203" s="857"/>
      <c r="N203" s="860"/>
      <c r="O203" s="863"/>
      <c r="P203" s="866"/>
      <c r="Q203" s="869"/>
      <c r="R203" s="872"/>
      <c r="S203" s="274"/>
      <c r="T203" s="536"/>
      <c r="U203" s="263"/>
      <c r="V203" s="263"/>
      <c r="W203" s="805"/>
      <c r="X203" s="805"/>
      <c r="Y203" s="805"/>
      <c r="Z203" s="805"/>
      <c r="AA203" s="805"/>
      <c r="AB203" s="805"/>
      <c r="AC203" s="805"/>
      <c r="AD203" s="805"/>
      <c r="AE203" s="805"/>
      <c r="AF203" s="805"/>
      <c r="AG203" s="413">
        <f>W203+Y203+AA203+AC203+AE203</f>
        <v>0</v>
      </c>
      <c r="AH203" s="405"/>
      <c r="AI203" s="406"/>
      <c r="AJ203" s="806"/>
      <c r="AK203" s="807"/>
      <c r="AL203" s="808"/>
      <c r="AM203" s="809"/>
      <c r="AN203" s="806"/>
      <c r="AO203" s="807"/>
      <c r="AP203" s="271"/>
      <c r="AQ203" s="483"/>
      <c r="AR203" s="270"/>
      <c r="AS203" s="267"/>
      <c r="AT203" s="264"/>
      <c r="AU203" s="276"/>
      <c r="AV203" s="880"/>
      <c r="AW203" s="883"/>
      <c r="AX203" s="886"/>
      <c r="AY203" s="883"/>
      <c r="AZ203" s="889"/>
      <c r="BA203" s="892"/>
      <c r="BB203" s="394"/>
      <c r="BC203" s="282"/>
      <c r="BD203" s="398">
        <v>0.2</v>
      </c>
      <c r="BE203" s="288" t="str">
        <f>IF(ISERROR(IF(R199="R.INHERENTE
1","R. INHERENTE",(IF(AZ199="R.RESIDUAL
1","R. RESIDUAL"," ")))),"",(IF(R199="R.INHERENTE
1","R. INHERENTE",(IF(AZ199="R.RESIDUAL
1","R. RESIDUAL"," ")))))</f>
        <v>R. INHERENTE</v>
      </c>
      <c r="BF203" s="289" t="str">
        <f>IF(ISERROR(IF(R199="R.INHERENTE
6","R. INHERENTE",(IF(AZ199="R.RESIDUAL
6","R. RESIDUAL"," ")))),"",(IF(R199="R.INHERENTE
6","R. INHERENTE",(IF(AZ199="R.RESIDUAL
6","R. RESIDUAL"," ")))))</f>
        <v xml:space="preserve"> </v>
      </c>
      <c r="BG203" s="290" t="str">
        <f>IF(ISERROR(IF(R199="R.INHERENTE
11","R. INHERENTE",(IF(AZ199="R.RESIDUAL
11","R. RESIDUAL"," ")))),"",(IF(R199="R.INHERENTE
11","R. INHERENTE",(IF(AZ199="R.RESIDUAL
11","R. RESIDUAL"," ")))))</f>
        <v xml:space="preserve"> </v>
      </c>
      <c r="BH203" s="291" t="str">
        <f>IF(ISERROR(IF(R199="R.INHERENTE
16","R. INHERENTE",(IF(AZ199="R.RESIDUAL
16","R. RESIDUAL"," ")))),"",(IF(R199="R.INHERENTE
16","R. INHERENTE",(IF(AZ199="R.RESIDUAL
16","R. RESIDUAL"," ")))))</f>
        <v xml:space="preserve"> </v>
      </c>
      <c r="BI203" s="292" t="str">
        <f>IF(ISERROR(IF(R199="R.INHERENTE
21","R. INHERENTE",(IF(AZ199="R.RESIDUAL
21","R. RESIDUAL"," ")))),"",(IF(R199="R.INHERENTE
21","R. INHERENTE",(IF(AZ199="R.RESIDUAL
21","R. RESIDUAL"," ")))))</f>
        <v xml:space="preserve"> </v>
      </c>
      <c r="BJ203" s="280"/>
      <c r="BK203" s="895"/>
      <c r="BL203" s="812"/>
      <c r="BM203" s="812"/>
      <c r="BN203" s="812"/>
      <c r="BO203" s="812"/>
      <c r="BP203" s="815"/>
      <c r="BQ203" s="392"/>
      <c r="BR203" s="1182"/>
      <c r="BS203" s="821"/>
      <c r="BT203" s="1185"/>
      <c r="BU203" s="275"/>
      <c r="BV203" s="827"/>
      <c r="BW203" s="830"/>
      <c r="BX203" s="830"/>
      <c r="BY203" s="830"/>
      <c r="BZ203" s="794"/>
      <c r="CA203" s="830"/>
      <c r="CB203" s="830"/>
      <c r="CC203" s="830"/>
      <c r="CD203" s="794"/>
      <c r="CE203" s="830"/>
      <c r="CF203" s="830"/>
      <c r="CG203" s="830"/>
      <c r="CH203" s="794"/>
      <c r="CI203" s="830"/>
      <c r="CJ203" s="830"/>
      <c r="CK203" s="830"/>
      <c r="CL203" s="794"/>
      <c r="CM203" s="830"/>
      <c r="CN203" s="830"/>
      <c r="CO203" s="830"/>
      <c r="CP203" s="797"/>
      <c r="CQ203" s="308"/>
      <c r="CR203" s="833"/>
      <c r="CS203" s="791"/>
      <c r="CT203" s="791"/>
      <c r="CU203" s="791"/>
      <c r="CV203" s="791"/>
      <c r="CW203" s="791"/>
      <c r="CX203" s="791"/>
      <c r="CY203" s="791"/>
      <c r="CZ203" s="794"/>
      <c r="DA203" s="791"/>
      <c r="DB203" s="791"/>
      <c r="DC203" s="791"/>
      <c r="DD203" s="794"/>
      <c r="DE203" s="791"/>
      <c r="DF203" s="791"/>
      <c r="DG203" s="791"/>
      <c r="DH203" s="794"/>
      <c r="DI203" s="791"/>
      <c r="DJ203" s="791"/>
      <c r="DK203" s="791"/>
      <c r="DL203" s="794"/>
      <c r="DM203" s="791"/>
      <c r="DN203" s="791"/>
      <c r="DO203" s="791"/>
      <c r="DP203" s="797"/>
      <c r="DQ203" s="293"/>
      <c r="DR203" s="300"/>
      <c r="DS203" s="301"/>
      <c r="DT203" s="301"/>
      <c r="DU203" s="302"/>
    </row>
    <row r="204" spans="1:125" ht="19.5" customHeight="1" thickBot="1" x14ac:dyDescent="0.3">
      <c r="AV204" s="394"/>
      <c r="AW204" s="394"/>
      <c r="AX204" s="394"/>
      <c r="AY204" s="394"/>
      <c r="AZ204" s="394"/>
      <c r="BE204" s="410">
        <v>0.2</v>
      </c>
      <c r="BF204" s="411">
        <v>0.4</v>
      </c>
      <c r="BG204" s="411">
        <v>0.60000000000000009</v>
      </c>
      <c r="BH204" s="411">
        <v>0.8</v>
      </c>
      <c r="BI204" s="411">
        <v>1</v>
      </c>
    </row>
    <row r="205" spans="1:125" ht="80.25" customHeight="1" x14ac:dyDescent="0.25">
      <c r="A205" s="303"/>
      <c r="B205" s="834">
        <v>32</v>
      </c>
      <c r="C205" s="837" t="s">
        <v>642</v>
      </c>
      <c r="D205" s="837" t="s">
        <v>624</v>
      </c>
      <c r="E205" s="837" t="s">
        <v>601</v>
      </c>
      <c r="F205" s="840" t="s">
        <v>878</v>
      </c>
      <c r="G205" s="843" t="s">
        <v>2003</v>
      </c>
      <c r="H205" s="485" t="s">
        <v>2004</v>
      </c>
      <c r="I205" s="846" t="str">
        <f>IF(F205="","",(CONCATENATE("Posibilidad de afectación ",F205," ",G205," ",H205," ",H206," ",H207," ",H208," ",H209)))</f>
        <v xml:space="preserve">Posibilidad de afectación Reputacional y Económica por falta de acompañamiento y supervisión de los eventos de seguridad del paciente derivados de las practicas formativas de los estudiantes y docentes, debido a la no adherencia de los documentos y/o falta de cumplimiento de las prerrogativas o delegación progresiva para la competencia del estudiante enmarcadas en los anexos técnicos.   </v>
      </c>
      <c r="J205" s="849" t="s">
        <v>268</v>
      </c>
      <c r="K205" s="852" t="s">
        <v>868</v>
      </c>
      <c r="L205" s="274"/>
      <c r="M205" s="855" t="s">
        <v>659</v>
      </c>
      <c r="N205" s="858">
        <f>IF(ISERROR(VLOOKUP($M205,Listas!$E$20:$F$24,2,FALSE)),"",(VLOOKUP($M205,Listas!$E$20:$F$24,2,FALSE)))</f>
        <v>0.2</v>
      </c>
      <c r="O205" s="861" t="str">
        <f>IF(ISERROR(VLOOKUP($N205,Listas!$E$3:$F$7,2,FALSE)),"",(VLOOKUP($N205,Listas!$E$3:$F$7,2,FALSE)))</f>
        <v>MUY BAJA</v>
      </c>
      <c r="P205" s="864" t="s">
        <v>595</v>
      </c>
      <c r="Q205" s="867">
        <f>IF(ISERROR(VLOOKUP($P205,Listas!$E$28:$F$35,2,FALSE)),"",(VLOOKUP($P205,Listas!$E$28:$F$35,2,FALSE)))</f>
        <v>0.2</v>
      </c>
      <c r="R205" s="870" t="str">
        <f>IF(N205="","",(CONCATENATE("R.INHERENTE
",(IF(AND($N205=0.2,$Q205=0.2),1,(IF(AND($N205=0.2,$Q205=0.4),6,(IF(AND($N205=0.2,$Q205=0.6),11,(IF(AND($N205=0.2,$Q205=0.8),16,(IF(AND($N205=0.2,$Q205=1),21,(IF(AND($N205=0.4,$Q205=0.2),2,(IF(AND($N205=0.4,$Q205=0.4),7,(IF(AND($N205=0.4,$Q205=0.6),12,(IF(AND($N205=0.4,$Q205=0.8),17,(IF(AND($N205=0.4,$Q205=1),22,(IF(AND($N205=0.6,$Q205=0.2),3,(IF(AND($N205=0.6,$Q205=0.4),8,(IF(AND($N205=0.6,$Q205=0.6),13,(IF(AND($N205=0.6,$Q205=0.8),18,(IF(AND($N205=0.6,$Q205=1),23,(IF(AND($N205=0.8,$Q205=0.2),4,(IF(AND($N205=0.8,$Q205=0.4),9,(IF(AND($N205=0.8,$Q205=0.6),14,(IF(AND($N205=0.8,$Q205=0.8),19,(IF(AND($N205=0.8,$Q205=1),24,(IF(AND($N205=1,$Q205=0.2),5,(IF(AND($N205=1,$Q205=0.4),10,(IF(AND($N205=1,$Q205=0.6),15,(IF(AND($N205=1,$Q205=0.8),20,(IF(AND($N205=1,$Q205=1),25,"")))))))))))))))))))))))))))))))))))))))))))))))))))))</f>
        <v>R.INHERENTE
1</v>
      </c>
      <c r="S205" s="274">
        <f>+VLOOKUP($R205,Listas!$D$112:$E$136,2,FALSE)</f>
        <v>1</v>
      </c>
      <c r="T205" s="515" t="s">
        <v>2011</v>
      </c>
      <c r="U205" s="309" t="s">
        <v>748</v>
      </c>
      <c r="V205" s="309"/>
      <c r="W205" s="873"/>
      <c r="X205" s="874"/>
      <c r="Y205" s="873">
        <v>15</v>
      </c>
      <c r="Z205" s="874"/>
      <c r="AA205" s="873"/>
      <c r="AB205" s="874"/>
      <c r="AC205" s="875"/>
      <c r="AD205" s="875"/>
      <c r="AE205" s="875">
        <v>15</v>
      </c>
      <c r="AF205" s="875"/>
      <c r="AG205" s="436">
        <f>W205+Y205+AA205+AC205+AE205</f>
        <v>30</v>
      </c>
      <c r="AH205" s="407">
        <v>0.12</v>
      </c>
      <c r="AI205" s="408">
        <v>0.2</v>
      </c>
      <c r="AJ205" s="1186" t="s">
        <v>189</v>
      </c>
      <c r="AK205" s="1187"/>
      <c r="AL205" s="1188" t="s">
        <v>588</v>
      </c>
      <c r="AM205" s="1189"/>
      <c r="AN205" s="1186" t="s">
        <v>189</v>
      </c>
      <c r="AO205" s="1187"/>
      <c r="AP205" s="500" t="s">
        <v>1995</v>
      </c>
      <c r="AQ205" s="478" t="s">
        <v>617</v>
      </c>
      <c r="AR205" s="310" t="s">
        <v>1092</v>
      </c>
      <c r="AS205" s="311" t="s">
        <v>1077</v>
      </c>
      <c r="AT205" s="312" t="s">
        <v>1094</v>
      </c>
      <c r="AU205" s="305">
        <f>+(IF(AND($AV205&gt;0,$AV205&lt;=0.2),0.2,(IF(AND($AV205&gt;0.2,$AV205&lt;=0.4),0.4,(IF(AND($AV205&gt;0.4,$AV205&lt;=0.6),0.6,(IF(AND($AV205&gt;0.6,$AV205&lt;=0.8),0.8,(IF($AV205&gt;0.8,1,""))))))))))</f>
        <v>0.2</v>
      </c>
      <c r="AV205" s="878">
        <f>+MIN(AH205:AH209)</f>
        <v>7.1999999999999995E-2</v>
      </c>
      <c r="AW205" s="881" t="str">
        <f>+(IF($AU205=0.2,"MUY BAJA",(IF($AU205=0.4,"BAJA",(IF($AU205=0.6,"MEDIA",(IF($AU205=0.8,"ALTA",(IF($AU205=1,"MUY ALTA",""))))))))))</f>
        <v>MUY BAJA</v>
      </c>
      <c r="AX205" s="884">
        <f>+MIN(AI205:AI209)</f>
        <v>0.2</v>
      </c>
      <c r="AY205" s="881" t="str">
        <f>+(IF($BB205=0.2,"MUY BAJA",(IF($BB205=0.4,"BAJA",(IF($BB205=0.6,"MEDIA",(IF($BB205=0.8,"ALTA",(IF($BB205=1,"MUY ALTA",""))))))))))</f>
        <v>MUY BAJA</v>
      </c>
      <c r="AZ205" s="887" t="str">
        <f>IF($AU205="","",(CONCATENATE("R.RESIDUAL
",(IF(AND($AU205=0.2,$BB205=0.2),1,(IF(AND($AU205=0.2,$BB205=0.4),6,(IF(AND($AU205=0.2,$BB205=0.6),11,(IF(AND($AU205=0.2,$BB205=0.8),16,(IF(AND($AU205=0.2,$BB205=1),21,(IF(AND($AU205=0.4,$BB205=0.2),2,(IF(AND($AU205=0.4,$BB205=0.4),7,(IF(AND($AU205=0.4,$BB205=0.6),12,(IF(AND($AU205=0.4,$BB205=0.8),17,(IF(AND($AU205=0.4,$BB205=1),22,(IF(AND($AU205=0.6,$BB205=0.2),3,(IF(AND($AU205=0.6,$BB205=0.4),8,(IF(AND($AU205=0.6,$BB205=0.6),13,(IF(AND($AU205=0.6,$BB205=0.8),18,(IF(AND($AU205=0.6,$BB205=1),23,(IF(AND($AU205=0.8,$BB205=0.2),4,(IF(AND($AU205=0.8,$BB205=0.4),9,(IF(AND($AU205=0.8,$BB205=0.6),14,(IF(AND($AU205=0.8,$BB205=0.8),19,(IF(AND($AU205=0.8,$BB205=1),24,(IF(AND($AU205=1,$BB205=0.2),5,(IF(AND($AU205=1,$BB205=0.4),10,(IF(AND($AU205=1,$BB205=0.6),15,(IF(AND($AU205=1,$BB205=0.8),20,(IF(AND($AU205=1,$BB205=1),25,"")))))))))))))))))))))))))))))))))))))))))))))))))))))</f>
        <v>R.RESIDUAL
1</v>
      </c>
      <c r="BA205" s="890" t="s">
        <v>610</v>
      </c>
      <c r="BB205" s="305">
        <f>+(IF(AND($AX205&gt;0,$AX205&lt;=0.2),0.2,(IF(AND($AX205&gt;0.2,$AX205&lt;=0.4),0.4,(IF(AND($AX205&gt;0.4,$AX205&lt;=0.6),0.6,(IF(AND($AX205&gt;0.6,$AX205&lt;=0.8),0.8,(IF($AX205&gt;0.8,1,""))))))))))</f>
        <v>0.2</v>
      </c>
      <c r="BC205" s="276">
        <f>+VLOOKUP($AZ205,Listas!$F$112:$G$136,2,FALSE)</f>
        <v>1</v>
      </c>
      <c r="BD205" s="397">
        <v>1</v>
      </c>
      <c r="BE205" s="277" t="str">
        <f>IF(ISERROR(IF(R205="R.INHERENTE
5","R. INHERENTE",(IF(AZ205="R.RESIDUAL
5","R. RESIDUAL"," ")))),"",(IF(R205="R.INHERENTE
5","R. INHERENTE",(IF(AZ205="R.RESIDUAL
5","R. RESIDUAL"," ")))))</f>
        <v xml:space="preserve"> </v>
      </c>
      <c r="BF205" s="278" t="str">
        <f>IF(ISERROR(IF(R205="R.INHERENTE
10","R. INHERENTE",(IF(AZ205="R.RESIDUAL
10","R. RESIDUAL"," ")))),"",(IF(R205="R.INHERENTE
10","R. INHERENTE",(IF(AZ205="R.RESIDUAL
10","R. RESIDUAL"," ")))))</f>
        <v xml:space="preserve"> </v>
      </c>
      <c r="BG205" s="278" t="str">
        <f>IF(ISERROR(IF(R205="R.INHERENTE
15","R. INHERENTE",(IF(AZ205="R.RESIDUAL
15","R. RESIDUAL"," ")))),"",(IF(R205="R.INHERENTE
15","R. INHERENTE",(IF(AZ205="R.RESIDUAL
15","R. RESIDUAL"," ")))))</f>
        <v xml:space="preserve"> </v>
      </c>
      <c r="BH205" s="278" t="str">
        <f>IF(ISERROR(IF(R205="R.INHERENTE
20","R. INHERENTE",(IF(AZ205="R.RESIDUAL
20","R. RESIDUAL"," ")))),"",(IF(R205="R.INHERENTE
20","R. INHERENTE",(IF(AZ205="R.RESIDUAL
20","R. RESIDUAL"," ")))))</f>
        <v xml:space="preserve"> </v>
      </c>
      <c r="BI205" s="279" t="str">
        <f>IF(ISERROR(IF(R205="R.INHERENTE
25","R. INHERENTE",(IF(AZ205="R.RESIDUAL
25","R. RESIDUAL"," ")))),"",(IF(R205="R.INHERENTE
25","R. INHERENTE",(IF(AZ205="R.RESIDUAL
25","R. RESIDUAL"," ")))))</f>
        <v xml:space="preserve"> </v>
      </c>
      <c r="BJ205" s="280"/>
      <c r="BK205" s="893" t="s">
        <v>43</v>
      </c>
      <c r="BL205" s="810" t="s">
        <v>43</v>
      </c>
      <c r="BM205" s="810" t="s">
        <v>43</v>
      </c>
      <c r="BN205" s="810" t="s">
        <v>43</v>
      </c>
      <c r="BO205" s="810" t="s">
        <v>43</v>
      </c>
      <c r="BP205" s="813"/>
      <c r="BQ205" s="392"/>
      <c r="BR205" s="816" t="s">
        <v>1249</v>
      </c>
      <c r="BS205" s="819" t="s">
        <v>1250</v>
      </c>
      <c r="BT205" s="1183" t="s">
        <v>1243</v>
      </c>
      <c r="BU205" s="275"/>
      <c r="BV205" s="825">
        <v>44656</v>
      </c>
      <c r="BW205" s="828"/>
      <c r="BX205" s="828"/>
      <c r="BY205" s="828"/>
      <c r="BZ205" s="792" t="s">
        <v>924</v>
      </c>
      <c r="CA205" s="828"/>
      <c r="CB205" s="828"/>
      <c r="CC205" s="828"/>
      <c r="CD205" s="792" t="s">
        <v>924</v>
      </c>
      <c r="CE205" s="828"/>
      <c r="CF205" s="828"/>
      <c r="CG205" s="828"/>
      <c r="CH205" s="792" t="s">
        <v>925</v>
      </c>
      <c r="CI205" s="828"/>
      <c r="CJ205" s="828"/>
      <c r="CK205" s="828"/>
      <c r="CL205" s="792" t="s">
        <v>924</v>
      </c>
      <c r="CM205" s="828"/>
      <c r="CN205" s="828"/>
      <c r="CO205" s="828"/>
      <c r="CP205" s="795" t="s">
        <v>926</v>
      </c>
      <c r="CQ205" s="308"/>
      <c r="CR205" s="831">
        <v>44661</v>
      </c>
      <c r="CS205" s="789"/>
      <c r="CT205" s="789"/>
      <c r="CU205" s="789"/>
      <c r="CV205" s="789"/>
      <c r="CW205" s="789"/>
      <c r="CX205" s="789"/>
      <c r="CY205" s="789"/>
      <c r="CZ205" s="792" t="s">
        <v>924</v>
      </c>
      <c r="DA205" s="789"/>
      <c r="DB205" s="789"/>
      <c r="DC205" s="789"/>
      <c r="DD205" s="792" t="s">
        <v>924</v>
      </c>
      <c r="DE205" s="789"/>
      <c r="DF205" s="789"/>
      <c r="DG205" s="789"/>
      <c r="DH205" s="792" t="s">
        <v>925</v>
      </c>
      <c r="DI205" s="789"/>
      <c r="DJ205" s="789"/>
      <c r="DK205" s="789"/>
      <c r="DL205" s="792" t="s">
        <v>924</v>
      </c>
      <c r="DM205" s="789"/>
      <c r="DN205" s="789"/>
      <c r="DO205" s="789"/>
      <c r="DP205" s="795" t="s">
        <v>926</v>
      </c>
      <c r="DQ205" s="293"/>
      <c r="DR205" s="294"/>
      <c r="DS205" s="295"/>
      <c r="DT205" s="295"/>
      <c r="DU205" s="296"/>
    </row>
    <row r="206" spans="1:125" ht="80.25" customHeight="1" x14ac:dyDescent="0.25">
      <c r="A206" s="303"/>
      <c r="B206" s="835"/>
      <c r="C206" s="838"/>
      <c r="D206" s="838"/>
      <c r="E206" s="838"/>
      <c r="F206" s="841"/>
      <c r="G206" s="844"/>
      <c r="H206" s="486" t="s">
        <v>2005</v>
      </c>
      <c r="I206" s="847"/>
      <c r="J206" s="850"/>
      <c r="K206" s="853"/>
      <c r="L206" s="274"/>
      <c r="M206" s="856"/>
      <c r="N206" s="859"/>
      <c r="O206" s="862"/>
      <c r="P206" s="865"/>
      <c r="Q206" s="868"/>
      <c r="R206" s="871"/>
      <c r="S206" s="274"/>
      <c r="T206" s="516" t="s">
        <v>1091</v>
      </c>
      <c r="U206" s="258" t="s">
        <v>748</v>
      </c>
      <c r="V206" s="258"/>
      <c r="W206" s="798"/>
      <c r="X206" s="798"/>
      <c r="Y206" s="798">
        <v>15</v>
      </c>
      <c r="Z206" s="798"/>
      <c r="AA206" s="798"/>
      <c r="AB206" s="798"/>
      <c r="AC206" s="798"/>
      <c r="AD206" s="798"/>
      <c r="AE206" s="798">
        <v>15</v>
      </c>
      <c r="AF206" s="798"/>
      <c r="AG206" s="412">
        <f>W206+Y206+AA206+AC206+AE206</f>
        <v>30</v>
      </c>
      <c r="AH206" s="403">
        <v>7.1999999999999995E-2</v>
      </c>
      <c r="AI206" s="404"/>
      <c r="AJ206" s="801" t="s">
        <v>189</v>
      </c>
      <c r="AK206" s="802"/>
      <c r="AL206" s="803" t="s">
        <v>589</v>
      </c>
      <c r="AM206" s="804"/>
      <c r="AN206" s="801" t="s">
        <v>39</v>
      </c>
      <c r="AO206" s="802"/>
      <c r="AP206" s="499" t="s">
        <v>1996</v>
      </c>
      <c r="AQ206" s="482" t="s">
        <v>617</v>
      </c>
      <c r="AR206" s="269" t="s">
        <v>1093</v>
      </c>
      <c r="AS206" s="266" t="s">
        <v>1077</v>
      </c>
      <c r="AT206" s="261" t="s">
        <v>1094</v>
      </c>
      <c r="AU206" s="276"/>
      <c r="AV206" s="879"/>
      <c r="AW206" s="882"/>
      <c r="AX206" s="885"/>
      <c r="AY206" s="882"/>
      <c r="AZ206" s="888"/>
      <c r="BA206" s="891"/>
      <c r="BB206" s="394"/>
      <c r="BC206" s="282"/>
      <c r="BD206" s="397">
        <v>0.8</v>
      </c>
      <c r="BE206" s="283" t="str">
        <f>IF(ISERROR(IF(R205="R.INHERENTE
4","R. INHERENTE",(IF(AZ205="R.RESIDUAL
4","R. RESIDUAL"," ")))),"",(IF(R205="R.INHERENTE
4","R. INHERENTE",(IF(AZ205="R.RESIDUAL
4","R. RESIDUAL"," ")))))</f>
        <v xml:space="preserve"> </v>
      </c>
      <c r="BF206" s="284" t="str">
        <f>IF(ISERROR(IF(R205="R.INHERENTE
9","R. INHERENTE",(IF(AZ205="R.RESIDUAL
9","R. RESIDUAL"," ")))),"",(IF(R205="R.INHERENTE
9","R. INHERENTE",(IF(AZ205="R.RESIDUAL
9","R. RESIDUAL"," ")))))</f>
        <v xml:space="preserve"> </v>
      </c>
      <c r="BG206" s="285" t="str">
        <f>IF(ISERROR(IF(R205="R.INHERENTE
14","R. INHERENTE",(IF(AZ205="R.RESIDUAL
14","R. RESIDUAL"," ")))),"",(IF(R205="R.INHERENTE
14","R. INHERENTE",(IF(AZ205="R.RESIDUAL
14","R. RESIDUAL"," ")))))</f>
        <v xml:space="preserve"> </v>
      </c>
      <c r="BH206" s="285" t="str">
        <f>IF(ISERROR(IF(R205="R.INHERENTE
19","R. INHERENTE",(IF(AZ205="R.RESIDUAL
19","R. RESIDUAL"," ")))),"",(IF(R205="R.INHERENTE
19","R. INHERENTE",(IF(AZ205="R.RESIDUAL
19","R. RESIDUAL"," ")))))</f>
        <v xml:space="preserve"> </v>
      </c>
      <c r="BI206" s="286" t="str">
        <f>IF(ISERROR(IF(R205="R.INHERENTE
24","R. INHERENTE",(IF(AZ205="R.RESIDUAL
24","R. RESIDUAL"," ")))),"",(IF(R205="R.INHERENTE
24","R. INHERENTE",(IF(AZ205="R.RESIDUAL
24","R. RESIDUAL"," ")))))</f>
        <v xml:space="preserve"> </v>
      </c>
      <c r="BJ206" s="280"/>
      <c r="BK206" s="894"/>
      <c r="BL206" s="811"/>
      <c r="BM206" s="811"/>
      <c r="BN206" s="811"/>
      <c r="BO206" s="811"/>
      <c r="BP206" s="814"/>
      <c r="BQ206" s="392"/>
      <c r="BR206" s="1181"/>
      <c r="BS206" s="820"/>
      <c r="BT206" s="1184"/>
      <c r="BU206" s="275"/>
      <c r="BV206" s="826"/>
      <c r="BW206" s="829"/>
      <c r="BX206" s="829"/>
      <c r="BY206" s="829"/>
      <c r="BZ206" s="793"/>
      <c r="CA206" s="829"/>
      <c r="CB206" s="829"/>
      <c r="CC206" s="829"/>
      <c r="CD206" s="793"/>
      <c r="CE206" s="829"/>
      <c r="CF206" s="829"/>
      <c r="CG206" s="829"/>
      <c r="CH206" s="793"/>
      <c r="CI206" s="829"/>
      <c r="CJ206" s="829"/>
      <c r="CK206" s="829"/>
      <c r="CL206" s="793"/>
      <c r="CM206" s="829"/>
      <c r="CN206" s="829"/>
      <c r="CO206" s="829"/>
      <c r="CP206" s="796"/>
      <c r="CQ206" s="308"/>
      <c r="CR206" s="832"/>
      <c r="CS206" s="790"/>
      <c r="CT206" s="790"/>
      <c r="CU206" s="790"/>
      <c r="CV206" s="790"/>
      <c r="CW206" s="790"/>
      <c r="CX206" s="790"/>
      <c r="CY206" s="790"/>
      <c r="CZ206" s="793"/>
      <c r="DA206" s="790"/>
      <c r="DB206" s="790"/>
      <c r="DC206" s="790"/>
      <c r="DD206" s="793"/>
      <c r="DE206" s="790"/>
      <c r="DF206" s="790"/>
      <c r="DG206" s="790"/>
      <c r="DH206" s="793"/>
      <c r="DI206" s="790"/>
      <c r="DJ206" s="790"/>
      <c r="DK206" s="790"/>
      <c r="DL206" s="793"/>
      <c r="DM206" s="790"/>
      <c r="DN206" s="790"/>
      <c r="DO206" s="790"/>
      <c r="DP206" s="796"/>
      <c r="DQ206" s="293"/>
      <c r="DR206" s="297"/>
      <c r="DS206" s="298"/>
      <c r="DT206" s="298"/>
      <c r="DU206" s="299"/>
    </row>
    <row r="207" spans="1:125" ht="80.25" customHeight="1" x14ac:dyDescent="0.25">
      <c r="A207" s="303"/>
      <c r="B207" s="835"/>
      <c r="C207" s="838"/>
      <c r="D207" s="838"/>
      <c r="E207" s="838"/>
      <c r="F207" s="841"/>
      <c r="G207" s="844"/>
      <c r="H207" s="486"/>
      <c r="I207" s="847"/>
      <c r="J207" s="850"/>
      <c r="K207" s="853"/>
      <c r="L207" s="274"/>
      <c r="M207" s="856"/>
      <c r="N207" s="859"/>
      <c r="O207" s="862"/>
      <c r="P207" s="865"/>
      <c r="Q207" s="868"/>
      <c r="R207" s="871"/>
      <c r="S207" s="274"/>
      <c r="T207" s="516"/>
      <c r="U207" s="258"/>
      <c r="V207" s="258"/>
      <c r="W207" s="798"/>
      <c r="X207" s="798"/>
      <c r="Y207" s="798"/>
      <c r="Z207" s="798"/>
      <c r="AA207" s="798"/>
      <c r="AB207" s="798"/>
      <c r="AC207" s="798"/>
      <c r="AD207" s="798"/>
      <c r="AE207" s="798"/>
      <c r="AF207" s="798"/>
      <c r="AG207" s="412">
        <f>W207+Y207+AA207+AC207+AE207</f>
        <v>0</v>
      </c>
      <c r="AH207" s="403"/>
      <c r="AI207" s="404"/>
      <c r="AJ207" s="801"/>
      <c r="AK207" s="802"/>
      <c r="AL207" s="803"/>
      <c r="AM207" s="804"/>
      <c r="AN207" s="801"/>
      <c r="AO207" s="802"/>
      <c r="AP207" s="480"/>
      <c r="AQ207" s="482"/>
      <c r="AR207" s="269"/>
      <c r="AS207" s="266"/>
      <c r="AT207" s="261"/>
      <c r="AU207" s="276"/>
      <c r="AV207" s="879"/>
      <c r="AW207" s="882"/>
      <c r="AX207" s="885"/>
      <c r="AY207" s="882"/>
      <c r="AZ207" s="888"/>
      <c r="BA207" s="891"/>
      <c r="BB207" s="394"/>
      <c r="BC207" s="282"/>
      <c r="BD207" s="397">
        <v>0.60000000000000009</v>
      </c>
      <c r="BE207" s="283" t="str">
        <f>IF(ISERROR(IF(R205="R.INHERENTE
3","R. INHERENTE",(IF(AZ205="R.RESIDUAL
3","R. RESIDUAL"," ")))),"",(IF(R205="R.INHERENTE
3","R. INHERENTE",(IF(AZ205="R.RESIDUAL
3","R. RESIDUAL"," ")))))</f>
        <v xml:space="preserve"> </v>
      </c>
      <c r="BF207" s="284" t="str">
        <f>IF(ISERROR(IF(R205="R.INHERENTE
8","R. INHERENTE",(IF(AZ205="R.RESIDUAL
8","R. RESIDUAL"," ")))),"",(IF(R205="R.INHERENTE
8","R. INHERENTE",(IF(AZ205="R.RESIDUAL
8","R. RESIDUAL"," ")))))</f>
        <v xml:space="preserve"> </v>
      </c>
      <c r="BG207" s="284" t="str">
        <f>IF(ISERROR(IF(R205="R.INHERENTE
13","R. INHERENTE",(IF(AZ205="R.RESIDUAL
13","R. RESIDUAL"," ")))),"",(IF(R205="R.INHERENTE
13","R. INHERENTE",(IF(AZ205="R.RESIDUAL
13","R. RESIDUAL"," ")))))</f>
        <v xml:space="preserve"> </v>
      </c>
      <c r="BH207" s="285" t="str">
        <f>IF(ISERROR(IF(R205="R.INHERENTE
18","R. INHERENTE",(IF(AZ205="R.RESIDUAL
18","R. RESIDUAL"," ")))),"",(IF(R205="R.INHERENTE
18","R. INHERENTE",(IF(AZ205="R.RESIDUAL
18","R. RESIDUAL"," ")))))</f>
        <v xml:space="preserve"> </v>
      </c>
      <c r="BI207" s="286" t="str">
        <f>IF(ISERROR(IF(R205="R.INHERENTE
23","R. INHERENTE",(IF(AZ205="R.RESIDUAL
23","R. RESIDUAL"," ")))),"",(IF(R205="R.INHERENTE
23","R. INHERENTE",(IF(AZ205="R.RESIDUAL
23","R. RESIDUAL"," ")))))</f>
        <v xml:space="preserve"> </v>
      </c>
      <c r="BJ207" s="280"/>
      <c r="BK207" s="894"/>
      <c r="BL207" s="811"/>
      <c r="BM207" s="811"/>
      <c r="BN207" s="811"/>
      <c r="BO207" s="811"/>
      <c r="BP207" s="814"/>
      <c r="BQ207" s="392"/>
      <c r="BR207" s="1181"/>
      <c r="BS207" s="820"/>
      <c r="BT207" s="1184"/>
      <c r="BU207" s="275"/>
      <c r="BV207" s="826"/>
      <c r="BW207" s="829"/>
      <c r="BX207" s="829"/>
      <c r="BY207" s="829"/>
      <c r="BZ207" s="793"/>
      <c r="CA207" s="829"/>
      <c r="CB207" s="829"/>
      <c r="CC207" s="829"/>
      <c r="CD207" s="793"/>
      <c r="CE207" s="829"/>
      <c r="CF207" s="829"/>
      <c r="CG207" s="829"/>
      <c r="CH207" s="793"/>
      <c r="CI207" s="829"/>
      <c r="CJ207" s="829"/>
      <c r="CK207" s="829"/>
      <c r="CL207" s="793"/>
      <c r="CM207" s="829"/>
      <c r="CN207" s="829"/>
      <c r="CO207" s="829"/>
      <c r="CP207" s="796"/>
      <c r="CQ207" s="308"/>
      <c r="CR207" s="832"/>
      <c r="CS207" s="790"/>
      <c r="CT207" s="790"/>
      <c r="CU207" s="790"/>
      <c r="CV207" s="790"/>
      <c r="CW207" s="790"/>
      <c r="CX207" s="790"/>
      <c r="CY207" s="790"/>
      <c r="CZ207" s="793"/>
      <c r="DA207" s="790"/>
      <c r="DB207" s="790"/>
      <c r="DC207" s="790"/>
      <c r="DD207" s="793"/>
      <c r="DE207" s="790"/>
      <c r="DF207" s="790"/>
      <c r="DG207" s="790"/>
      <c r="DH207" s="793"/>
      <c r="DI207" s="790"/>
      <c r="DJ207" s="790"/>
      <c r="DK207" s="790"/>
      <c r="DL207" s="793"/>
      <c r="DM207" s="790"/>
      <c r="DN207" s="790"/>
      <c r="DO207" s="790"/>
      <c r="DP207" s="796"/>
      <c r="DQ207" s="293"/>
      <c r="DR207" s="297"/>
      <c r="DS207" s="298"/>
      <c r="DT207" s="298"/>
      <c r="DU207" s="299"/>
    </row>
    <row r="208" spans="1:125" ht="80.25" customHeight="1" x14ac:dyDescent="0.25">
      <c r="A208" s="303"/>
      <c r="B208" s="835"/>
      <c r="C208" s="838"/>
      <c r="D208" s="838"/>
      <c r="E208" s="838"/>
      <c r="F208" s="841"/>
      <c r="G208" s="844"/>
      <c r="H208" s="486"/>
      <c r="I208" s="847"/>
      <c r="J208" s="850"/>
      <c r="K208" s="853"/>
      <c r="L208" s="274"/>
      <c r="M208" s="856"/>
      <c r="N208" s="859"/>
      <c r="O208" s="862"/>
      <c r="P208" s="865"/>
      <c r="Q208" s="868"/>
      <c r="R208" s="871"/>
      <c r="S208" s="274"/>
      <c r="T208" s="516"/>
      <c r="U208" s="258"/>
      <c r="V208" s="258"/>
      <c r="W208" s="798"/>
      <c r="X208" s="798"/>
      <c r="Y208" s="798"/>
      <c r="Z208" s="798"/>
      <c r="AA208" s="798"/>
      <c r="AB208" s="798"/>
      <c r="AC208" s="798"/>
      <c r="AD208" s="798"/>
      <c r="AE208" s="798"/>
      <c r="AF208" s="798"/>
      <c r="AG208" s="412">
        <f>W208+Y208+AA208+AC208+AE208</f>
        <v>0</v>
      </c>
      <c r="AH208" s="403"/>
      <c r="AI208" s="404"/>
      <c r="AJ208" s="801"/>
      <c r="AK208" s="802"/>
      <c r="AL208" s="803"/>
      <c r="AM208" s="804"/>
      <c r="AN208" s="801"/>
      <c r="AO208" s="802"/>
      <c r="AP208" s="480"/>
      <c r="AQ208" s="482"/>
      <c r="AR208" s="269"/>
      <c r="AS208" s="266"/>
      <c r="AT208" s="261"/>
      <c r="AU208" s="276"/>
      <c r="AV208" s="879"/>
      <c r="AW208" s="882"/>
      <c r="AX208" s="885"/>
      <c r="AY208" s="882"/>
      <c r="AZ208" s="888"/>
      <c r="BA208" s="891"/>
      <c r="BB208" s="394"/>
      <c r="BC208" s="282"/>
      <c r="BD208" s="397">
        <v>0.4</v>
      </c>
      <c r="BE208" s="287" t="str">
        <f>IF(ISERROR(IF(R205="R.INHERENTE
2","R. INHERENTE",(IF(AZ205="R.RESIDUAL
2","R. RESIDUAL"," ")))),"",(IF(R205="R.INHERENTE
2","R. INHERENTE",(IF(AZ205="R.RESIDUAL
2","R. RESIDUAL"," ")))))</f>
        <v xml:space="preserve"> </v>
      </c>
      <c r="BF208" s="284" t="str">
        <f>IF(ISERROR(IF(R205="R.INHERENTE
7","R. INHERENTE",(IF(AZ205="R.RESIDUAL
7","R. RESIDUAL"," ")))),"",(IF(R205="R.INHERENTE
7","R. INHERENTE",(IF(AZ205="R.RESIDUAL
7","R. RESIDUAL"," ")))))</f>
        <v xml:space="preserve"> </v>
      </c>
      <c r="BG208" s="284" t="str">
        <f>IF(ISERROR(IF(R205="R.INHERENTE
12","R. INHERENTE",(IF(AZ205="R.RESIDUAL
12","R. RESIDUAL"," ")))),"",(IF(R205="R.INHERENTE
12","R. INHERENTE",(IF(AZ205="R.RESIDUAL
12","R. RESIDUAL"," ")))))</f>
        <v xml:space="preserve"> </v>
      </c>
      <c r="BH208" s="285" t="str">
        <f>IF(ISERROR(IF(R205="R.INHERENTE
17","R. INHERENTE",(IF(AZ205="R.RESIDUAL
17","R. RESIDUAL"," ")))),"",(IF(R205="R.INHERENTE
17","R. INHERENTE",(IF(AZ205="R.RESIDUAL
17","R. RESIDUAL"," ")))))</f>
        <v xml:space="preserve"> </v>
      </c>
      <c r="BI208" s="286" t="str">
        <f>IF(ISERROR(IF(R205="R.INHERENTE
22","R. INHERENTE",(IF(AZ205="R.RESIDUAL
22","R. RESIDUAL"," ")))),"",(IF(R205="R.INHERENTE
22","R. INHERENTE",(IF(AZ205="R.RESIDUAL
22","R. RESIDUAL"," ")))))</f>
        <v xml:space="preserve"> </v>
      </c>
      <c r="BJ208" s="280"/>
      <c r="BK208" s="894"/>
      <c r="BL208" s="811"/>
      <c r="BM208" s="811"/>
      <c r="BN208" s="811"/>
      <c r="BO208" s="811"/>
      <c r="BP208" s="814"/>
      <c r="BQ208" s="392"/>
      <c r="BR208" s="1181"/>
      <c r="BS208" s="820"/>
      <c r="BT208" s="1184"/>
      <c r="BU208" s="275"/>
      <c r="BV208" s="826"/>
      <c r="BW208" s="829"/>
      <c r="BX208" s="829"/>
      <c r="BY208" s="829"/>
      <c r="BZ208" s="793"/>
      <c r="CA208" s="829"/>
      <c r="CB208" s="829"/>
      <c r="CC208" s="829"/>
      <c r="CD208" s="793"/>
      <c r="CE208" s="829"/>
      <c r="CF208" s="829"/>
      <c r="CG208" s="829"/>
      <c r="CH208" s="793"/>
      <c r="CI208" s="829"/>
      <c r="CJ208" s="829"/>
      <c r="CK208" s="829"/>
      <c r="CL208" s="793"/>
      <c r="CM208" s="829"/>
      <c r="CN208" s="829"/>
      <c r="CO208" s="829"/>
      <c r="CP208" s="796"/>
      <c r="CQ208" s="308"/>
      <c r="CR208" s="832"/>
      <c r="CS208" s="790"/>
      <c r="CT208" s="790"/>
      <c r="CU208" s="790"/>
      <c r="CV208" s="790"/>
      <c r="CW208" s="790"/>
      <c r="CX208" s="790"/>
      <c r="CY208" s="790"/>
      <c r="CZ208" s="793"/>
      <c r="DA208" s="790"/>
      <c r="DB208" s="790"/>
      <c r="DC208" s="790"/>
      <c r="DD208" s="793"/>
      <c r="DE208" s="790"/>
      <c r="DF208" s="790"/>
      <c r="DG208" s="790"/>
      <c r="DH208" s="793"/>
      <c r="DI208" s="790"/>
      <c r="DJ208" s="790"/>
      <c r="DK208" s="790"/>
      <c r="DL208" s="793"/>
      <c r="DM208" s="790"/>
      <c r="DN208" s="790"/>
      <c r="DO208" s="790"/>
      <c r="DP208" s="796"/>
      <c r="DQ208" s="293"/>
      <c r="DR208" s="297"/>
      <c r="DS208" s="298"/>
      <c r="DT208" s="298"/>
      <c r="DU208" s="299"/>
    </row>
    <row r="209" spans="1:125" ht="80.25" customHeight="1" thickBot="1" x14ac:dyDescent="0.3">
      <c r="A209" s="303"/>
      <c r="B209" s="836"/>
      <c r="C209" s="839"/>
      <c r="D209" s="839"/>
      <c r="E209" s="839"/>
      <c r="F209" s="842"/>
      <c r="G209" s="845"/>
      <c r="H209" s="487"/>
      <c r="I209" s="848"/>
      <c r="J209" s="851"/>
      <c r="K209" s="854"/>
      <c r="L209" s="274"/>
      <c r="M209" s="857"/>
      <c r="N209" s="860"/>
      <c r="O209" s="863"/>
      <c r="P209" s="866"/>
      <c r="Q209" s="869"/>
      <c r="R209" s="872"/>
      <c r="S209" s="274"/>
      <c r="T209" s="536"/>
      <c r="U209" s="263"/>
      <c r="V209" s="263"/>
      <c r="W209" s="805"/>
      <c r="X209" s="805"/>
      <c r="Y209" s="805"/>
      <c r="Z209" s="805"/>
      <c r="AA209" s="805"/>
      <c r="AB209" s="805"/>
      <c r="AC209" s="805"/>
      <c r="AD209" s="805"/>
      <c r="AE209" s="805"/>
      <c r="AF209" s="805"/>
      <c r="AG209" s="413">
        <f>W209+Y209+AA209+AC209+AE209</f>
        <v>0</v>
      </c>
      <c r="AH209" s="405"/>
      <c r="AI209" s="406"/>
      <c r="AJ209" s="806"/>
      <c r="AK209" s="807"/>
      <c r="AL209" s="808"/>
      <c r="AM209" s="809"/>
      <c r="AN209" s="806"/>
      <c r="AO209" s="807"/>
      <c r="AP209" s="271"/>
      <c r="AQ209" s="483"/>
      <c r="AR209" s="270"/>
      <c r="AS209" s="267"/>
      <c r="AT209" s="264"/>
      <c r="AU209" s="276"/>
      <c r="AV209" s="880"/>
      <c r="AW209" s="883"/>
      <c r="AX209" s="886"/>
      <c r="AY209" s="883"/>
      <c r="AZ209" s="889"/>
      <c r="BA209" s="892"/>
      <c r="BB209" s="394"/>
      <c r="BC209" s="282"/>
      <c r="BD209" s="398">
        <v>0.2</v>
      </c>
      <c r="BE209" s="288" t="str">
        <f>IF(ISERROR(IF(R205="R.INHERENTE
1","R. INHERENTE",(IF(AZ205="R.RESIDUAL
1","R. RESIDUAL"," ")))),"",(IF(R205="R.INHERENTE
1","R. INHERENTE",(IF(AZ205="R.RESIDUAL
1","R. RESIDUAL"," ")))))</f>
        <v>R. INHERENTE</v>
      </c>
      <c r="BF209" s="289" t="str">
        <f>IF(ISERROR(IF(R205="R.INHERENTE
6","R. INHERENTE",(IF(AZ205="R.RESIDUAL
6","R. RESIDUAL"," ")))),"",(IF(R205="R.INHERENTE
6","R. INHERENTE",(IF(AZ205="R.RESIDUAL
6","R. RESIDUAL"," ")))))</f>
        <v xml:space="preserve"> </v>
      </c>
      <c r="BG209" s="290" t="str">
        <f>IF(ISERROR(IF(R205="R.INHERENTE
11","R. INHERENTE",(IF(AZ205="R.RESIDUAL
11","R. RESIDUAL"," ")))),"",(IF(R205="R.INHERENTE
11","R. INHERENTE",(IF(AZ205="R.RESIDUAL
11","R. RESIDUAL"," ")))))</f>
        <v xml:space="preserve"> </v>
      </c>
      <c r="BH209" s="291" t="str">
        <f>IF(ISERROR(IF(R205="R.INHERENTE
16","R. INHERENTE",(IF(AZ205="R.RESIDUAL
16","R. RESIDUAL"," ")))),"",(IF(R205="R.INHERENTE
16","R. INHERENTE",(IF(AZ205="R.RESIDUAL
16","R. RESIDUAL"," ")))))</f>
        <v xml:space="preserve"> </v>
      </c>
      <c r="BI209" s="292" t="str">
        <f>IF(ISERROR(IF(R205="R.INHERENTE
21","R. INHERENTE",(IF(AZ205="R.RESIDUAL
21","R. RESIDUAL"," ")))),"",(IF(R205="R.INHERENTE
21","R. INHERENTE",(IF(AZ205="R.RESIDUAL
21","R. RESIDUAL"," ")))))</f>
        <v xml:space="preserve"> </v>
      </c>
      <c r="BJ209" s="280"/>
      <c r="BK209" s="895"/>
      <c r="BL209" s="812"/>
      <c r="BM209" s="812"/>
      <c r="BN209" s="812"/>
      <c r="BO209" s="812"/>
      <c r="BP209" s="815"/>
      <c r="BQ209" s="392"/>
      <c r="BR209" s="1182"/>
      <c r="BS209" s="821"/>
      <c r="BT209" s="1185"/>
      <c r="BU209" s="275"/>
      <c r="BV209" s="827"/>
      <c r="BW209" s="830"/>
      <c r="BX209" s="830"/>
      <c r="BY209" s="830"/>
      <c r="BZ209" s="794"/>
      <c r="CA209" s="830"/>
      <c r="CB209" s="830"/>
      <c r="CC209" s="830"/>
      <c r="CD209" s="794"/>
      <c r="CE209" s="830"/>
      <c r="CF209" s="830"/>
      <c r="CG209" s="830"/>
      <c r="CH209" s="794"/>
      <c r="CI209" s="830"/>
      <c r="CJ209" s="830"/>
      <c r="CK209" s="830"/>
      <c r="CL209" s="794"/>
      <c r="CM209" s="830"/>
      <c r="CN209" s="830"/>
      <c r="CO209" s="830"/>
      <c r="CP209" s="797"/>
      <c r="CQ209" s="308"/>
      <c r="CR209" s="833"/>
      <c r="CS209" s="791"/>
      <c r="CT209" s="791"/>
      <c r="CU209" s="791"/>
      <c r="CV209" s="791"/>
      <c r="CW209" s="791"/>
      <c r="CX209" s="791"/>
      <c r="CY209" s="791"/>
      <c r="CZ209" s="794"/>
      <c r="DA209" s="791"/>
      <c r="DB209" s="791"/>
      <c r="DC209" s="791"/>
      <c r="DD209" s="794"/>
      <c r="DE209" s="791"/>
      <c r="DF209" s="791"/>
      <c r="DG209" s="791"/>
      <c r="DH209" s="794"/>
      <c r="DI209" s="791"/>
      <c r="DJ209" s="791"/>
      <c r="DK209" s="791"/>
      <c r="DL209" s="794"/>
      <c r="DM209" s="791"/>
      <c r="DN209" s="791"/>
      <c r="DO209" s="791"/>
      <c r="DP209" s="797"/>
      <c r="DQ209" s="293"/>
      <c r="DR209" s="300"/>
      <c r="DS209" s="301"/>
      <c r="DT209" s="301"/>
      <c r="DU209" s="302"/>
    </row>
    <row r="210" spans="1:125" ht="19.5" customHeight="1" thickBot="1" x14ac:dyDescent="0.3">
      <c r="AV210" s="394"/>
      <c r="AW210" s="394"/>
      <c r="AX210" s="394"/>
      <c r="AY210" s="394"/>
      <c r="AZ210" s="394"/>
      <c r="BE210" s="410">
        <v>0.2</v>
      </c>
      <c r="BF210" s="411">
        <v>0.4</v>
      </c>
      <c r="BG210" s="411">
        <v>0.60000000000000009</v>
      </c>
      <c r="BH210" s="411">
        <v>0.8</v>
      </c>
      <c r="BI210" s="411">
        <v>1</v>
      </c>
    </row>
    <row r="211" spans="1:125" ht="80.25" customHeight="1" x14ac:dyDescent="0.25">
      <c r="A211" s="303"/>
      <c r="B211" s="834">
        <v>33</v>
      </c>
      <c r="C211" s="837" t="s">
        <v>643</v>
      </c>
      <c r="D211" s="837" t="s">
        <v>626</v>
      </c>
      <c r="E211" s="837" t="s">
        <v>601</v>
      </c>
      <c r="F211" s="840" t="s">
        <v>598</v>
      </c>
      <c r="G211" s="843" t="s">
        <v>1095</v>
      </c>
      <c r="H211" s="485" t="s">
        <v>1096</v>
      </c>
      <c r="I211" s="846" t="str">
        <f>IF(F211="","",(CONCATENATE("Posibilidad de afectación ",F211," ",G211," ",H211," ",H212," ",H213," ",H214," ",H215)))</f>
        <v xml:space="preserve">Posibilidad de afectación Reputacional  por inadecuada gestión del riesgo clinico en la implementación de la ruta de promoción y mantenimiento de la salud, debido a la debilidad en la identificacion de necesidades educativas,  inherencia en la documentación y debilidades en las competencias tecnicas del talento humano.  </v>
      </c>
      <c r="J211" s="849" t="s">
        <v>268</v>
      </c>
      <c r="K211" s="852" t="s">
        <v>868</v>
      </c>
      <c r="L211" s="274"/>
      <c r="M211" s="855" t="s">
        <v>660</v>
      </c>
      <c r="N211" s="858">
        <f>IF(ISERROR(VLOOKUP($M211,Listas!$E$20:$F$24,2,FALSE)),"",(VLOOKUP($M211,Listas!$E$20:$F$24,2,FALSE)))</f>
        <v>1</v>
      </c>
      <c r="O211" s="861" t="str">
        <f>IF(ISERROR(VLOOKUP($N211,Listas!$E$3:$F$7,2,FALSE)),"",(VLOOKUP($N211,Listas!$E$3:$F$7,2,FALSE)))</f>
        <v xml:space="preserve">MUY ALTA </v>
      </c>
      <c r="P211" s="864" t="s">
        <v>594</v>
      </c>
      <c r="Q211" s="867">
        <f>IF(ISERROR(VLOOKUP($P211,Listas!$E$28:$F$35,2,FALSE)),"",(VLOOKUP($P211,Listas!$E$28:$F$35,2,FALSE)))</f>
        <v>0.6</v>
      </c>
      <c r="R211" s="870" t="str">
        <f>IF(N211="","",(CONCATENATE("R.INHERENTE
",(IF(AND($N211=0.2,$Q211=0.2),1,(IF(AND($N211=0.2,$Q211=0.4),6,(IF(AND($N211=0.2,$Q211=0.6),11,(IF(AND($N211=0.2,$Q211=0.8),16,(IF(AND($N211=0.2,$Q211=1),21,(IF(AND($N211=0.4,$Q211=0.2),2,(IF(AND($N211=0.4,$Q211=0.4),7,(IF(AND($N211=0.4,$Q211=0.6),12,(IF(AND($N211=0.4,$Q211=0.8),17,(IF(AND($N211=0.4,$Q211=1),22,(IF(AND($N211=0.6,$Q211=0.2),3,(IF(AND($N211=0.6,$Q211=0.4),8,(IF(AND($N211=0.6,$Q211=0.6),13,(IF(AND($N211=0.6,$Q211=0.8),18,(IF(AND($N211=0.6,$Q211=1),23,(IF(AND($N211=0.8,$Q211=0.2),4,(IF(AND($N211=0.8,$Q211=0.4),9,(IF(AND($N211=0.8,$Q211=0.6),14,(IF(AND($N211=0.8,$Q211=0.8),19,(IF(AND($N211=0.8,$Q211=1),24,(IF(AND($N211=1,$Q211=0.2),5,(IF(AND($N211=1,$Q211=0.4),10,(IF(AND($N211=1,$Q211=0.6),15,(IF(AND($N211=1,$Q211=0.8),20,(IF(AND($N211=1,$Q211=1),25,"")))))))))))))))))))))))))))))))))))))))))))))))))))))</f>
        <v>R.INHERENTE
15</v>
      </c>
      <c r="S211" s="274">
        <f>+VLOOKUP($R211,Listas!$D$112:$E$136,2,FALSE)</f>
        <v>15</v>
      </c>
      <c r="T211" s="515" t="s">
        <v>2052</v>
      </c>
      <c r="U211" s="309" t="s">
        <v>748</v>
      </c>
      <c r="V211" s="309"/>
      <c r="W211" s="873">
        <v>25</v>
      </c>
      <c r="X211" s="874"/>
      <c r="Y211" s="873"/>
      <c r="Z211" s="874"/>
      <c r="AA211" s="873"/>
      <c r="AB211" s="874"/>
      <c r="AC211" s="875"/>
      <c r="AD211" s="875"/>
      <c r="AE211" s="875">
        <v>15</v>
      </c>
      <c r="AF211" s="875"/>
      <c r="AG211" s="436">
        <f>W211+Y211+AA211+AC211+AE211</f>
        <v>40</v>
      </c>
      <c r="AH211" s="407">
        <v>0.6</v>
      </c>
      <c r="AI211" s="408"/>
      <c r="AJ211" s="1186" t="s">
        <v>189</v>
      </c>
      <c r="AK211" s="1187"/>
      <c r="AL211" s="1188" t="s">
        <v>588</v>
      </c>
      <c r="AM211" s="1189"/>
      <c r="AN211" s="1186" t="s">
        <v>189</v>
      </c>
      <c r="AO211" s="1187"/>
      <c r="AP211" s="500" t="s">
        <v>1098</v>
      </c>
      <c r="AQ211" s="478" t="s">
        <v>616</v>
      </c>
      <c r="AR211" s="310" t="s">
        <v>1111</v>
      </c>
      <c r="AS211" s="311" t="s">
        <v>1104</v>
      </c>
      <c r="AT211" s="312" t="s">
        <v>1114</v>
      </c>
      <c r="AU211" s="305">
        <f>+(IF(AND($AV211&gt;0,$AV211&lt;=0.2),0.2,(IF(AND($AV211&gt;0.2,$AV211&lt;=0.4),0.4,(IF(AND($AV211&gt;0.4,$AV211&lt;=0.6),0.6,(IF(AND($AV211&gt;0.6,$AV211&lt;=0.8),0.8,(IF($AV211&gt;0.8,1,""))))))))))</f>
        <v>0.6</v>
      </c>
      <c r="AV211" s="878">
        <f>+MIN(AH211:AH215)</f>
        <v>0.6</v>
      </c>
      <c r="AW211" s="881" t="str">
        <f>+(IF($AU211=0.2,"MUY BAJA",(IF($AU211=0.4,"BAJA",(IF($AU211=0.6,"MEDIA",(IF($AU211=0.8,"ALTA",(IF($AU211=1,"MUY ALTA",""))))))))))</f>
        <v>MEDIA</v>
      </c>
      <c r="AX211" s="884">
        <f>+MIN(AI211:AI215)</f>
        <v>0.252</v>
      </c>
      <c r="AY211" s="881" t="str">
        <f>+(IF($BB211=0.2,"MUY BAJA",(IF($BB211=0.4,"BAJA",(IF($BB211=0.6,"MEDIA",(IF($BB211=0.8,"ALTA",(IF($BB211=1,"MUY ALTA",""))))))))))</f>
        <v>BAJA</v>
      </c>
      <c r="AZ211" s="887" t="str">
        <f>IF($AU211="","",(CONCATENATE("R.RESIDUAL
",(IF(AND($AU211=0.2,$BB211=0.2),1,(IF(AND($AU211=0.2,$BB211=0.4),6,(IF(AND($AU211=0.2,$BB211=0.6),11,(IF(AND($AU211=0.2,$BB211=0.8),16,(IF(AND($AU211=0.2,$BB211=1),21,(IF(AND($AU211=0.4,$BB211=0.2),2,(IF(AND($AU211=0.4,$BB211=0.4),7,(IF(AND($AU211=0.4,$BB211=0.6),12,(IF(AND($AU211=0.4,$BB211=0.8),17,(IF(AND($AU211=0.4,$BB211=1),22,(IF(AND($AU211=0.6,$BB211=0.2),3,(IF(AND($AU211=0.6,$BB211=0.4),8,(IF(AND($AU211=0.6,$BB211=0.6),13,(IF(AND($AU211=0.6,$BB211=0.8),18,(IF(AND($AU211=0.6,$BB211=1),23,(IF(AND($AU211=0.8,$BB211=0.2),4,(IF(AND($AU211=0.8,$BB211=0.4),9,(IF(AND($AU211=0.8,$BB211=0.6),14,(IF(AND($AU211=0.8,$BB211=0.8),19,(IF(AND($AU211=0.8,$BB211=1),24,(IF(AND($AU211=1,$BB211=0.2),5,(IF(AND($AU211=1,$BB211=0.4),10,(IF(AND($AU211=1,$BB211=0.6),15,(IF(AND($AU211=1,$BB211=0.8),20,(IF(AND($AU211=1,$BB211=1),25,"")))))))))))))))))))))))))))))))))))))))))))))))))))))</f>
        <v>R.RESIDUAL
8</v>
      </c>
      <c r="BA211" s="890" t="s">
        <v>610</v>
      </c>
      <c r="BB211" s="305">
        <f>+(IF(AND($AX211&gt;0,$AX211&lt;=0.2),0.2,(IF(AND($AX211&gt;0.2,$AX211&lt;=0.4),0.4,(IF(AND($AX211&gt;0.4,$AX211&lt;=0.6),0.6,(IF(AND($AX211&gt;0.6,$AX211&lt;=0.8),0.8,(IF($AX211&gt;0.8,1,""))))))))))</f>
        <v>0.4</v>
      </c>
      <c r="BC211" s="276">
        <f>+VLOOKUP($AZ211,Listas!$F$112:$G$136,2,FALSE)</f>
        <v>8</v>
      </c>
      <c r="BD211" s="397">
        <v>1</v>
      </c>
      <c r="BE211" s="277" t="str">
        <f>IF(ISERROR(IF(R211="R.INHERENTE
5","R. INHERENTE",(IF(AZ211="R.RESIDUAL
5","R. RESIDUAL"," ")))),"",(IF(R211="R.INHERENTE
5","R. INHERENTE",(IF(AZ211="R.RESIDUAL
5","R. RESIDUAL"," ")))))</f>
        <v xml:space="preserve"> </v>
      </c>
      <c r="BF211" s="278" t="str">
        <f>IF(ISERROR(IF(R211="R.INHERENTE
10","R. INHERENTE",(IF(AZ211="R.RESIDUAL
10","R. RESIDUAL"," ")))),"",(IF(R211="R.INHERENTE
10","R. INHERENTE",(IF(AZ211="R.RESIDUAL
10","R. RESIDUAL"," ")))))</f>
        <v xml:space="preserve"> </v>
      </c>
      <c r="BG211" s="278" t="str">
        <f>IF(ISERROR(IF(R211="R.INHERENTE
15","R. INHERENTE",(IF(AZ211="R.RESIDUAL
15","R. RESIDUAL"," ")))),"",(IF(R211="R.INHERENTE
15","R. INHERENTE",(IF(AZ211="R.RESIDUAL
15","R. RESIDUAL"," ")))))</f>
        <v>R. INHERENTE</v>
      </c>
      <c r="BH211" s="278" t="str">
        <f>IF(ISERROR(IF(R211="R.INHERENTE
20","R. INHERENTE",(IF(AZ211="R.RESIDUAL
20","R. RESIDUAL"," ")))),"",(IF(R211="R.INHERENTE
20","R. INHERENTE",(IF(AZ211="R.RESIDUAL
20","R. RESIDUAL"," ")))))</f>
        <v xml:space="preserve"> </v>
      </c>
      <c r="BI211" s="279" t="str">
        <f>IF(ISERROR(IF(R211="R.INHERENTE
25","R. INHERENTE",(IF(AZ211="R.RESIDUAL
25","R. RESIDUAL"," ")))),"",(IF(R211="R.INHERENTE
25","R. INHERENTE",(IF(AZ211="R.RESIDUAL
25","R. RESIDUAL"," ")))))</f>
        <v xml:space="preserve"> </v>
      </c>
      <c r="BJ211" s="280"/>
      <c r="BK211" s="893" t="s">
        <v>43</v>
      </c>
      <c r="BL211" s="810" t="s">
        <v>43</v>
      </c>
      <c r="BM211" s="810" t="s">
        <v>43</v>
      </c>
      <c r="BN211" s="810" t="s">
        <v>43</v>
      </c>
      <c r="BO211" s="810" t="s">
        <v>43</v>
      </c>
      <c r="BP211" s="813"/>
      <c r="BQ211" s="392"/>
      <c r="BR211" s="816" t="s">
        <v>1135</v>
      </c>
      <c r="BS211" s="819" t="s">
        <v>1136</v>
      </c>
      <c r="BT211" s="822" t="s">
        <v>1137</v>
      </c>
      <c r="BU211" s="275"/>
      <c r="BV211" s="825">
        <v>44656</v>
      </c>
      <c r="BW211" s="828"/>
      <c r="BX211" s="828"/>
      <c r="BY211" s="828"/>
      <c r="BZ211" s="792" t="s">
        <v>924</v>
      </c>
      <c r="CA211" s="828"/>
      <c r="CB211" s="828"/>
      <c r="CC211" s="828"/>
      <c r="CD211" s="792" t="s">
        <v>924</v>
      </c>
      <c r="CE211" s="828"/>
      <c r="CF211" s="828"/>
      <c r="CG211" s="828"/>
      <c r="CH211" s="792" t="s">
        <v>925</v>
      </c>
      <c r="CI211" s="828"/>
      <c r="CJ211" s="828"/>
      <c r="CK211" s="828"/>
      <c r="CL211" s="792" t="s">
        <v>924</v>
      </c>
      <c r="CM211" s="828"/>
      <c r="CN211" s="828"/>
      <c r="CO211" s="828"/>
      <c r="CP211" s="795" t="s">
        <v>926</v>
      </c>
      <c r="CQ211" s="308"/>
      <c r="CR211" s="831">
        <v>44661</v>
      </c>
      <c r="CS211" s="789"/>
      <c r="CT211" s="789"/>
      <c r="CU211" s="789"/>
      <c r="CV211" s="789"/>
      <c r="CW211" s="789"/>
      <c r="CX211" s="789"/>
      <c r="CY211" s="789"/>
      <c r="CZ211" s="792" t="s">
        <v>924</v>
      </c>
      <c r="DA211" s="789"/>
      <c r="DB211" s="789"/>
      <c r="DC211" s="789"/>
      <c r="DD211" s="792" t="s">
        <v>924</v>
      </c>
      <c r="DE211" s="789"/>
      <c r="DF211" s="789"/>
      <c r="DG211" s="789"/>
      <c r="DH211" s="792" t="s">
        <v>925</v>
      </c>
      <c r="DI211" s="789"/>
      <c r="DJ211" s="789"/>
      <c r="DK211" s="789"/>
      <c r="DL211" s="792" t="s">
        <v>924</v>
      </c>
      <c r="DM211" s="789"/>
      <c r="DN211" s="789"/>
      <c r="DO211" s="789"/>
      <c r="DP211" s="795" t="s">
        <v>926</v>
      </c>
      <c r="DQ211" s="293"/>
      <c r="DR211" s="294"/>
      <c r="DS211" s="295"/>
      <c r="DT211" s="295"/>
      <c r="DU211" s="296"/>
    </row>
    <row r="212" spans="1:125" ht="80.25" customHeight="1" x14ac:dyDescent="0.25">
      <c r="A212" s="303"/>
      <c r="B212" s="835"/>
      <c r="C212" s="838"/>
      <c r="D212" s="838"/>
      <c r="E212" s="838"/>
      <c r="F212" s="841"/>
      <c r="G212" s="844"/>
      <c r="H212" s="486" t="s">
        <v>2036</v>
      </c>
      <c r="I212" s="847"/>
      <c r="J212" s="850"/>
      <c r="K212" s="853"/>
      <c r="L212" s="274"/>
      <c r="M212" s="856"/>
      <c r="N212" s="859"/>
      <c r="O212" s="862"/>
      <c r="P212" s="865"/>
      <c r="Q212" s="868"/>
      <c r="R212" s="871"/>
      <c r="S212" s="274"/>
      <c r="T212" s="516" t="s">
        <v>2053</v>
      </c>
      <c r="U212" s="258"/>
      <c r="V212" s="258" t="s">
        <v>260</v>
      </c>
      <c r="W212" s="798"/>
      <c r="X212" s="798"/>
      <c r="Y212" s="798">
        <v>15</v>
      </c>
      <c r="Z212" s="798"/>
      <c r="AA212" s="798"/>
      <c r="AB212" s="798"/>
      <c r="AC212" s="798"/>
      <c r="AD212" s="798"/>
      <c r="AE212" s="798">
        <v>15</v>
      </c>
      <c r="AF212" s="798"/>
      <c r="AG212" s="412">
        <f>W212+Y212+AA212+AC212+AE212</f>
        <v>30</v>
      </c>
      <c r="AH212" s="403"/>
      <c r="AI212" s="404">
        <v>0.42</v>
      </c>
      <c r="AJ212" s="801" t="s">
        <v>189</v>
      </c>
      <c r="AK212" s="802"/>
      <c r="AL212" s="803" t="s">
        <v>588</v>
      </c>
      <c r="AM212" s="804"/>
      <c r="AN212" s="801" t="s">
        <v>189</v>
      </c>
      <c r="AO212" s="802"/>
      <c r="AP212" s="499" t="s">
        <v>1099</v>
      </c>
      <c r="AQ212" s="482" t="s">
        <v>616</v>
      </c>
      <c r="AR212" s="269" t="s">
        <v>1112</v>
      </c>
      <c r="AS212" s="266" t="s">
        <v>1104</v>
      </c>
      <c r="AT212" s="261" t="s">
        <v>1114</v>
      </c>
      <c r="AU212" s="276"/>
      <c r="AV212" s="879"/>
      <c r="AW212" s="882"/>
      <c r="AX212" s="885"/>
      <c r="AY212" s="882"/>
      <c r="AZ212" s="888"/>
      <c r="BA212" s="891"/>
      <c r="BB212" s="394"/>
      <c r="BC212" s="282"/>
      <c r="BD212" s="397">
        <v>0.8</v>
      </c>
      <c r="BE212" s="283" t="str">
        <f>IF(ISERROR(IF(R211="R.INHERENTE
4","R. INHERENTE",(IF(AZ211="R.RESIDUAL
4","R. RESIDUAL"," ")))),"",(IF(R211="R.INHERENTE
4","R. INHERENTE",(IF(AZ211="R.RESIDUAL
4","R. RESIDUAL"," ")))))</f>
        <v xml:space="preserve"> </v>
      </c>
      <c r="BF212" s="284" t="str">
        <f>IF(ISERROR(IF(R211="R.INHERENTE
9","R. INHERENTE",(IF(AZ211="R.RESIDUAL
9","R. RESIDUAL"," ")))),"",(IF(R211="R.INHERENTE
9","R. INHERENTE",(IF(AZ211="R.RESIDUAL
9","R. RESIDUAL"," ")))))</f>
        <v xml:space="preserve"> </v>
      </c>
      <c r="BG212" s="285" t="str">
        <f>IF(ISERROR(IF(R211="R.INHERENTE
14","R. INHERENTE",(IF(AZ211="R.RESIDUAL
14","R. RESIDUAL"," ")))),"",(IF(R211="R.INHERENTE
14","R. INHERENTE",(IF(AZ211="R.RESIDUAL
14","R. RESIDUAL"," ")))))</f>
        <v xml:space="preserve"> </v>
      </c>
      <c r="BH212" s="285" t="str">
        <f>IF(ISERROR(IF(R211="R.INHERENTE
19","R. INHERENTE",(IF(AZ211="R.RESIDUAL
19","R. RESIDUAL"," ")))),"",(IF(R211="R.INHERENTE
19","R. INHERENTE",(IF(AZ211="R.RESIDUAL
19","R. RESIDUAL"," ")))))</f>
        <v xml:space="preserve"> </v>
      </c>
      <c r="BI212" s="286" t="str">
        <f>IF(ISERROR(IF(R211="R.INHERENTE
24","R. INHERENTE",(IF(AZ211="R.RESIDUAL
24","R. RESIDUAL"," ")))),"",(IF(R211="R.INHERENTE
24","R. INHERENTE",(IF(AZ211="R.RESIDUAL
24","R. RESIDUAL"," ")))))</f>
        <v xml:space="preserve"> </v>
      </c>
      <c r="BJ212" s="280"/>
      <c r="BK212" s="894"/>
      <c r="BL212" s="811"/>
      <c r="BM212" s="811"/>
      <c r="BN212" s="811"/>
      <c r="BO212" s="811"/>
      <c r="BP212" s="814"/>
      <c r="BQ212" s="392"/>
      <c r="BR212" s="817"/>
      <c r="BS212" s="820"/>
      <c r="BT212" s="823"/>
      <c r="BU212" s="275"/>
      <c r="BV212" s="826"/>
      <c r="BW212" s="829"/>
      <c r="BX212" s="829"/>
      <c r="BY212" s="829"/>
      <c r="BZ212" s="793"/>
      <c r="CA212" s="829"/>
      <c r="CB212" s="829"/>
      <c r="CC212" s="829"/>
      <c r="CD212" s="793"/>
      <c r="CE212" s="829"/>
      <c r="CF212" s="829"/>
      <c r="CG212" s="829"/>
      <c r="CH212" s="793"/>
      <c r="CI212" s="829"/>
      <c r="CJ212" s="829"/>
      <c r="CK212" s="829"/>
      <c r="CL212" s="793"/>
      <c r="CM212" s="829"/>
      <c r="CN212" s="829"/>
      <c r="CO212" s="829"/>
      <c r="CP212" s="796"/>
      <c r="CQ212" s="308"/>
      <c r="CR212" s="832"/>
      <c r="CS212" s="790"/>
      <c r="CT212" s="790"/>
      <c r="CU212" s="790"/>
      <c r="CV212" s="790"/>
      <c r="CW212" s="790"/>
      <c r="CX212" s="790"/>
      <c r="CY212" s="790"/>
      <c r="CZ212" s="793"/>
      <c r="DA212" s="790"/>
      <c r="DB212" s="790"/>
      <c r="DC212" s="790"/>
      <c r="DD212" s="793"/>
      <c r="DE212" s="790"/>
      <c r="DF212" s="790"/>
      <c r="DG212" s="790"/>
      <c r="DH212" s="793"/>
      <c r="DI212" s="790"/>
      <c r="DJ212" s="790"/>
      <c r="DK212" s="790"/>
      <c r="DL212" s="793"/>
      <c r="DM212" s="790"/>
      <c r="DN212" s="790"/>
      <c r="DO212" s="790"/>
      <c r="DP212" s="796"/>
      <c r="DQ212" s="293"/>
      <c r="DR212" s="297"/>
      <c r="DS212" s="298"/>
      <c r="DT212" s="298"/>
      <c r="DU212" s="299"/>
    </row>
    <row r="213" spans="1:125" ht="80.25" customHeight="1" x14ac:dyDescent="0.25">
      <c r="A213" s="303"/>
      <c r="B213" s="835"/>
      <c r="C213" s="838"/>
      <c r="D213" s="838"/>
      <c r="E213" s="838"/>
      <c r="F213" s="841"/>
      <c r="G213" s="844"/>
      <c r="H213" s="486" t="s">
        <v>2037</v>
      </c>
      <c r="I213" s="847"/>
      <c r="J213" s="850"/>
      <c r="K213" s="853"/>
      <c r="L213" s="274"/>
      <c r="M213" s="856"/>
      <c r="N213" s="859"/>
      <c r="O213" s="862"/>
      <c r="P213" s="865"/>
      <c r="Q213" s="868"/>
      <c r="R213" s="871"/>
      <c r="S213" s="274"/>
      <c r="T213" s="516" t="s">
        <v>1097</v>
      </c>
      <c r="U213" s="258"/>
      <c r="V213" s="258" t="s">
        <v>260</v>
      </c>
      <c r="W213" s="798">
        <v>25</v>
      </c>
      <c r="X213" s="798"/>
      <c r="Y213" s="798"/>
      <c r="Z213" s="798"/>
      <c r="AA213" s="798"/>
      <c r="AB213" s="798"/>
      <c r="AC213" s="798"/>
      <c r="AD213" s="798"/>
      <c r="AE213" s="798">
        <v>15</v>
      </c>
      <c r="AF213" s="798"/>
      <c r="AG213" s="412">
        <f>W213+Y213+AA213+AC213+AE213</f>
        <v>40</v>
      </c>
      <c r="AH213" s="403"/>
      <c r="AI213" s="404">
        <v>0.252</v>
      </c>
      <c r="AJ213" s="801" t="s">
        <v>189</v>
      </c>
      <c r="AK213" s="802"/>
      <c r="AL213" s="803" t="s">
        <v>588</v>
      </c>
      <c r="AM213" s="804"/>
      <c r="AN213" s="801" t="s">
        <v>189</v>
      </c>
      <c r="AO213" s="802"/>
      <c r="AP213" s="499" t="s">
        <v>1100</v>
      </c>
      <c r="AQ213" s="482" t="s">
        <v>616</v>
      </c>
      <c r="AR213" s="269" t="s">
        <v>1113</v>
      </c>
      <c r="AS213" s="266" t="s">
        <v>1104</v>
      </c>
      <c r="AT213" s="261" t="s">
        <v>1114</v>
      </c>
      <c r="AU213" s="276"/>
      <c r="AV213" s="879"/>
      <c r="AW213" s="882"/>
      <c r="AX213" s="885"/>
      <c r="AY213" s="882"/>
      <c r="AZ213" s="888"/>
      <c r="BA213" s="891"/>
      <c r="BB213" s="394"/>
      <c r="BC213" s="282"/>
      <c r="BD213" s="397">
        <v>0.60000000000000009</v>
      </c>
      <c r="BE213" s="283" t="str">
        <f>IF(ISERROR(IF(R211="R.INHERENTE
3","R. INHERENTE",(IF(AZ211="R.RESIDUAL
3","R. RESIDUAL"," ")))),"",(IF(R211="R.INHERENTE
3","R. INHERENTE",(IF(AZ211="R.RESIDUAL
3","R. RESIDUAL"," ")))))</f>
        <v xml:space="preserve"> </v>
      </c>
      <c r="BF213" s="284" t="str">
        <f>IF(ISERROR(IF(R211="R.INHERENTE
8","R. INHERENTE",(IF(AZ211="R.RESIDUAL
8","R. RESIDUAL"," ")))),"",(IF(R211="R.INHERENTE
8","R. INHERENTE",(IF(AZ211="R.RESIDUAL
8","R. RESIDUAL"," ")))))</f>
        <v>R. RESIDUAL</v>
      </c>
      <c r="BG213" s="284" t="str">
        <f>IF(ISERROR(IF(R211="R.INHERENTE
13","R. INHERENTE",(IF(AZ211="R.RESIDUAL
13","R. RESIDUAL"," ")))),"",(IF(R211="R.INHERENTE
13","R. INHERENTE",(IF(AZ211="R.RESIDUAL
13","R. RESIDUAL"," ")))))</f>
        <v xml:space="preserve"> </v>
      </c>
      <c r="BH213" s="285" t="str">
        <f>IF(ISERROR(IF(R211="R.INHERENTE
18","R. INHERENTE",(IF(AZ211="R.RESIDUAL
18","R. RESIDUAL"," ")))),"",(IF(R211="R.INHERENTE
18","R. INHERENTE",(IF(AZ211="R.RESIDUAL
18","R. RESIDUAL"," ")))))</f>
        <v xml:space="preserve"> </v>
      </c>
      <c r="BI213" s="286" t="str">
        <f>IF(ISERROR(IF(R211="R.INHERENTE
23","R. INHERENTE",(IF(AZ211="R.RESIDUAL
23","R. RESIDUAL"," ")))),"",(IF(R211="R.INHERENTE
23","R. INHERENTE",(IF(AZ211="R.RESIDUAL
23","R. RESIDUAL"," ")))))</f>
        <v xml:space="preserve"> </v>
      </c>
      <c r="BJ213" s="280"/>
      <c r="BK213" s="894"/>
      <c r="BL213" s="811"/>
      <c r="BM213" s="811"/>
      <c r="BN213" s="811"/>
      <c r="BO213" s="811"/>
      <c r="BP213" s="814"/>
      <c r="BQ213" s="392"/>
      <c r="BR213" s="817"/>
      <c r="BS213" s="820"/>
      <c r="BT213" s="823"/>
      <c r="BU213" s="275"/>
      <c r="BV213" s="826"/>
      <c r="BW213" s="829"/>
      <c r="BX213" s="829"/>
      <c r="BY213" s="829"/>
      <c r="BZ213" s="793"/>
      <c r="CA213" s="829"/>
      <c r="CB213" s="829"/>
      <c r="CC213" s="829"/>
      <c r="CD213" s="793"/>
      <c r="CE213" s="829"/>
      <c r="CF213" s="829"/>
      <c r="CG213" s="829"/>
      <c r="CH213" s="793"/>
      <c r="CI213" s="829"/>
      <c r="CJ213" s="829"/>
      <c r="CK213" s="829"/>
      <c r="CL213" s="793"/>
      <c r="CM213" s="829"/>
      <c r="CN213" s="829"/>
      <c r="CO213" s="829"/>
      <c r="CP213" s="796"/>
      <c r="CQ213" s="308"/>
      <c r="CR213" s="832"/>
      <c r="CS213" s="790"/>
      <c r="CT213" s="790"/>
      <c r="CU213" s="790"/>
      <c r="CV213" s="790"/>
      <c r="CW213" s="790"/>
      <c r="CX213" s="790"/>
      <c r="CY213" s="790"/>
      <c r="CZ213" s="793"/>
      <c r="DA213" s="790"/>
      <c r="DB213" s="790"/>
      <c r="DC213" s="790"/>
      <c r="DD213" s="793"/>
      <c r="DE213" s="790"/>
      <c r="DF213" s="790"/>
      <c r="DG213" s="790"/>
      <c r="DH213" s="793"/>
      <c r="DI213" s="790"/>
      <c r="DJ213" s="790"/>
      <c r="DK213" s="790"/>
      <c r="DL213" s="793"/>
      <c r="DM213" s="790"/>
      <c r="DN213" s="790"/>
      <c r="DO213" s="790"/>
      <c r="DP213" s="796"/>
      <c r="DQ213" s="293"/>
      <c r="DR213" s="297"/>
      <c r="DS213" s="298"/>
      <c r="DT213" s="298"/>
      <c r="DU213" s="299"/>
    </row>
    <row r="214" spans="1:125" ht="80.25" customHeight="1" x14ac:dyDescent="0.25">
      <c r="A214" s="303"/>
      <c r="B214" s="835"/>
      <c r="C214" s="838"/>
      <c r="D214" s="838"/>
      <c r="E214" s="838"/>
      <c r="F214" s="841"/>
      <c r="G214" s="844"/>
      <c r="H214" s="486"/>
      <c r="I214" s="847"/>
      <c r="J214" s="850"/>
      <c r="K214" s="853"/>
      <c r="L214" s="274"/>
      <c r="M214" s="856"/>
      <c r="N214" s="859"/>
      <c r="O214" s="862"/>
      <c r="P214" s="865"/>
      <c r="Q214" s="868"/>
      <c r="R214" s="871"/>
      <c r="S214" s="274"/>
      <c r="T214" s="516"/>
      <c r="U214" s="258"/>
      <c r="V214" s="258"/>
      <c r="W214" s="798"/>
      <c r="X214" s="798"/>
      <c r="Y214" s="798"/>
      <c r="Z214" s="798"/>
      <c r="AA214" s="798"/>
      <c r="AB214" s="798"/>
      <c r="AC214" s="798"/>
      <c r="AD214" s="798"/>
      <c r="AE214" s="798"/>
      <c r="AF214" s="798"/>
      <c r="AG214" s="412">
        <f>W214+Y214+AA214+AC214+AE214</f>
        <v>0</v>
      </c>
      <c r="AH214" s="403"/>
      <c r="AI214" s="404"/>
      <c r="AJ214" s="801"/>
      <c r="AK214" s="802"/>
      <c r="AL214" s="803"/>
      <c r="AM214" s="804"/>
      <c r="AN214" s="801"/>
      <c r="AO214" s="802"/>
      <c r="AP214" s="480"/>
      <c r="AQ214" s="482"/>
      <c r="AR214" s="269"/>
      <c r="AS214" s="266"/>
      <c r="AT214" s="261"/>
      <c r="AU214" s="276"/>
      <c r="AV214" s="879"/>
      <c r="AW214" s="882"/>
      <c r="AX214" s="885"/>
      <c r="AY214" s="882"/>
      <c r="AZ214" s="888"/>
      <c r="BA214" s="891"/>
      <c r="BB214" s="394"/>
      <c r="BC214" s="282"/>
      <c r="BD214" s="397">
        <v>0.4</v>
      </c>
      <c r="BE214" s="287" t="str">
        <f>IF(ISERROR(IF(R211="R.INHERENTE
2","R. INHERENTE",(IF(AZ211="R.RESIDUAL
2","R. RESIDUAL"," ")))),"",(IF(R211="R.INHERENTE
2","R. INHERENTE",(IF(AZ211="R.RESIDUAL
2","R. RESIDUAL"," ")))))</f>
        <v xml:space="preserve"> </v>
      </c>
      <c r="BF214" s="284" t="str">
        <f>IF(ISERROR(IF(R211="R.INHERENTE
7","R. INHERENTE",(IF(AZ211="R.RESIDUAL
7","R. RESIDUAL"," ")))),"",(IF(R211="R.INHERENTE
7","R. INHERENTE",(IF(AZ211="R.RESIDUAL
7","R. RESIDUAL"," ")))))</f>
        <v xml:space="preserve"> </v>
      </c>
      <c r="BG214" s="284" t="str">
        <f>IF(ISERROR(IF(R211="R.INHERENTE
12","R. INHERENTE",(IF(AZ211="R.RESIDUAL
12","R. RESIDUAL"," ")))),"",(IF(R211="R.INHERENTE
12","R. INHERENTE",(IF(AZ211="R.RESIDUAL
12","R. RESIDUAL"," ")))))</f>
        <v xml:space="preserve"> </v>
      </c>
      <c r="BH214" s="285" t="str">
        <f>IF(ISERROR(IF(R211="R.INHERENTE
17","R. INHERENTE",(IF(AZ211="R.RESIDUAL
17","R. RESIDUAL"," ")))),"",(IF(R211="R.INHERENTE
17","R. INHERENTE",(IF(AZ211="R.RESIDUAL
17","R. RESIDUAL"," ")))))</f>
        <v xml:space="preserve"> </v>
      </c>
      <c r="BI214" s="286" t="str">
        <f>IF(ISERROR(IF(R211="R.INHERENTE
22","R. INHERENTE",(IF(AZ211="R.RESIDUAL
22","R. RESIDUAL"," ")))),"",(IF(R211="R.INHERENTE
22","R. INHERENTE",(IF(AZ211="R.RESIDUAL
22","R. RESIDUAL"," ")))))</f>
        <v xml:space="preserve"> </v>
      </c>
      <c r="BJ214" s="280"/>
      <c r="BK214" s="894"/>
      <c r="BL214" s="811"/>
      <c r="BM214" s="811"/>
      <c r="BN214" s="811"/>
      <c r="BO214" s="811"/>
      <c r="BP214" s="814"/>
      <c r="BQ214" s="392"/>
      <c r="BR214" s="817"/>
      <c r="BS214" s="820"/>
      <c r="BT214" s="823"/>
      <c r="BU214" s="275"/>
      <c r="BV214" s="826"/>
      <c r="BW214" s="829"/>
      <c r="BX214" s="829"/>
      <c r="BY214" s="829"/>
      <c r="BZ214" s="793"/>
      <c r="CA214" s="829"/>
      <c r="CB214" s="829"/>
      <c r="CC214" s="829"/>
      <c r="CD214" s="793"/>
      <c r="CE214" s="829"/>
      <c r="CF214" s="829"/>
      <c r="CG214" s="829"/>
      <c r="CH214" s="793"/>
      <c r="CI214" s="829"/>
      <c r="CJ214" s="829"/>
      <c r="CK214" s="829"/>
      <c r="CL214" s="793"/>
      <c r="CM214" s="829"/>
      <c r="CN214" s="829"/>
      <c r="CO214" s="829"/>
      <c r="CP214" s="796"/>
      <c r="CQ214" s="308"/>
      <c r="CR214" s="832"/>
      <c r="CS214" s="790"/>
      <c r="CT214" s="790"/>
      <c r="CU214" s="790"/>
      <c r="CV214" s="790"/>
      <c r="CW214" s="790"/>
      <c r="CX214" s="790"/>
      <c r="CY214" s="790"/>
      <c r="CZ214" s="793"/>
      <c r="DA214" s="790"/>
      <c r="DB214" s="790"/>
      <c r="DC214" s="790"/>
      <c r="DD214" s="793"/>
      <c r="DE214" s="790"/>
      <c r="DF214" s="790"/>
      <c r="DG214" s="790"/>
      <c r="DH214" s="793"/>
      <c r="DI214" s="790"/>
      <c r="DJ214" s="790"/>
      <c r="DK214" s="790"/>
      <c r="DL214" s="793"/>
      <c r="DM214" s="790"/>
      <c r="DN214" s="790"/>
      <c r="DO214" s="790"/>
      <c r="DP214" s="796"/>
      <c r="DQ214" s="293"/>
      <c r="DR214" s="297"/>
      <c r="DS214" s="298"/>
      <c r="DT214" s="298"/>
      <c r="DU214" s="299"/>
    </row>
    <row r="215" spans="1:125" ht="80.25" customHeight="1" thickBot="1" x14ac:dyDescent="0.3">
      <c r="A215" s="303"/>
      <c r="B215" s="836"/>
      <c r="C215" s="839"/>
      <c r="D215" s="839"/>
      <c r="E215" s="839"/>
      <c r="F215" s="842"/>
      <c r="G215" s="845"/>
      <c r="H215" s="487"/>
      <c r="I215" s="848"/>
      <c r="J215" s="851"/>
      <c r="K215" s="854"/>
      <c r="L215" s="274"/>
      <c r="M215" s="857"/>
      <c r="N215" s="860"/>
      <c r="O215" s="863"/>
      <c r="P215" s="866"/>
      <c r="Q215" s="869"/>
      <c r="R215" s="872"/>
      <c r="S215" s="274"/>
      <c r="T215" s="536"/>
      <c r="U215" s="263"/>
      <c r="V215" s="263"/>
      <c r="W215" s="805"/>
      <c r="X215" s="805"/>
      <c r="Y215" s="805"/>
      <c r="Z215" s="805"/>
      <c r="AA215" s="805"/>
      <c r="AB215" s="805"/>
      <c r="AC215" s="805"/>
      <c r="AD215" s="805"/>
      <c r="AE215" s="805"/>
      <c r="AF215" s="805"/>
      <c r="AG215" s="413">
        <f>W215+Y215+AA215+AC215+AE215</f>
        <v>0</v>
      </c>
      <c r="AH215" s="405"/>
      <c r="AI215" s="406"/>
      <c r="AJ215" s="806"/>
      <c r="AK215" s="807"/>
      <c r="AL215" s="808"/>
      <c r="AM215" s="809"/>
      <c r="AN215" s="806"/>
      <c r="AO215" s="807"/>
      <c r="AP215" s="271"/>
      <c r="AQ215" s="483"/>
      <c r="AR215" s="270"/>
      <c r="AS215" s="267"/>
      <c r="AT215" s="264"/>
      <c r="AU215" s="276"/>
      <c r="AV215" s="880"/>
      <c r="AW215" s="883"/>
      <c r="AX215" s="886"/>
      <c r="AY215" s="883"/>
      <c r="AZ215" s="889"/>
      <c r="BA215" s="892"/>
      <c r="BB215" s="394"/>
      <c r="BC215" s="282"/>
      <c r="BD215" s="398">
        <v>0.2</v>
      </c>
      <c r="BE215" s="288" t="str">
        <f>IF(ISERROR(IF(R211="R.INHERENTE
1","R. INHERENTE",(IF(AZ211="R.RESIDUAL
1","R. RESIDUAL"," ")))),"",(IF(R211="R.INHERENTE
1","R. INHERENTE",(IF(AZ211="R.RESIDUAL
1","R. RESIDUAL"," ")))))</f>
        <v xml:space="preserve"> </v>
      </c>
      <c r="BF215" s="289" t="str">
        <f>IF(ISERROR(IF(R211="R.INHERENTE
6","R. INHERENTE",(IF(AZ211="R.RESIDUAL
6","R. RESIDUAL"," ")))),"",(IF(R211="R.INHERENTE
6","R. INHERENTE",(IF(AZ211="R.RESIDUAL
6","R. RESIDUAL"," ")))))</f>
        <v xml:space="preserve"> </v>
      </c>
      <c r="BG215" s="290" t="str">
        <f>IF(ISERROR(IF(R211="R.INHERENTE
11","R. INHERENTE",(IF(AZ211="R.RESIDUAL
11","R. RESIDUAL"," ")))),"",(IF(R211="R.INHERENTE
11","R. INHERENTE",(IF(AZ211="R.RESIDUAL
11","R. RESIDUAL"," ")))))</f>
        <v xml:space="preserve"> </v>
      </c>
      <c r="BH215" s="291" t="str">
        <f>IF(ISERROR(IF(R211="R.INHERENTE
16","R. INHERENTE",(IF(AZ211="R.RESIDUAL
16","R. RESIDUAL"," ")))),"",(IF(R211="R.INHERENTE
16","R. INHERENTE",(IF(AZ211="R.RESIDUAL
16","R. RESIDUAL"," ")))))</f>
        <v xml:space="preserve"> </v>
      </c>
      <c r="BI215" s="292" t="str">
        <f>IF(ISERROR(IF(R211="R.INHERENTE
21","R. INHERENTE",(IF(AZ211="R.RESIDUAL
21","R. RESIDUAL"," ")))),"",(IF(R211="R.INHERENTE
21","R. INHERENTE",(IF(AZ211="R.RESIDUAL
21","R. RESIDUAL"," ")))))</f>
        <v xml:space="preserve"> </v>
      </c>
      <c r="BJ215" s="280"/>
      <c r="BK215" s="895"/>
      <c r="BL215" s="812"/>
      <c r="BM215" s="812"/>
      <c r="BN215" s="812"/>
      <c r="BO215" s="812"/>
      <c r="BP215" s="815"/>
      <c r="BQ215" s="392"/>
      <c r="BR215" s="818"/>
      <c r="BS215" s="821"/>
      <c r="BT215" s="824"/>
      <c r="BU215" s="275"/>
      <c r="BV215" s="827"/>
      <c r="BW215" s="830"/>
      <c r="BX215" s="830"/>
      <c r="BY215" s="830"/>
      <c r="BZ215" s="794"/>
      <c r="CA215" s="830"/>
      <c r="CB215" s="830"/>
      <c r="CC215" s="830"/>
      <c r="CD215" s="794"/>
      <c r="CE215" s="830"/>
      <c r="CF215" s="830"/>
      <c r="CG215" s="830"/>
      <c r="CH215" s="794"/>
      <c r="CI215" s="830"/>
      <c r="CJ215" s="830"/>
      <c r="CK215" s="830"/>
      <c r="CL215" s="794"/>
      <c r="CM215" s="830"/>
      <c r="CN215" s="830"/>
      <c r="CO215" s="830"/>
      <c r="CP215" s="797"/>
      <c r="CQ215" s="308"/>
      <c r="CR215" s="833"/>
      <c r="CS215" s="791"/>
      <c r="CT215" s="791"/>
      <c r="CU215" s="791"/>
      <c r="CV215" s="791"/>
      <c r="CW215" s="791"/>
      <c r="CX215" s="791"/>
      <c r="CY215" s="791"/>
      <c r="CZ215" s="794"/>
      <c r="DA215" s="791"/>
      <c r="DB215" s="791"/>
      <c r="DC215" s="791"/>
      <c r="DD215" s="794"/>
      <c r="DE215" s="791"/>
      <c r="DF215" s="791"/>
      <c r="DG215" s="791"/>
      <c r="DH215" s="794"/>
      <c r="DI215" s="791"/>
      <c r="DJ215" s="791"/>
      <c r="DK215" s="791"/>
      <c r="DL215" s="794"/>
      <c r="DM215" s="791"/>
      <c r="DN215" s="791"/>
      <c r="DO215" s="791"/>
      <c r="DP215" s="797"/>
      <c r="DQ215" s="293"/>
      <c r="DR215" s="300"/>
      <c r="DS215" s="301"/>
      <c r="DT215" s="301"/>
      <c r="DU215" s="302"/>
    </row>
    <row r="216" spans="1:125" ht="19.5" customHeight="1" thickBot="1" x14ac:dyDescent="0.3">
      <c r="AV216" s="394"/>
      <c r="AW216" s="394"/>
      <c r="AX216" s="394"/>
      <c r="AY216" s="394"/>
      <c r="AZ216" s="394"/>
      <c r="BE216" s="410">
        <v>0.2</v>
      </c>
      <c r="BF216" s="411">
        <v>0.4</v>
      </c>
      <c r="BG216" s="411">
        <v>0.60000000000000009</v>
      </c>
      <c r="BH216" s="411">
        <v>0.8</v>
      </c>
      <c r="BI216" s="411">
        <v>1</v>
      </c>
    </row>
    <row r="217" spans="1:125" ht="80.25" customHeight="1" x14ac:dyDescent="0.25">
      <c r="A217" s="303"/>
      <c r="B217" s="834">
        <v>34</v>
      </c>
      <c r="C217" s="837" t="s">
        <v>643</v>
      </c>
      <c r="D217" s="837" t="s">
        <v>626</v>
      </c>
      <c r="E217" s="837" t="s">
        <v>601</v>
      </c>
      <c r="F217" s="840" t="s">
        <v>598</v>
      </c>
      <c r="G217" s="843" t="s">
        <v>1106</v>
      </c>
      <c r="H217" s="485" t="s">
        <v>1107</v>
      </c>
      <c r="I217" s="846" t="str">
        <f>IF(F217="","",(CONCATENATE("Posibilidad de afectación ",F217," ",G217," ",H217," ",H218," ",H219," ",H220," ",H221)))</f>
        <v xml:space="preserve">Posibilidad de afectación Reputacional  por consecuencias negativas en la salud del binomio Madre - Hijo en la implementación de la ruta materno perinatal, debido a determinantes sociales, antecedentes clinicos y/o baja corresponsabilidad del usuario frente a su situación de salud.  </v>
      </c>
      <c r="J217" s="849" t="s">
        <v>268</v>
      </c>
      <c r="K217" s="852" t="s">
        <v>868</v>
      </c>
      <c r="L217" s="274"/>
      <c r="M217" s="855" t="s">
        <v>656</v>
      </c>
      <c r="N217" s="858">
        <f>IF(ISERROR(VLOOKUP($M217,Listas!$E$20:$F$24,2,FALSE)),"",(VLOOKUP($M217,Listas!$E$20:$F$24,2,FALSE)))</f>
        <v>0.8</v>
      </c>
      <c r="O217" s="861" t="str">
        <f>IF(ISERROR(VLOOKUP($N217,Listas!$E$3:$F$7,2,FALSE)),"",(VLOOKUP($N217,Listas!$E$3:$F$7,2,FALSE)))</f>
        <v>ALTA</v>
      </c>
      <c r="P217" s="864" t="s">
        <v>597</v>
      </c>
      <c r="Q217" s="867">
        <f>IF(ISERROR(VLOOKUP($P217,Listas!$E$28:$F$35,2,FALSE)),"",(VLOOKUP($P217,Listas!$E$28:$F$35,2,FALSE)))</f>
        <v>0.8</v>
      </c>
      <c r="R217" s="870" t="str">
        <f>IF(N217="","",(CONCATENATE("R.INHERENTE
",(IF(AND($N217=0.2,$Q217=0.2),1,(IF(AND($N217=0.2,$Q217=0.4),6,(IF(AND($N217=0.2,$Q217=0.6),11,(IF(AND($N217=0.2,$Q217=0.8),16,(IF(AND($N217=0.2,$Q217=1),21,(IF(AND($N217=0.4,$Q217=0.2),2,(IF(AND($N217=0.4,$Q217=0.4),7,(IF(AND($N217=0.4,$Q217=0.6),12,(IF(AND($N217=0.4,$Q217=0.8),17,(IF(AND($N217=0.4,$Q217=1),22,(IF(AND($N217=0.6,$Q217=0.2),3,(IF(AND($N217=0.6,$Q217=0.4),8,(IF(AND($N217=0.6,$Q217=0.6),13,(IF(AND($N217=0.6,$Q217=0.8),18,(IF(AND($N217=0.6,$Q217=1),23,(IF(AND($N217=0.8,$Q217=0.2),4,(IF(AND($N217=0.8,$Q217=0.4),9,(IF(AND($N217=0.8,$Q217=0.6),14,(IF(AND($N217=0.8,$Q217=0.8),19,(IF(AND($N217=0.8,$Q217=1),24,(IF(AND($N217=1,$Q217=0.2),5,(IF(AND($N217=1,$Q217=0.4),10,(IF(AND($N217=1,$Q217=0.6),15,(IF(AND($N217=1,$Q217=0.8),20,(IF(AND($N217=1,$Q217=1),25,"")))))))))))))))))))))))))))))))))))))))))))))))))))))</f>
        <v>R.INHERENTE
19</v>
      </c>
      <c r="S217" s="274">
        <f>+VLOOKUP($R217,Listas!$D$112:$E$136,2,FALSE)</f>
        <v>19</v>
      </c>
      <c r="T217" s="515" t="s">
        <v>1108</v>
      </c>
      <c r="U217" s="309" t="s">
        <v>748</v>
      </c>
      <c r="V217" s="309"/>
      <c r="W217" s="873">
        <v>25</v>
      </c>
      <c r="X217" s="874"/>
      <c r="Y217" s="873"/>
      <c r="Z217" s="874"/>
      <c r="AA217" s="873"/>
      <c r="AB217" s="874"/>
      <c r="AC217" s="875"/>
      <c r="AD217" s="875"/>
      <c r="AE217" s="875">
        <v>15</v>
      </c>
      <c r="AF217" s="875"/>
      <c r="AG217" s="436">
        <f>W217+Y217+AA217+AC217+AE217</f>
        <v>40</v>
      </c>
      <c r="AH217" s="407">
        <v>0.48</v>
      </c>
      <c r="AI217" s="408"/>
      <c r="AJ217" s="1186" t="s">
        <v>189</v>
      </c>
      <c r="AK217" s="1187"/>
      <c r="AL217" s="1188" t="s">
        <v>588</v>
      </c>
      <c r="AM217" s="1189"/>
      <c r="AN217" s="1186" t="s">
        <v>189</v>
      </c>
      <c r="AO217" s="1187"/>
      <c r="AP217" s="500" t="s">
        <v>2054</v>
      </c>
      <c r="AQ217" s="478" t="s">
        <v>616</v>
      </c>
      <c r="AR217" s="310" t="s">
        <v>1101</v>
      </c>
      <c r="AS217" s="311" t="s">
        <v>1104</v>
      </c>
      <c r="AT217" s="312" t="s">
        <v>1105</v>
      </c>
      <c r="AU217" s="305">
        <f>+(IF(AND($AV217&gt;0,$AV217&lt;=0.2),0.2,(IF(AND($AV217&gt;0.2,$AV217&lt;=0.4),0.4,(IF(AND($AV217&gt;0.4,$AV217&lt;=0.6),0.6,(IF(AND($AV217&gt;0.6,$AV217&lt;=0.8),0.8,(IF($AV217&gt;0.8,1,""))))))))))</f>
        <v>0.4</v>
      </c>
      <c r="AV217" s="878">
        <f>+MIN(AH217:AH221)</f>
        <v>0.28799999999999998</v>
      </c>
      <c r="AW217" s="881" t="str">
        <f>+(IF($AU217=0.2,"MUY BAJA",(IF($AU217=0.4,"BAJA",(IF($AU217=0.6,"MEDIA",(IF($AU217=0.8,"ALTA",(IF($AU217=1,"MUY ALTA",""))))))))))</f>
        <v>BAJA</v>
      </c>
      <c r="AX217" s="884">
        <f>+MIN(AI217:AI221)</f>
        <v>0.56000000000000005</v>
      </c>
      <c r="AY217" s="881" t="str">
        <f>+(IF($BB217=0.2,"MUY BAJA",(IF($BB217=0.4,"BAJA",(IF($BB217=0.6,"MEDIA",(IF($BB217=0.8,"ALTA",(IF($BB217=1,"MUY ALTA",""))))))))))</f>
        <v>MEDIA</v>
      </c>
      <c r="AZ217" s="887" t="str">
        <f>IF($AU217="","",(CONCATENATE("R.RESIDUAL
",(IF(AND($AU217=0.2,$BB217=0.2),1,(IF(AND($AU217=0.2,$BB217=0.4),6,(IF(AND($AU217=0.2,$BB217=0.6),11,(IF(AND($AU217=0.2,$BB217=0.8),16,(IF(AND($AU217=0.2,$BB217=1),21,(IF(AND($AU217=0.4,$BB217=0.2),2,(IF(AND($AU217=0.4,$BB217=0.4),7,(IF(AND($AU217=0.4,$BB217=0.6),12,(IF(AND($AU217=0.4,$BB217=0.8),17,(IF(AND($AU217=0.4,$BB217=1),22,(IF(AND($AU217=0.6,$BB217=0.2),3,(IF(AND($AU217=0.6,$BB217=0.4),8,(IF(AND($AU217=0.6,$BB217=0.6),13,(IF(AND($AU217=0.6,$BB217=0.8),18,(IF(AND($AU217=0.6,$BB217=1),23,(IF(AND($AU217=0.8,$BB217=0.2),4,(IF(AND($AU217=0.8,$BB217=0.4),9,(IF(AND($AU217=0.8,$BB217=0.6),14,(IF(AND($AU217=0.8,$BB217=0.8),19,(IF(AND($AU217=0.8,$BB217=1),24,(IF(AND($AU217=1,$BB217=0.2),5,(IF(AND($AU217=1,$BB217=0.4),10,(IF(AND($AU217=1,$BB217=0.6),15,(IF(AND($AU217=1,$BB217=0.8),20,(IF(AND($AU217=1,$BB217=1),25,"")))))))))))))))))))))))))))))))))))))))))))))))))))))</f>
        <v>R.RESIDUAL
12</v>
      </c>
      <c r="BA217" s="890" t="s">
        <v>610</v>
      </c>
      <c r="BB217" s="305">
        <f>+(IF(AND($AX217&gt;0,$AX217&lt;=0.2),0.2,(IF(AND($AX217&gt;0.2,$AX217&lt;=0.4),0.4,(IF(AND($AX217&gt;0.4,$AX217&lt;=0.6),0.6,(IF(AND($AX217&gt;0.6,$AX217&lt;=0.8),0.8,(IF($AX217&gt;0.8,1,""))))))))))</f>
        <v>0.6</v>
      </c>
      <c r="BC217" s="276">
        <f>+VLOOKUP($AZ217,Listas!$F$112:$G$136,2,FALSE)</f>
        <v>12</v>
      </c>
      <c r="BD217" s="397">
        <v>1</v>
      </c>
      <c r="BE217" s="277" t="str">
        <f>IF(ISERROR(IF(R217="R.INHERENTE
5","R. INHERENTE",(IF(AZ217="R.RESIDUAL
5","R. RESIDUAL"," ")))),"",(IF(R217="R.INHERENTE
5","R. INHERENTE",(IF(AZ217="R.RESIDUAL
5","R. RESIDUAL"," ")))))</f>
        <v xml:space="preserve"> </v>
      </c>
      <c r="BF217" s="278" t="str">
        <f>IF(ISERROR(IF(R217="R.INHERENTE
10","R. INHERENTE",(IF(AZ217="R.RESIDUAL
10","R. RESIDUAL"," ")))),"",(IF(R217="R.INHERENTE
10","R. INHERENTE",(IF(AZ217="R.RESIDUAL
10","R. RESIDUAL"," ")))))</f>
        <v xml:space="preserve"> </v>
      </c>
      <c r="BG217" s="278" t="str">
        <f>IF(ISERROR(IF(R217="R.INHERENTE
15","R. INHERENTE",(IF(AZ217="R.RESIDUAL
15","R. RESIDUAL"," ")))),"",(IF(R217="R.INHERENTE
15","R. INHERENTE",(IF(AZ217="R.RESIDUAL
15","R. RESIDUAL"," ")))))</f>
        <v xml:space="preserve"> </v>
      </c>
      <c r="BH217" s="278" t="str">
        <f>IF(ISERROR(IF(R217="R.INHERENTE
20","R. INHERENTE",(IF(AZ217="R.RESIDUAL
20","R. RESIDUAL"," ")))),"",(IF(R217="R.INHERENTE
20","R. INHERENTE",(IF(AZ217="R.RESIDUAL
20","R. RESIDUAL"," ")))))</f>
        <v xml:space="preserve"> </v>
      </c>
      <c r="BI217" s="279" t="str">
        <f>IF(ISERROR(IF(R217="R.INHERENTE
25","R. INHERENTE",(IF(AZ217="R.RESIDUAL
25","R. RESIDUAL"," ")))),"",(IF(R217="R.INHERENTE
25","R. INHERENTE",(IF(AZ217="R.RESIDUAL
25","R. RESIDUAL"," ")))))</f>
        <v xml:space="preserve"> </v>
      </c>
      <c r="BJ217" s="280"/>
      <c r="BK217" s="893" t="s">
        <v>43</v>
      </c>
      <c r="BL217" s="810" t="s">
        <v>43</v>
      </c>
      <c r="BM217" s="810" t="s">
        <v>43</v>
      </c>
      <c r="BN217" s="810" t="s">
        <v>43</v>
      </c>
      <c r="BO217" s="810" t="s">
        <v>43</v>
      </c>
      <c r="BP217" s="813"/>
      <c r="BQ217" s="392"/>
      <c r="BR217" s="816" t="s">
        <v>1138</v>
      </c>
      <c r="BS217" s="819" t="s">
        <v>1139</v>
      </c>
      <c r="BT217" s="822" t="s">
        <v>1140</v>
      </c>
      <c r="BU217" s="275"/>
      <c r="BV217" s="825">
        <v>44656</v>
      </c>
      <c r="BW217" s="828"/>
      <c r="BX217" s="828"/>
      <c r="BY217" s="828"/>
      <c r="BZ217" s="792" t="s">
        <v>924</v>
      </c>
      <c r="CA217" s="828"/>
      <c r="CB217" s="828"/>
      <c r="CC217" s="828"/>
      <c r="CD217" s="792" t="s">
        <v>924</v>
      </c>
      <c r="CE217" s="828"/>
      <c r="CF217" s="828"/>
      <c r="CG217" s="828"/>
      <c r="CH217" s="792" t="s">
        <v>925</v>
      </c>
      <c r="CI217" s="828"/>
      <c r="CJ217" s="828"/>
      <c r="CK217" s="828"/>
      <c r="CL217" s="792" t="s">
        <v>924</v>
      </c>
      <c r="CM217" s="828"/>
      <c r="CN217" s="828"/>
      <c r="CO217" s="828"/>
      <c r="CP217" s="795" t="s">
        <v>926</v>
      </c>
      <c r="CQ217" s="308"/>
      <c r="CR217" s="831">
        <v>44661</v>
      </c>
      <c r="CS217" s="789"/>
      <c r="CT217" s="789"/>
      <c r="CU217" s="789"/>
      <c r="CV217" s="789"/>
      <c r="CW217" s="789"/>
      <c r="CX217" s="789"/>
      <c r="CY217" s="789"/>
      <c r="CZ217" s="792" t="s">
        <v>924</v>
      </c>
      <c r="DA217" s="789"/>
      <c r="DB217" s="789"/>
      <c r="DC217" s="789"/>
      <c r="DD217" s="792" t="s">
        <v>924</v>
      </c>
      <c r="DE217" s="789"/>
      <c r="DF217" s="789"/>
      <c r="DG217" s="789"/>
      <c r="DH217" s="792" t="s">
        <v>925</v>
      </c>
      <c r="DI217" s="789"/>
      <c r="DJ217" s="789"/>
      <c r="DK217" s="789"/>
      <c r="DL217" s="792" t="s">
        <v>924</v>
      </c>
      <c r="DM217" s="789"/>
      <c r="DN217" s="789"/>
      <c r="DO217" s="789"/>
      <c r="DP217" s="795" t="s">
        <v>926</v>
      </c>
      <c r="DQ217" s="293"/>
      <c r="DR217" s="294"/>
      <c r="DS217" s="295"/>
      <c r="DT217" s="295"/>
      <c r="DU217" s="296"/>
    </row>
    <row r="218" spans="1:125" ht="80.25" customHeight="1" x14ac:dyDescent="0.25">
      <c r="A218" s="303"/>
      <c r="B218" s="835"/>
      <c r="C218" s="838"/>
      <c r="D218" s="838"/>
      <c r="E218" s="838"/>
      <c r="F218" s="841"/>
      <c r="G218" s="844"/>
      <c r="H218" s="486" t="s">
        <v>2038</v>
      </c>
      <c r="I218" s="847"/>
      <c r="J218" s="850"/>
      <c r="K218" s="853"/>
      <c r="L218" s="274"/>
      <c r="M218" s="856"/>
      <c r="N218" s="859"/>
      <c r="O218" s="862"/>
      <c r="P218" s="865"/>
      <c r="Q218" s="868"/>
      <c r="R218" s="871"/>
      <c r="S218" s="274"/>
      <c r="T218" s="516" t="s">
        <v>1109</v>
      </c>
      <c r="U218" s="258" t="s">
        <v>748</v>
      </c>
      <c r="V218" s="258"/>
      <c r="W218" s="798">
        <v>25</v>
      </c>
      <c r="X218" s="798"/>
      <c r="Y218" s="798"/>
      <c r="Z218" s="798"/>
      <c r="AA218" s="798"/>
      <c r="AB218" s="798"/>
      <c r="AC218" s="798"/>
      <c r="AD218" s="798"/>
      <c r="AE218" s="798">
        <v>15</v>
      </c>
      <c r="AF218" s="798"/>
      <c r="AG218" s="412">
        <f>W218+Y218+AA218+AC218+AE218</f>
        <v>40</v>
      </c>
      <c r="AH218" s="403">
        <v>0.28799999999999998</v>
      </c>
      <c r="AI218" s="404"/>
      <c r="AJ218" s="801" t="s">
        <v>189</v>
      </c>
      <c r="AK218" s="802"/>
      <c r="AL218" s="803" t="s">
        <v>588</v>
      </c>
      <c r="AM218" s="804"/>
      <c r="AN218" s="801" t="s">
        <v>189</v>
      </c>
      <c r="AO218" s="802"/>
      <c r="AP218" s="499" t="s">
        <v>2055</v>
      </c>
      <c r="AQ218" s="482" t="s">
        <v>616</v>
      </c>
      <c r="AR218" s="269" t="s">
        <v>1102</v>
      </c>
      <c r="AS218" s="266" t="s">
        <v>1104</v>
      </c>
      <c r="AT218" s="261" t="s">
        <v>1105</v>
      </c>
      <c r="AU218" s="276"/>
      <c r="AV218" s="879"/>
      <c r="AW218" s="882"/>
      <c r="AX218" s="885"/>
      <c r="AY218" s="882"/>
      <c r="AZ218" s="888"/>
      <c r="BA218" s="891"/>
      <c r="BB218" s="394"/>
      <c r="BC218" s="282"/>
      <c r="BD218" s="397">
        <v>0.8</v>
      </c>
      <c r="BE218" s="283" t="str">
        <f>IF(ISERROR(IF(R217="R.INHERENTE
4","R. INHERENTE",(IF(AZ217="R.RESIDUAL
4","R. RESIDUAL"," ")))),"",(IF(R217="R.INHERENTE
4","R. INHERENTE",(IF(AZ217="R.RESIDUAL
4","R. RESIDUAL"," ")))))</f>
        <v xml:space="preserve"> </v>
      </c>
      <c r="BF218" s="284" t="str">
        <f>IF(ISERROR(IF(R217="R.INHERENTE
9","R. INHERENTE",(IF(AZ217="R.RESIDUAL
9","R. RESIDUAL"," ")))),"",(IF(R217="R.INHERENTE
9","R. INHERENTE",(IF(AZ217="R.RESIDUAL
9","R. RESIDUAL"," ")))))</f>
        <v xml:space="preserve"> </v>
      </c>
      <c r="BG218" s="285" t="str">
        <f>IF(ISERROR(IF(R217="R.INHERENTE
14","R. INHERENTE",(IF(AZ217="R.RESIDUAL
14","R. RESIDUAL"," ")))),"",(IF(R217="R.INHERENTE
14","R. INHERENTE",(IF(AZ217="R.RESIDUAL
14","R. RESIDUAL"," ")))))</f>
        <v xml:space="preserve"> </v>
      </c>
      <c r="BH218" s="285" t="str">
        <f>IF(ISERROR(IF(R217="R.INHERENTE
19","R. INHERENTE",(IF(AZ217="R.RESIDUAL
19","R. RESIDUAL"," ")))),"",(IF(R217="R.INHERENTE
19","R. INHERENTE",(IF(AZ217="R.RESIDUAL
19","R. RESIDUAL"," ")))))</f>
        <v>R. INHERENTE</v>
      </c>
      <c r="BI218" s="286" t="str">
        <f>IF(ISERROR(IF(R217="R.INHERENTE
24","R. INHERENTE",(IF(AZ217="R.RESIDUAL
24","R. RESIDUAL"," ")))),"",(IF(R217="R.INHERENTE
24","R. INHERENTE",(IF(AZ217="R.RESIDUAL
24","R. RESIDUAL"," ")))))</f>
        <v xml:space="preserve"> </v>
      </c>
      <c r="BJ218" s="280"/>
      <c r="BK218" s="894"/>
      <c r="BL218" s="811"/>
      <c r="BM218" s="811"/>
      <c r="BN218" s="811"/>
      <c r="BO218" s="811"/>
      <c r="BP218" s="814"/>
      <c r="BQ218" s="392"/>
      <c r="BR218" s="817"/>
      <c r="BS218" s="820"/>
      <c r="BT218" s="823"/>
      <c r="BU218" s="275"/>
      <c r="BV218" s="826"/>
      <c r="BW218" s="829"/>
      <c r="BX218" s="829"/>
      <c r="BY218" s="829"/>
      <c r="BZ218" s="793"/>
      <c r="CA218" s="829"/>
      <c r="CB218" s="829"/>
      <c r="CC218" s="829"/>
      <c r="CD218" s="793"/>
      <c r="CE218" s="829"/>
      <c r="CF218" s="829"/>
      <c r="CG218" s="829"/>
      <c r="CH218" s="793"/>
      <c r="CI218" s="829"/>
      <c r="CJ218" s="829"/>
      <c r="CK218" s="829"/>
      <c r="CL218" s="793"/>
      <c r="CM218" s="829"/>
      <c r="CN218" s="829"/>
      <c r="CO218" s="829"/>
      <c r="CP218" s="796"/>
      <c r="CQ218" s="308"/>
      <c r="CR218" s="832"/>
      <c r="CS218" s="790"/>
      <c r="CT218" s="790"/>
      <c r="CU218" s="790"/>
      <c r="CV218" s="790"/>
      <c r="CW218" s="790"/>
      <c r="CX218" s="790"/>
      <c r="CY218" s="790"/>
      <c r="CZ218" s="793"/>
      <c r="DA218" s="790"/>
      <c r="DB218" s="790"/>
      <c r="DC218" s="790"/>
      <c r="DD218" s="793"/>
      <c r="DE218" s="790"/>
      <c r="DF218" s="790"/>
      <c r="DG218" s="790"/>
      <c r="DH218" s="793"/>
      <c r="DI218" s="790"/>
      <c r="DJ218" s="790"/>
      <c r="DK218" s="790"/>
      <c r="DL218" s="793"/>
      <c r="DM218" s="790"/>
      <c r="DN218" s="790"/>
      <c r="DO218" s="790"/>
      <c r="DP218" s="796"/>
      <c r="DQ218" s="293"/>
      <c r="DR218" s="297"/>
      <c r="DS218" s="298"/>
      <c r="DT218" s="298"/>
      <c r="DU218" s="299"/>
    </row>
    <row r="219" spans="1:125" ht="80.25" customHeight="1" x14ac:dyDescent="0.25">
      <c r="A219" s="303"/>
      <c r="B219" s="835"/>
      <c r="C219" s="838"/>
      <c r="D219" s="838"/>
      <c r="E219" s="838"/>
      <c r="F219" s="841"/>
      <c r="G219" s="844"/>
      <c r="H219" s="486" t="s">
        <v>2039</v>
      </c>
      <c r="I219" s="847"/>
      <c r="J219" s="850"/>
      <c r="K219" s="853"/>
      <c r="L219" s="274"/>
      <c r="M219" s="856"/>
      <c r="N219" s="859"/>
      <c r="O219" s="862"/>
      <c r="P219" s="865"/>
      <c r="Q219" s="868"/>
      <c r="R219" s="871"/>
      <c r="S219" s="274"/>
      <c r="T219" s="516" t="s">
        <v>1110</v>
      </c>
      <c r="U219" s="258"/>
      <c r="V219" s="258" t="s">
        <v>260</v>
      </c>
      <c r="W219" s="798"/>
      <c r="X219" s="798"/>
      <c r="Y219" s="798">
        <v>15</v>
      </c>
      <c r="Z219" s="798"/>
      <c r="AA219" s="798"/>
      <c r="AB219" s="798"/>
      <c r="AC219" s="798"/>
      <c r="AD219" s="798"/>
      <c r="AE219" s="798">
        <v>15</v>
      </c>
      <c r="AF219" s="798"/>
      <c r="AG219" s="412">
        <f>W219+Y219+AA219+AC219+AE219</f>
        <v>30</v>
      </c>
      <c r="AH219" s="403"/>
      <c r="AI219" s="404">
        <v>0.56000000000000005</v>
      </c>
      <c r="AJ219" s="801" t="s">
        <v>189</v>
      </c>
      <c r="AK219" s="802"/>
      <c r="AL219" s="803" t="s">
        <v>588</v>
      </c>
      <c r="AM219" s="804"/>
      <c r="AN219" s="801" t="s">
        <v>189</v>
      </c>
      <c r="AO219" s="802"/>
      <c r="AP219" s="499" t="s">
        <v>2056</v>
      </c>
      <c r="AQ219" s="482" t="s">
        <v>616</v>
      </c>
      <c r="AR219" s="269" t="s">
        <v>1103</v>
      </c>
      <c r="AS219" s="266" t="s">
        <v>1104</v>
      </c>
      <c r="AT219" s="261" t="s">
        <v>1105</v>
      </c>
      <c r="AU219" s="276"/>
      <c r="AV219" s="879"/>
      <c r="AW219" s="882"/>
      <c r="AX219" s="885"/>
      <c r="AY219" s="882"/>
      <c r="AZ219" s="888"/>
      <c r="BA219" s="891"/>
      <c r="BB219" s="394"/>
      <c r="BC219" s="282"/>
      <c r="BD219" s="397">
        <v>0.60000000000000009</v>
      </c>
      <c r="BE219" s="283" t="str">
        <f>IF(ISERROR(IF(R217="R.INHERENTE
3","R. INHERENTE",(IF(AZ217="R.RESIDUAL
3","R. RESIDUAL"," ")))),"",(IF(R217="R.INHERENTE
3","R. INHERENTE",(IF(AZ217="R.RESIDUAL
3","R. RESIDUAL"," ")))))</f>
        <v xml:space="preserve"> </v>
      </c>
      <c r="BF219" s="284" t="str">
        <f>IF(ISERROR(IF(R217="R.INHERENTE
8","R. INHERENTE",(IF(AZ217="R.RESIDUAL
8","R. RESIDUAL"," ")))),"",(IF(R217="R.INHERENTE
8","R. INHERENTE",(IF(AZ217="R.RESIDUAL
8","R. RESIDUAL"," ")))))</f>
        <v xml:space="preserve"> </v>
      </c>
      <c r="BG219" s="284" t="str">
        <f>IF(ISERROR(IF(R217="R.INHERENTE
13","R. INHERENTE",(IF(AZ217="R.RESIDUAL
13","R. RESIDUAL"," ")))),"",(IF(R217="R.INHERENTE
13","R. INHERENTE",(IF(AZ217="R.RESIDUAL
13","R. RESIDUAL"," ")))))</f>
        <v xml:space="preserve"> </v>
      </c>
      <c r="BH219" s="285" t="str">
        <f>IF(ISERROR(IF(R217="R.INHERENTE
18","R. INHERENTE",(IF(AZ217="R.RESIDUAL
18","R. RESIDUAL"," ")))),"",(IF(R217="R.INHERENTE
18","R. INHERENTE",(IF(AZ217="R.RESIDUAL
18","R. RESIDUAL"," ")))))</f>
        <v xml:space="preserve"> </v>
      </c>
      <c r="BI219" s="286" t="str">
        <f>IF(ISERROR(IF(R217="R.INHERENTE
23","R. INHERENTE",(IF(AZ217="R.RESIDUAL
23","R. RESIDUAL"," ")))),"",(IF(R217="R.INHERENTE
23","R. INHERENTE",(IF(AZ217="R.RESIDUAL
23","R. RESIDUAL"," ")))))</f>
        <v xml:space="preserve"> </v>
      </c>
      <c r="BJ219" s="280"/>
      <c r="BK219" s="894"/>
      <c r="BL219" s="811"/>
      <c r="BM219" s="811"/>
      <c r="BN219" s="811"/>
      <c r="BO219" s="811"/>
      <c r="BP219" s="814"/>
      <c r="BQ219" s="392"/>
      <c r="BR219" s="817"/>
      <c r="BS219" s="820"/>
      <c r="BT219" s="823"/>
      <c r="BU219" s="275"/>
      <c r="BV219" s="826"/>
      <c r="BW219" s="829"/>
      <c r="BX219" s="829"/>
      <c r="BY219" s="829"/>
      <c r="BZ219" s="793"/>
      <c r="CA219" s="829"/>
      <c r="CB219" s="829"/>
      <c r="CC219" s="829"/>
      <c r="CD219" s="793"/>
      <c r="CE219" s="829"/>
      <c r="CF219" s="829"/>
      <c r="CG219" s="829"/>
      <c r="CH219" s="793"/>
      <c r="CI219" s="829"/>
      <c r="CJ219" s="829"/>
      <c r="CK219" s="829"/>
      <c r="CL219" s="793"/>
      <c r="CM219" s="829"/>
      <c r="CN219" s="829"/>
      <c r="CO219" s="829"/>
      <c r="CP219" s="796"/>
      <c r="CQ219" s="308"/>
      <c r="CR219" s="832"/>
      <c r="CS219" s="790"/>
      <c r="CT219" s="790"/>
      <c r="CU219" s="790"/>
      <c r="CV219" s="790"/>
      <c r="CW219" s="790"/>
      <c r="CX219" s="790"/>
      <c r="CY219" s="790"/>
      <c r="CZ219" s="793"/>
      <c r="DA219" s="790"/>
      <c r="DB219" s="790"/>
      <c r="DC219" s="790"/>
      <c r="DD219" s="793"/>
      <c r="DE219" s="790"/>
      <c r="DF219" s="790"/>
      <c r="DG219" s="790"/>
      <c r="DH219" s="793"/>
      <c r="DI219" s="790"/>
      <c r="DJ219" s="790"/>
      <c r="DK219" s="790"/>
      <c r="DL219" s="793"/>
      <c r="DM219" s="790"/>
      <c r="DN219" s="790"/>
      <c r="DO219" s="790"/>
      <c r="DP219" s="796"/>
      <c r="DQ219" s="293"/>
      <c r="DR219" s="297"/>
      <c r="DS219" s="298"/>
      <c r="DT219" s="298"/>
      <c r="DU219" s="299"/>
    </row>
    <row r="220" spans="1:125" ht="80.25" customHeight="1" x14ac:dyDescent="0.25">
      <c r="A220" s="303"/>
      <c r="B220" s="835"/>
      <c r="C220" s="838"/>
      <c r="D220" s="838"/>
      <c r="E220" s="838"/>
      <c r="F220" s="841"/>
      <c r="G220" s="844"/>
      <c r="H220" s="486"/>
      <c r="I220" s="847"/>
      <c r="J220" s="850"/>
      <c r="K220" s="853"/>
      <c r="L220" s="274"/>
      <c r="M220" s="856"/>
      <c r="N220" s="859"/>
      <c r="O220" s="862"/>
      <c r="P220" s="865"/>
      <c r="Q220" s="868"/>
      <c r="R220" s="871"/>
      <c r="S220" s="274"/>
      <c r="T220" s="516"/>
      <c r="U220" s="258"/>
      <c r="V220" s="258"/>
      <c r="W220" s="798"/>
      <c r="X220" s="798"/>
      <c r="Y220" s="798"/>
      <c r="Z220" s="798"/>
      <c r="AA220" s="798"/>
      <c r="AB220" s="798"/>
      <c r="AC220" s="798"/>
      <c r="AD220" s="798"/>
      <c r="AE220" s="798"/>
      <c r="AF220" s="798"/>
      <c r="AG220" s="412">
        <f>W220+Y220+AA220+AC220+AE220</f>
        <v>0</v>
      </c>
      <c r="AH220" s="403"/>
      <c r="AI220" s="404"/>
      <c r="AJ220" s="801"/>
      <c r="AK220" s="802"/>
      <c r="AL220" s="803"/>
      <c r="AM220" s="804"/>
      <c r="AN220" s="801"/>
      <c r="AO220" s="802"/>
      <c r="AP220" s="480"/>
      <c r="AQ220" s="482"/>
      <c r="AR220" s="269"/>
      <c r="AS220" s="266"/>
      <c r="AT220" s="261"/>
      <c r="AU220" s="276"/>
      <c r="AV220" s="879"/>
      <c r="AW220" s="882"/>
      <c r="AX220" s="885"/>
      <c r="AY220" s="882"/>
      <c r="AZ220" s="888"/>
      <c r="BA220" s="891"/>
      <c r="BB220" s="394"/>
      <c r="BC220" s="282"/>
      <c r="BD220" s="397">
        <v>0.4</v>
      </c>
      <c r="BE220" s="287" t="str">
        <f>IF(ISERROR(IF(R217="R.INHERENTE
2","R. INHERENTE",(IF(AZ217="R.RESIDUAL
2","R. RESIDUAL"," ")))),"",(IF(R217="R.INHERENTE
2","R. INHERENTE",(IF(AZ217="R.RESIDUAL
2","R. RESIDUAL"," ")))))</f>
        <v xml:space="preserve"> </v>
      </c>
      <c r="BF220" s="284" t="str">
        <f>IF(ISERROR(IF(R217="R.INHERENTE
7","R. INHERENTE",(IF(AZ217="R.RESIDUAL
7","R. RESIDUAL"," ")))),"",(IF(R217="R.INHERENTE
7","R. INHERENTE",(IF(AZ217="R.RESIDUAL
7","R. RESIDUAL"," ")))))</f>
        <v xml:space="preserve"> </v>
      </c>
      <c r="BG220" s="284" t="str">
        <f>IF(ISERROR(IF(R217="R.INHERENTE
12","R. INHERENTE",(IF(AZ217="R.RESIDUAL
12","R. RESIDUAL"," ")))),"",(IF(R217="R.INHERENTE
12","R. INHERENTE",(IF(AZ217="R.RESIDUAL
12","R. RESIDUAL"," ")))))</f>
        <v>R. RESIDUAL</v>
      </c>
      <c r="BH220" s="285" t="str">
        <f>IF(ISERROR(IF(R217="R.INHERENTE
17","R. INHERENTE",(IF(AZ217="R.RESIDUAL
17","R. RESIDUAL"," ")))),"",(IF(R217="R.INHERENTE
17","R. INHERENTE",(IF(AZ217="R.RESIDUAL
17","R. RESIDUAL"," ")))))</f>
        <v xml:space="preserve"> </v>
      </c>
      <c r="BI220" s="286" t="str">
        <f>IF(ISERROR(IF(R217="R.INHERENTE
22","R. INHERENTE",(IF(AZ217="R.RESIDUAL
22","R. RESIDUAL"," ")))),"",(IF(R217="R.INHERENTE
22","R. INHERENTE",(IF(AZ217="R.RESIDUAL
22","R. RESIDUAL"," ")))))</f>
        <v xml:space="preserve"> </v>
      </c>
      <c r="BJ220" s="280"/>
      <c r="BK220" s="894"/>
      <c r="BL220" s="811"/>
      <c r="BM220" s="811"/>
      <c r="BN220" s="811"/>
      <c r="BO220" s="811"/>
      <c r="BP220" s="814"/>
      <c r="BQ220" s="392"/>
      <c r="BR220" s="817"/>
      <c r="BS220" s="820"/>
      <c r="BT220" s="823"/>
      <c r="BU220" s="275"/>
      <c r="BV220" s="826"/>
      <c r="BW220" s="829"/>
      <c r="BX220" s="829"/>
      <c r="BY220" s="829"/>
      <c r="BZ220" s="793"/>
      <c r="CA220" s="829"/>
      <c r="CB220" s="829"/>
      <c r="CC220" s="829"/>
      <c r="CD220" s="793"/>
      <c r="CE220" s="829"/>
      <c r="CF220" s="829"/>
      <c r="CG220" s="829"/>
      <c r="CH220" s="793"/>
      <c r="CI220" s="829"/>
      <c r="CJ220" s="829"/>
      <c r="CK220" s="829"/>
      <c r="CL220" s="793"/>
      <c r="CM220" s="829"/>
      <c r="CN220" s="829"/>
      <c r="CO220" s="829"/>
      <c r="CP220" s="796"/>
      <c r="CQ220" s="308"/>
      <c r="CR220" s="832"/>
      <c r="CS220" s="790"/>
      <c r="CT220" s="790"/>
      <c r="CU220" s="790"/>
      <c r="CV220" s="790"/>
      <c r="CW220" s="790"/>
      <c r="CX220" s="790"/>
      <c r="CY220" s="790"/>
      <c r="CZ220" s="793"/>
      <c r="DA220" s="790"/>
      <c r="DB220" s="790"/>
      <c r="DC220" s="790"/>
      <c r="DD220" s="793"/>
      <c r="DE220" s="790"/>
      <c r="DF220" s="790"/>
      <c r="DG220" s="790"/>
      <c r="DH220" s="793"/>
      <c r="DI220" s="790"/>
      <c r="DJ220" s="790"/>
      <c r="DK220" s="790"/>
      <c r="DL220" s="793"/>
      <c r="DM220" s="790"/>
      <c r="DN220" s="790"/>
      <c r="DO220" s="790"/>
      <c r="DP220" s="796"/>
      <c r="DQ220" s="293"/>
      <c r="DR220" s="297"/>
      <c r="DS220" s="298"/>
      <c r="DT220" s="298"/>
      <c r="DU220" s="299"/>
    </row>
    <row r="221" spans="1:125" ht="80.25" customHeight="1" thickBot="1" x14ac:dyDescent="0.3">
      <c r="A221" s="303"/>
      <c r="B221" s="836"/>
      <c r="C221" s="839"/>
      <c r="D221" s="839"/>
      <c r="E221" s="839"/>
      <c r="F221" s="842"/>
      <c r="G221" s="845"/>
      <c r="H221" s="487"/>
      <c r="I221" s="848"/>
      <c r="J221" s="851"/>
      <c r="K221" s="854"/>
      <c r="L221" s="274"/>
      <c r="M221" s="857"/>
      <c r="N221" s="860"/>
      <c r="O221" s="863"/>
      <c r="P221" s="866"/>
      <c r="Q221" s="869"/>
      <c r="R221" s="872"/>
      <c r="S221" s="274"/>
      <c r="T221" s="536"/>
      <c r="U221" s="263"/>
      <c r="V221" s="263"/>
      <c r="W221" s="805"/>
      <c r="X221" s="805"/>
      <c r="Y221" s="805"/>
      <c r="Z221" s="805"/>
      <c r="AA221" s="805"/>
      <c r="AB221" s="805"/>
      <c r="AC221" s="805"/>
      <c r="AD221" s="805"/>
      <c r="AE221" s="805"/>
      <c r="AF221" s="805"/>
      <c r="AG221" s="413">
        <f>W221+Y221+AA221+AC221+AE221</f>
        <v>0</v>
      </c>
      <c r="AH221" s="405"/>
      <c r="AI221" s="406"/>
      <c r="AJ221" s="806"/>
      <c r="AK221" s="807"/>
      <c r="AL221" s="808"/>
      <c r="AM221" s="809"/>
      <c r="AN221" s="806"/>
      <c r="AO221" s="807"/>
      <c r="AP221" s="271"/>
      <c r="AQ221" s="483"/>
      <c r="AR221" s="270"/>
      <c r="AS221" s="267"/>
      <c r="AT221" s="264"/>
      <c r="AU221" s="276"/>
      <c r="AV221" s="880"/>
      <c r="AW221" s="883"/>
      <c r="AX221" s="886"/>
      <c r="AY221" s="883"/>
      <c r="AZ221" s="889"/>
      <c r="BA221" s="892"/>
      <c r="BB221" s="394"/>
      <c r="BC221" s="282"/>
      <c r="BD221" s="398">
        <v>0.2</v>
      </c>
      <c r="BE221" s="288" t="str">
        <f>IF(ISERROR(IF(R217="R.INHERENTE
1","R. INHERENTE",(IF(AZ217="R.RESIDUAL
1","R. RESIDUAL"," ")))),"",(IF(R217="R.INHERENTE
1","R. INHERENTE",(IF(AZ217="R.RESIDUAL
1","R. RESIDUAL"," ")))))</f>
        <v xml:space="preserve"> </v>
      </c>
      <c r="BF221" s="289" t="str">
        <f>IF(ISERROR(IF(R217="R.INHERENTE
6","R. INHERENTE",(IF(AZ217="R.RESIDUAL
6","R. RESIDUAL"," ")))),"",(IF(R217="R.INHERENTE
6","R. INHERENTE",(IF(AZ217="R.RESIDUAL
6","R. RESIDUAL"," ")))))</f>
        <v xml:space="preserve"> </v>
      </c>
      <c r="BG221" s="290" t="str">
        <f>IF(ISERROR(IF(R217="R.INHERENTE
11","R. INHERENTE",(IF(AZ217="R.RESIDUAL
11","R. RESIDUAL"," ")))),"",(IF(R217="R.INHERENTE
11","R. INHERENTE",(IF(AZ217="R.RESIDUAL
11","R. RESIDUAL"," ")))))</f>
        <v xml:space="preserve"> </v>
      </c>
      <c r="BH221" s="291" t="str">
        <f>IF(ISERROR(IF(R217="R.INHERENTE
16","R. INHERENTE",(IF(AZ217="R.RESIDUAL
16","R. RESIDUAL"," ")))),"",(IF(R217="R.INHERENTE
16","R. INHERENTE",(IF(AZ217="R.RESIDUAL
16","R. RESIDUAL"," ")))))</f>
        <v xml:space="preserve"> </v>
      </c>
      <c r="BI221" s="292" t="str">
        <f>IF(ISERROR(IF(R217="R.INHERENTE
21","R. INHERENTE",(IF(AZ217="R.RESIDUAL
21","R. RESIDUAL"," ")))),"",(IF(R217="R.INHERENTE
21","R. INHERENTE",(IF(AZ217="R.RESIDUAL
21","R. RESIDUAL"," ")))))</f>
        <v xml:space="preserve"> </v>
      </c>
      <c r="BJ221" s="280"/>
      <c r="BK221" s="895"/>
      <c r="BL221" s="812"/>
      <c r="BM221" s="812"/>
      <c r="BN221" s="812"/>
      <c r="BO221" s="812"/>
      <c r="BP221" s="815"/>
      <c r="BQ221" s="392"/>
      <c r="BR221" s="818"/>
      <c r="BS221" s="821"/>
      <c r="BT221" s="824"/>
      <c r="BU221" s="275"/>
      <c r="BV221" s="827"/>
      <c r="BW221" s="830"/>
      <c r="BX221" s="830"/>
      <c r="BY221" s="830"/>
      <c r="BZ221" s="794"/>
      <c r="CA221" s="830"/>
      <c r="CB221" s="830"/>
      <c r="CC221" s="830"/>
      <c r="CD221" s="794"/>
      <c r="CE221" s="830"/>
      <c r="CF221" s="830"/>
      <c r="CG221" s="830"/>
      <c r="CH221" s="794"/>
      <c r="CI221" s="830"/>
      <c r="CJ221" s="830"/>
      <c r="CK221" s="830"/>
      <c r="CL221" s="794"/>
      <c r="CM221" s="830"/>
      <c r="CN221" s="830"/>
      <c r="CO221" s="830"/>
      <c r="CP221" s="797"/>
      <c r="CQ221" s="308"/>
      <c r="CR221" s="833"/>
      <c r="CS221" s="791"/>
      <c r="CT221" s="791"/>
      <c r="CU221" s="791"/>
      <c r="CV221" s="791"/>
      <c r="CW221" s="791"/>
      <c r="CX221" s="791"/>
      <c r="CY221" s="791"/>
      <c r="CZ221" s="794"/>
      <c r="DA221" s="791"/>
      <c r="DB221" s="791"/>
      <c r="DC221" s="791"/>
      <c r="DD221" s="794"/>
      <c r="DE221" s="791"/>
      <c r="DF221" s="791"/>
      <c r="DG221" s="791"/>
      <c r="DH221" s="794"/>
      <c r="DI221" s="791"/>
      <c r="DJ221" s="791"/>
      <c r="DK221" s="791"/>
      <c r="DL221" s="794"/>
      <c r="DM221" s="791"/>
      <c r="DN221" s="791"/>
      <c r="DO221" s="791"/>
      <c r="DP221" s="797"/>
      <c r="DQ221" s="293"/>
      <c r="DR221" s="300"/>
      <c r="DS221" s="301"/>
      <c r="DT221" s="301"/>
      <c r="DU221" s="302"/>
    </row>
    <row r="222" spans="1:125" ht="19.5" customHeight="1" thickBot="1" x14ac:dyDescent="0.3">
      <c r="AV222" s="394"/>
      <c r="AW222" s="394"/>
      <c r="AX222" s="394"/>
      <c r="AY222" s="394"/>
      <c r="AZ222" s="394"/>
      <c r="BE222" s="410">
        <v>0.2</v>
      </c>
      <c r="BF222" s="411">
        <v>0.4</v>
      </c>
      <c r="BG222" s="411">
        <v>0.60000000000000009</v>
      </c>
      <c r="BH222" s="411">
        <v>0.8</v>
      </c>
      <c r="BI222" s="411">
        <v>1</v>
      </c>
    </row>
    <row r="223" spans="1:125" ht="80.25" customHeight="1" x14ac:dyDescent="0.25">
      <c r="A223" s="303"/>
      <c r="B223" s="834">
        <v>35</v>
      </c>
      <c r="C223" s="837" t="s">
        <v>643</v>
      </c>
      <c r="D223" s="837" t="s">
        <v>626</v>
      </c>
      <c r="E223" s="837" t="s">
        <v>601</v>
      </c>
      <c r="F223" s="840" t="s">
        <v>598</v>
      </c>
      <c r="G223" s="843" t="s">
        <v>2040</v>
      </c>
      <c r="H223" s="485" t="s">
        <v>2041</v>
      </c>
      <c r="I223" s="846" t="str">
        <f>IF(F223="","",(CONCATENATE("Posibilidad de afectación ",F223," ",G223," ",H223," ",H224," ",H225," ",H226," ",H227)))</f>
        <v xml:space="preserve">Posibilidad de afectación Reputacional  por el incremento en el perfil de morbilidad por enfermedades cronicas y degenerativas de la poblacion asignada, debido al componente genetico hereditario, malos hábitos, estilos de vida y baja corresponsabilidad del usuario frente a su situación en salud.  </v>
      </c>
      <c r="J223" s="849" t="s">
        <v>268</v>
      </c>
      <c r="K223" s="852" t="s">
        <v>868</v>
      </c>
      <c r="L223" s="274"/>
      <c r="M223" s="855" t="s">
        <v>658</v>
      </c>
      <c r="N223" s="858">
        <f>IF(ISERROR(VLOOKUP($M223,Listas!$E$20:$F$24,2,FALSE)),"",(VLOOKUP($M223,Listas!$E$20:$F$24,2,FALSE)))</f>
        <v>0.4</v>
      </c>
      <c r="O223" s="861" t="str">
        <f>IF(ISERROR(VLOOKUP($N223,Listas!$E$3:$F$7,2,FALSE)),"",(VLOOKUP($N223,Listas!$E$3:$F$7,2,FALSE)))</f>
        <v>BAJA</v>
      </c>
      <c r="P223" s="864" t="s">
        <v>596</v>
      </c>
      <c r="Q223" s="867">
        <f>IF(ISERROR(VLOOKUP($P223,Listas!$E$28:$F$35,2,FALSE)),"",(VLOOKUP($P223,Listas!$E$28:$F$35,2,FALSE)))</f>
        <v>0.4</v>
      </c>
      <c r="R223" s="870" t="str">
        <f>IF(N223="","",(CONCATENATE("R.INHERENTE
",(IF(AND($N223=0.2,$Q223=0.2),1,(IF(AND($N223=0.2,$Q223=0.4),6,(IF(AND($N223=0.2,$Q223=0.6),11,(IF(AND($N223=0.2,$Q223=0.8),16,(IF(AND($N223=0.2,$Q223=1),21,(IF(AND($N223=0.4,$Q223=0.2),2,(IF(AND($N223=0.4,$Q223=0.4),7,(IF(AND($N223=0.4,$Q223=0.6),12,(IF(AND($N223=0.4,$Q223=0.8),17,(IF(AND($N223=0.4,$Q223=1),22,(IF(AND($N223=0.6,$Q223=0.2),3,(IF(AND($N223=0.6,$Q223=0.4),8,(IF(AND($N223=0.6,$Q223=0.6),13,(IF(AND($N223=0.6,$Q223=0.8),18,(IF(AND($N223=0.6,$Q223=1),23,(IF(AND($N223=0.8,$Q223=0.2),4,(IF(AND($N223=0.8,$Q223=0.4),9,(IF(AND($N223=0.8,$Q223=0.6),14,(IF(AND($N223=0.8,$Q223=0.8),19,(IF(AND($N223=0.8,$Q223=1),24,(IF(AND($N223=1,$Q223=0.2),5,(IF(AND($N223=1,$Q223=0.4),10,(IF(AND($N223=1,$Q223=0.6),15,(IF(AND($N223=1,$Q223=0.8),20,(IF(AND($N223=1,$Q223=1),25,"")))))))))))))))))))))))))))))))))))))))))))))))))))))</f>
        <v>R.INHERENTE
7</v>
      </c>
      <c r="S223" s="274">
        <f>+VLOOKUP($R223,Listas!$D$112:$E$136,2,FALSE)</f>
        <v>7</v>
      </c>
      <c r="T223" s="515" t="s">
        <v>1115</v>
      </c>
      <c r="U223" s="309" t="s">
        <v>748</v>
      </c>
      <c r="V223" s="309"/>
      <c r="W223" s="873">
        <v>25</v>
      </c>
      <c r="X223" s="874"/>
      <c r="Y223" s="873"/>
      <c r="Z223" s="874"/>
      <c r="AA223" s="873"/>
      <c r="AB223" s="874"/>
      <c r="AC223" s="875"/>
      <c r="AD223" s="875"/>
      <c r="AE223" s="875">
        <v>15</v>
      </c>
      <c r="AF223" s="875"/>
      <c r="AG223" s="436">
        <f>W223+Y223+AA223+AC223+AE223</f>
        <v>40</v>
      </c>
      <c r="AH223" s="407">
        <v>0.24</v>
      </c>
      <c r="AI223" s="408"/>
      <c r="AJ223" s="1186" t="s">
        <v>189</v>
      </c>
      <c r="AK223" s="1187"/>
      <c r="AL223" s="1188" t="s">
        <v>588</v>
      </c>
      <c r="AM223" s="1189"/>
      <c r="AN223" s="1186" t="s">
        <v>189</v>
      </c>
      <c r="AO223" s="1187"/>
      <c r="AP223" s="500" t="s">
        <v>1118</v>
      </c>
      <c r="AQ223" s="478" t="s">
        <v>616</v>
      </c>
      <c r="AR223" s="310" t="s">
        <v>1101</v>
      </c>
      <c r="AS223" s="311" t="s">
        <v>1104</v>
      </c>
      <c r="AT223" s="312" t="s">
        <v>1120</v>
      </c>
      <c r="AU223" s="305">
        <f>+(IF(AND($AV223&gt;0,$AV223&lt;=0.2),0.2,(IF(AND($AV223&gt;0.2,$AV223&lt;=0.4),0.4,(IF(AND($AV223&gt;0.4,$AV223&lt;=0.6),0.6,(IF(AND($AV223&gt;0.6,$AV223&lt;=0.8),0.8,(IF($AV223&gt;0.8,1,""))))))))))</f>
        <v>0.2</v>
      </c>
      <c r="AV223" s="878">
        <f>+MIN(AH223:AH227)</f>
        <v>0.14399999999999999</v>
      </c>
      <c r="AW223" s="881" t="str">
        <f>+(IF($AU223=0.2,"MUY BAJA",(IF($AU223=0.4,"BAJA",(IF($AU223=0.6,"MEDIA",(IF($AU223=0.8,"ALTA",(IF($AU223=1,"MUY ALTA",""))))))))))</f>
        <v>MUY BAJA</v>
      </c>
      <c r="AX223" s="884">
        <f>+MIN(AI223:AI227)</f>
        <v>0.28000000000000003</v>
      </c>
      <c r="AY223" s="881" t="str">
        <f>+(IF($BB223=0.2,"MUY BAJA",(IF($BB223=0.4,"BAJA",(IF($BB223=0.6,"MEDIA",(IF($BB223=0.8,"ALTA",(IF($BB223=1,"MUY ALTA",""))))))))))</f>
        <v>BAJA</v>
      </c>
      <c r="AZ223" s="887" t="str">
        <f>IF($AU223="","",(CONCATENATE("R.RESIDUAL
",(IF(AND($AU223=0.2,$BB223=0.2),1,(IF(AND($AU223=0.2,$BB223=0.4),6,(IF(AND($AU223=0.2,$BB223=0.6),11,(IF(AND($AU223=0.2,$BB223=0.8),16,(IF(AND($AU223=0.2,$BB223=1),21,(IF(AND($AU223=0.4,$BB223=0.2),2,(IF(AND($AU223=0.4,$BB223=0.4),7,(IF(AND($AU223=0.4,$BB223=0.6),12,(IF(AND($AU223=0.4,$BB223=0.8),17,(IF(AND($AU223=0.4,$BB223=1),22,(IF(AND($AU223=0.6,$BB223=0.2),3,(IF(AND($AU223=0.6,$BB223=0.4),8,(IF(AND($AU223=0.6,$BB223=0.6),13,(IF(AND($AU223=0.6,$BB223=0.8),18,(IF(AND($AU223=0.6,$BB223=1),23,(IF(AND($AU223=0.8,$BB223=0.2),4,(IF(AND($AU223=0.8,$BB223=0.4),9,(IF(AND($AU223=0.8,$BB223=0.6),14,(IF(AND($AU223=0.8,$BB223=0.8),19,(IF(AND($AU223=0.8,$BB223=1),24,(IF(AND($AU223=1,$BB223=0.2),5,(IF(AND($AU223=1,$BB223=0.4),10,(IF(AND($AU223=1,$BB223=0.6),15,(IF(AND($AU223=1,$BB223=0.8),20,(IF(AND($AU223=1,$BB223=1),25,"")))))))))))))))))))))))))))))))))))))))))))))))))))))</f>
        <v>R.RESIDUAL
6</v>
      </c>
      <c r="BA223" s="890" t="s">
        <v>610</v>
      </c>
      <c r="BB223" s="305">
        <f>+(IF(AND($AX223&gt;0,$AX223&lt;=0.2),0.2,(IF(AND($AX223&gt;0.2,$AX223&lt;=0.4),0.4,(IF(AND($AX223&gt;0.4,$AX223&lt;=0.6),0.6,(IF(AND($AX223&gt;0.6,$AX223&lt;=0.8),0.8,(IF($AX223&gt;0.8,1,""))))))))))</f>
        <v>0.4</v>
      </c>
      <c r="BC223" s="276">
        <f>+VLOOKUP($AZ223,Listas!$F$112:$G$136,2,FALSE)</f>
        <v>6</v>
      </c>
      <c r="BD223" s="397">
        <v>1</v>
      </c>
      <c r="BE223" s="277" t="str">
        <f>IF(ISERROR(IF(R223="R.INHERENTE
5","R. INHERENTE",(IF(AZ223="R.RESIDUAL
5","R. RESIDUAL"," ")))),"",(IF(R223="R.INHERENTE
5","R. INHERENTE",(IF(AZ223="R.RESIDUAL
5","R. RESIDUAL"," ")))))</f>
        <v xml:space="preserve"> </v>
      </c>
      <c r="BF223" s="278" t="str">
        <f>IF(ISERROR(IF(R223="R.INHERENTE
10","R. INHERENTE",(IF(AZ223="R.RESIDUAL
10","R. RESIDUAL"," ")))),"",(IF(R223="R.INHERENTE
10","R. INHERENTE",(IF(AZ223="R.RESIDUAL
10","R. RESIDUAL"," ")))))</f>
        <v xml:space="preserve"> </v>
      </c>
      <c r="BG223" s="278" t="str">
        <f>IF(ISERROR(IF(R223="R.INHERENTE
15","R. INHERENTE",(IF(AZ223="R.RESIDUAL
15","R. RESIDUAL"," ")))),"",(IF(R223="R.INHERENTE
15","R. INHERENTE",(IF(AZ223="R.RESIDUAL
15","R. RESIDUAL"," ")))))</f>
        <v xml:space="preserve"> </v>
      </c>
      <c r="BH223" s="278" t="str">
        <f>IF(ISERROR(IF(R223="R.INHERENTE
20","R. INHERENTE",(IF(AZ223="R.RESIDUAL
20","R. RESIDUAL"," ")))),"",(IF(R223="R.INHERENTE
20","R. INHERENTE",(IF(AZ223="R.RESIDUAL
20","R. RESIDUAL"," ")))))</f>
        <v xml:space="preserve"> </v>
      </c>
      <c r="BI223" s="279" t="str">
        <f>IF(ISERROR(IF(R223="R.INHERENTE
25","R. INHERENTE",(IF(AZ223="R.RESIDUAL
25","R. RESIDUAL"," ")))),"",(IF(R223="R.INHERENTE
25","R. INHERENTE",(IF(AZ223="R.RESIDUAL
25","R. RESIDUAL"," ")))))</f>
        <v xml:space="preserve"> </v>
      </c>
      <c r="BJ223" s="280"/>
      <c r="BK223" s="893" t="s">
        <v>43</v>
      </c>
      <c r="BL223" s="810" t="s">
        <v>43</v>
      </c>
      <c r="BM223" s="810" t="s">
        <v>43</v>
      </c>
      <c r="BN223" s="810" t="s">
        <v>43</v>
      </c>
      <c r="BO223" s="810" t="s">
        <v>43</v>
      </c>
      <c r="BP223" s="813"/>
      <c r="BQ223" s="392"/>
      <c r="BR223" s="816" t="s">
        <v>1141</v>
      </c>
      <c r="BS223" s="819" t="s">
        <v>1139</v>
      </c>
      <c r="BT223" s="822" t="s">
        <v>1142</v>
      </c>
      <c r="BU223" s="275"/>
      <c r="BV223" s="825">
        <v>44656</v>
      </c>
      <c r="BW223" s="828"/>
      <c r="BX223" s="828"/>
      <c r="BY223" s="828"/>
      <c r="BZ223" s="792" t="s">
        <v>924</v>
      </c>
      <c r="CA223" s="828"/>
      <c r="CB223" s="828"/>
      <c r="CC223" s="828"/>
      <c r="CD223" s="792" t="s">
        <v>924</v>
      </c>
      <c r="CE223" s="828"/>
      <c r="CF223" s="828"/>
      <c r="CG223" s="828"/>
      <c r="CH223" s="792" t="s">
        <v>925</v>
      </c>
      <c r="CI223" s="828"/>
      <c r="CJ223" s="828"/>
      <c r="CK223" s="828"/>
      <c r="CL223" s="792" t="s">
        <v>924</v>
      </c>
      <c r="CM223" s="828"/>
      <c r="CN223" s="828"/>
      <c r="CO223" s="828"/>
      <c r="CP223" s="795" t="s">
        <v>926</v>
      </c>
      <c r="CQ223" s="308"/>
      <c r="CR223" s="831">
        <v>44661</v>
      </c>
      <c r="CS223" s="789"/>
      <c r="CT223" s="789"/>
      <c r="CU223" s="789"/>
      <c r="CV223" s="789"/>
      <c r="CW223" s="789"/>
      <c r="CX223" s="789"/>
      <c r="CY223" s="789"/>
      <c r="CZ223" s="792" t="s">
        <v>924</v>
      </c>
      <c r="DA223" s="789"/>
      <c r="DB223" s="789"/>
      <c r="DC223" s="789"/>
      <c r="DD223" s="792" t="s">
        <v>924</v>
      </c>
      <c r="DE223" s="789"/>
      <c r="DF223" s="789"/>
      <c r="DG223" s="789"/>
      <c r="DH223" s="792" t="s">
        <v>925</v>
      </c>
      <c r="DI223" s="789"/>
      <c r="DJ223" s="789"/>
      <c r="DK223" s="789"/>
      <c r="DL223" s="792" t="s">
        <v>924</v>
      </c>
      <c r="DM223" s="789"/>
      <c r="DN223" s="789"/>
      <c r="DO223" s="789"/>
      <c r="DP223" s="795" t="s">
        <v>926</v>
      </c>
      <c r="DQ223" s="293"/>
      <c r="DR223" s="294"/>
      <c r="DS223" s="295"/>
      <c r="DT223" s="295"/>
      <c r="DU223" s="296"/>
    </row>
    <row r="224" spans="1:125" ht="80.25" customHeight="1" x14ac:dyDescent="0.25">
      <c r="A224" s="303"/>
      <c r="B224" s="835"/>
      <c r="C224" s="838"/>
      <c r="D224" s="838"/>
      <c r="E224" s="838"/>
      <c r="F224" s="841"/>
      <c r="G224" s="844"/>
      <c r="H224" s="486" t="s">
        <v>2042</v>
      </c>
      <c r="I224" s="847"/>
      <c r="J224" s="850"/>
      <c r="K224" s="853"/>
      <c r="L224" s="274"/>
      <c r="M224" s="856"/>
      <c r="N224" s="859"/>
      <c r="O224" s="862"/>
      <c r="P224" s="865"/>
      <c r="Q224" s="868"/>
      <c r="R224" s="871"/>
      <c r="S224" s="274"/>
      <c r="T224" s="516" t="s">
        <v>1116</v>
      </c>
      <c r="U224" s="258" t="s">
        <v>748</v>
      </c>
      <c r="V224" s="258"/>
      <c r="W224" s="798">
        <v>25</v>
      </c>
      <c r="X224" s="798"/>
      <c r="Y224" s="798"/>
      <c r="Z224" s="798"/>
      <c r="AA224" s="798"/>
      <c r="AB224" s="798"/>
      <c r="AC224" s="798"/>
      <c r="AD224" s="798"/>
      <c r="AE224" s="798">
        <v>15</v>
      </c>
      <c r="AF224" s="798"/>
      <c r="AG224" s="412">
        <f>W224+Y224+AA224+AC224+AE224</f>
        <v>40</v>
      </c>
      <c r="AH224" s="403">
        <v>0.14399999999999999</v>
      </c>
      <c r="AI224" s="404"/>
      <c r="AJ224" s="801" t="s">
        <v>189</v>
      </c>
      <c r="AK224" s="802"/>
      <c r="AL224" s="803" t="s">
        <v>588</v>
      </c>
      <c r="AM224" s="804"/>
      <c r="AN224" s="801" t="s">
        <v>189</v>
      </c>
      <c r="AO224" s="802"/>
      <c r="AP224" s="499" t="s">
        <v>1119</v>
      </c>
      <c r="AQ224" s="482" t="s">
        <v>616</v>
      </c>
      <c r="AR224" s="269" t="s">
        <v>1103</v>
      </c>
      <c r="AS224" s="266" t="s">
        <v>1104</v>
      </c>
      <c r="AT224" s="261" t="s">
        <v>1105</v>
      </c>
      <c r="AU224" s="276"/>
      <c r="AV224" s="879"/>
      <c r="AW224" s="882"/>
      <c r="AX224" s="885"/>
      <c r="AY224" s="882"/>
      <c r="AZ224" s="888"/>
      <c r="BA224" s="891"/>
      <c r="BB224" s="394"/>
      <c r="BC224" s="282"/>
      <c r="BD224" s="397">
        <v>0.8</v>
      </c>
      <c r="BE224" s="283" t="str">
        <f>IF(ISERROR(IF(R223="R.INHERENTE
4","R. INHERENTE",(IF(AZ223="R.RESIDUAL
4","R. RESIDUAL"," ")))),"",(IF(R223="R.INHERENTE
4","R. INHERENTE",(IF(AZ223="R.RESIDUAL
4","R. RESIDUAL"," ")))))</f>
        <v xml:space="preserve"> </v>
      </c>
      <c r="BF224" s="284" t="str">
        <f>IF(ISERROR(IF(R223="R.INHERENTE
9","R. INHERENTE",(IF(AZ223="R.RESIDUAL
9","R. RESIDUAL"," ")))),"",(IF(R223="R.INHERENTE
9","R. INHERENTE",(IF(AZ223="R.RESIDUAL
9","R. RESIDUAL"," ")))))</f>
        <v xml:space="preserve"> </v>
      </c>
      <c r="BG224" s="285" t="str">
        <f>IF(ISERROR(IF(R223="R.INHERENTE
14","R. INHERENTE",(IF(AZ223="R.RESIDUAL
14","R. RESIDUAL"," ")))),"",(IF(R223="R.INHERENTE
14","R. INHERENTE",(IF(AZ223="R.RESIDUAL
14","R. RESIDUAL"," ")))))</f>
        <v xml:space="preserve"> </v>
      </c>
      <c r="BH224" s="285" t="str">
        <f>IF(ISERROR(IF(R223="R.INHERENTE
19","R. INHERENTE",(IF(AZ223="R.RESIDUAL
19","R. RESIDUAL"," ")))),"",(IF(R223="R.INHERENTE
19","R. INHERENTE",(IF(AZ223="R.RESIDUAL
19","R. RESIDUAL"," ")))))</f>
        <v xml:space="preserve"> </v>
      </c>
      <c r="BI224" s="286" t="str">
        <f>IF(ISERROR(IF(R223="R.INHERENTE
24","R. INHERENTE",(IF(AZ223="R.RESIDUAL
24","R. RESIDUAL"," ")))),"",(IF(R223="R.INHERENTE
24","R. INHERENTE",(IF(AZ223="R.RESIDUAL
24","R. RESIDUAL"," ")))))</f>
        <v xml:space="preserve"> </v>
      </c>
      <c r="BJ224" s="280"/>
      <c r="BK224" s="894"/>
      <c r="BL224" s="811"/>
      <c r="BM224" s="811"/>
      <c r="BN224" s="811"/>
      <c r="BO224" s="811"/>
      <c r="BP224" s="814"/>
      <c r="BQ224" s="392"/>
      <c r="BR224" s="817"/>
      <c r="BS224" s="820"/>
      <c r="BT224" s="823"/>
      <c r="BU224" s="275"/>
      <c r="BV224" s="826"/>
      <c r="BW224" s="829"/>
      <c r="BX224" s="829"/>
      <c r="BY224" s="829"/>
      <c r="BZ224" s="793"/>
      <c r="CA224" s="829"/>
      <c r="CB224" s="829"/>
      <c r="CC224" s="829"/>
      <c r="CD224" s="793"/>
      <c r="CE224" s="829"/>
      <c r="CF224" s="829"/>
      <c r="CG224" s="829"/>
      <c r="CH224" s="793"/>
      <c r="CI224" s="829"/>
      <c r="CJ224" s="829"/>
      <c r="CK224" s="829"/>
      <c r="CL224" s="793"/>
      <c r="CM224" s="829"/>
      <c r="CN224" s="829"/>
      <c r="CO224" s="829"/>
      <c r="CP224" s="796"/>
      <c r="CQ224" s="308"/>
      <c r="CR224" s="832"/>
      <c r="CS224" s="790"/>
      <c r="CT224" s="790"/>
      <c r="CU224" s="790"/>
      <c r="CV224" s="790"/>
      <c r="CW224" s="790"/>
      <c r="CX224" s="790"/>
      <c r="CY224" s="790"/>
      <c r="CZ224" s="793"/>
      <c r="DA224" s="790"/>
      <c r="DB224" s="790"/>
      <c r="DC224" s="790"/>
      <c r="DD224" s="793"/>
      <c r="DE224" s="790"/>
      <c r="DF224" s="790"/>
      <c r="DG224" s="790"/>
      <c r="DH224" s="793"/>
      <c r="DI224" s="790"/>
      <c r="DJ224" s="790"/>
      <c r="DK224" s="790"/>
      <c r="DL224" s="793"/>
      <c r="DM224" s="790"/>
      <c r="DN224" s="790"/>
      <c r="DO224" s="790"/>
      <c r="DP224" s="796"/>
      <c r="DQ224" s="293"/>
      <c r="DR224" s="297"/>
      <c r="DS224" s="298"/>
      <c r="DT224" s="298"/>
      <c r="DU224" s="299"/>
    </row>
    <row r="225" spans="1:125" ht="80.25" customHeight="1" x14ac:dyDescent="0.25">
      <c r="A225" s="303"/>
      <c r="B225" s="835"/>
      <c r="C225" s="838"/>
      <c r="D225" s="838"/>
      <c r="E225" s="838"/>
      <c r="F225" s="841"/>
      <c r="G225" s="844"/>
      <c r="H225" s="486" t="s">
        <v>2043</v>
      </c>
      <c r="I225" s="847"/>
      <c r="J225" s="850"/>
      <c r="K225" s="853"/>
      <c r="L225" s="274"/>
      <c r="M225" s="856"/>
      <c r="N225" s="859"/>
      <c r="O225" s="862"/>
      <c r="P225" s="865"/>
      <c r="Q225" s="868"/>
      <c r="R225" s="871"/>
      <c r="S225" s="274"/>
      <c r="T225" s="516" t="s">
        <v>1117</v>
      </c>
      <c r="U225" s="258"/>
      <c r="V225" s="258" t="s">
        <v>260</v>
      </c>
      <c r="W225" s="798"/>
      <c r="X225" s="798"/>
      <c r="Y225" s="798">
        <v>15</v>
      </c>
      <c r="Z225" s="798"/>
      <c r="AA225" s="798"/>
      <c r="AB225" s="798"/>
      <c r="AC225" s="798"/>
      <c r="AD225" s="798"/>
      <c r="AE225" s="798">
        <v>15</v>
      </c>
      <c r="AF225" s="798"/>
      <c r="AG225" s="412">
        <f>W225+Y225+AA225+AC225+AE225</f>
        <v>30</v>
      </c>
      <c r="AH225" s="403"/>
      <c r="AI225" s="404">
        <v>0.28000000000000003</v>
      </c>
      <c r="AJ225" s="801" t="s">
        <v>189</v>
      </c>
      <c r="AK225" s="802"/>
      <c r="AL225" s="803" t="s">
        <v>588</v>
      </c>
      <c r="AM225" s="804"/>
      <c r="AN225" s="801" t="s">
        <v>189</v>
      </c>
      <c r="AO225" s="802"/>
      <c r="AP225" s="499" t="s">
        <v>1119</v>
      </c>
      <c r="AQ225" s="482" t="s">
        <v>616</v>
      </c>
      <c r="AR225" s="269" t="s">
        <v>1103</v>
      </c>
      <c r="AS225" s="266" t="s">
        <v>1104</v>
      </c>
      <c r="AT225" s="261" t="s">
        <v>1105</v>
      </c>
      <c r="AU225" s="276"/>
      <c r="AV225" s="879"/>
      <c r="AW225" s="882"/>
      <c r="AX225" s="885"/>
      <c r="AY225" s="882"/>
      <c r="AZ225" s="888"/>
      <c r="BA225" s="891"/>
      <c r="BB225" s="394"/>
      <c r="BC225" s="282"/>
      <c r="BD225" s="397">
        <v>0.60000000000000009</v>
      </c>
      <c r="BE225" s="283" t="str">
        <f>IF(ISERROR(IF(R223="R.INHERENTE
3","R. INHERENTE",(IF(AZ223="R.RESIDUAL
3","R. RESIDUAL"," ")))),"",(IF(R223="R.INHERENTE
3","R. INHERENTE",(IF(AZ223="R.RESIDUAL
3","R. RESIDUAL"," ")))))</f>
        <v xml:space="preserve"> </v>
      </c>
      <c r="BF225" s="284" t="str">
        <f>IF(ISERROR(IF(R223="R.INHERENTE
8","R. INHERENTE",(IF(AZ223="R.RESIDUAL
8","R. RESIDUAL"," ")))),"",(IF(R223="R.INHERENTE
8","R. INHERENTE",(IF(AZ223="R.RESIDUAL
8","R. RESIDUAL"," ")))))</f>
        <v xml:space="preserve"> </v>
      </c>
      <c r="BG225" s="284" t="str">
        <f>IF(ISERROR(IF(R223="R.INHERENTE
13","R. INHERENTE",(IF(AZ223="R.RESIDUAL
13","R. RESIDUAL"," ")))),"",(IF(R223="R.INHERENTE
13","R. INHERENTE",(IF(AZ223="R.RESIDUAL
13","R. RESIDUAL"," ")))))</f>
        <v xml:space="preserve"> </v>
      </c>
      <c r="BH225" s="285" t="str">
        <f>IF(ISERROR(IF(R223="R.INHERENTE
18","R. INHERENTE",(IF(AZ223="R.RESIDUAL
18","R. RESIDUAL"," ")))),"",(IF(R223="R.INHERENTE
18","R. INHERENTE",(IF(AZ223="R.RESIDUAL
18","R. RESIDUAL"," ")))))</f>
        <v xml:space="preserve"> </v>
      </c>
      <c r="BI225" s="286" t="str">
        <f>IF(ISERROR(IF(R223="R.INHERENTE
23","R. INHERENTE",(IF(AZ223="R.RESIDUAL
23","R. RESIDUAL"," ")))),"",(IF(R223="R.INHERENTE
23","R. INHERENTE",(IF(AZ223="R.RESIDUAL
23","R. RESIDUAL"," ")))))</f>
        <v xml:space="preserve"> </v>
      </c>
      <c r="BJ225" s="280"/>
      <c r="BK225" s="894"/>
      <c r="BL225" s="811"/>
      <c r="BM225" s="811"/>
      <c r="BN225" s="811"/>
      <c r="BO225" s="811"/>
      <c r="BP225" s="814"/>
      <c r="BQ225" s="392"/>
      <c r="BR225" s="817"/>
      <c r="BS225" s="820"/>
      <c r="BT225" s="823"/>
      <c r="BU225" s="275"/>
      <c r="BV225" s="826"/>
      <c r="BW225" s="829"/>
      <c r="BX225" s="829"/>
      <c r="BY225" s="829"/>
      <c r="BZ225" s="793"/>
      <c r="CA225" s="829"/>
      <c r="CB225" s="829"/>
      <c r="CC225" s="829"/>
      <c r="CD225" s="793"/>
      <c r="CE225" s="829"/>
      <c r="CF225" s="829"/>
      <c r="CG225" s="829"/>
      <c r="CH225" s="793"/>
      <c r="CI225" s="829"/>
      <c r="CJ225" s="829"/>
      <c r="CK225" s="829"/>
      <c r="CL225" s="793"/>
      <c r="CM225" s="829"/>
      <c r="CN225" s="829"/>
      <c r="CO225" s="829"/>
      <c r="CP225" s="796"/>
      <c r="CQ225" s="308"/>
      <c r="CR225" s="832"/>
      <c r="CS225" s="790"/>
      <c r="CT225" s="790"/>
      <c r="CU225" s="790"/>
      <c r="CV225" s="790"/>
      <c r="CW225" s="790"/>
      <c r="CX225" s="790"/>
      <c r="CY225" s="790"/>
      <c r="CZ225" s="793"/>
      <c r="DA225" s="790"/>
      <c r="DB225" s="790"/>
      <c r="DC225" s="790"/>
      <c r="DD225" s="793"/>
      <c r="DE225" s="790"/>
      <c r="DF225" s="790"/>
      <c r="DG225" s="790"/>
      <c r="DH225" s="793"/>
      <c r="DI225" s="790"/>
      <c r="DJ225" s="790"/>
      <c r="DK225" s="790"/>
      <c r="DL225" s="793"/>
      <c r="DM225" s="790"/>
      <c r="DN225" s="790"/>
      <c r="DO225" s="790"/>
      <c r="DP225" s="796"/>
      <c r="DQ225" s="293"/>
      <c r="DR225" s="297"/>
      <c r="DS225" s="298"/>
      <c r="DT225" s="298"/>
      <c r="DU225" s="299"/>
    </row>
    <row r="226" spans="1:125" ht="80.25" customHeight="1" x14ac:dyDescent="0.25">
      <c r="A226" s="303"/>
      <c r="B226" s="835"/>
      <c r="C226" s="838"/>
      <c r="D226" s="838"/>
      <c r="E226" s="838"/>
      <c r="F226" s="841"/>
      <c r="G226" s="844"/>
      <c r="H226" s="486"/>
      <c r="I226" s="847"/>
      <c r="J226" s="850"/>
      <c r="K226" s="853"/>
      <c r="L226" s="274"/>
      <c r="M226" s="856"/>
      <c r="N226" s="859"/>
      <c r="O226" s="862"/>
      <c r="P226" s="865"/>
      <c r="Q226" s="868"/>
      <c r="R226" s="871"/>
      <c r="S226" s="274"/>
      <c r="T226" s="516"/>
      <c r="U226" s="258"/>
      <c r="V226" s="258"/>
      <c r="W226" s="798"/>
      <c r="X226" s="798"/>
      <c r="Y226" s="798"/>
      <c r="Z226" s="798"/>
      <c r="AA226" s="798"/>
      <c r="AB226" s="798"/>
      <c r="AC226" s="798"/>
      <c r="AD226" s="798"/>
      <c r="AE226" s="798"/>
      <c r="AF226" s="798"/>
      <c r="AG226" s="412">
        <f>W226+Y226+AA226+AC226+AE226</f>
        <v>0</v>
      </c>
      <c r="AH226" s="403"/>
      <c r="AI226" s="404"/>
      <c r="AJ226" s="801"/>
      <c r="AK226" s="802"/>
      <c r="AL226" s="803"/>
      <c r="AM226" s="804"/>
      <c r="AN226" s="801"/>
      <c r="AO226" s="802"/>
      <c r="AP226" s="480"/>
      <c r="AQ226" s="482"/>
      <c r="AR226" s="269"/>
      <c r="AS226" s="266"/>
      <c r="AT226" s="261"/>
      <c r="AU226" s="276"/>
      <c r="AV226" s="879"/>
      <c r="AW226" s="882"/>
      <c r="AX226" s="885"/>
      <c r="AY226" s="882"/>
      <c r="AZ226" s="888"/>
      <c r="BA226" s="891"/>
      <c r="BB226" s="394"/>
      <c r="BC226" s="282"/>
      <c r="BD226" s="397">
        <v>0.4</v>
      </c>
      <c r="BE226" s="287" t="str">
        <f>IF(ISERROR(IF(R223="R.INHERENTE
2","R. INHERENTE",(IF(AZ223="R.RESIDUAL
2","R. RESIDUAL"," ")))),"",(IF(R223="R.INHERENTE
2","R. INHERENTE",(IF(AZ223="R.RESIDUAL
2","R. RESIDUAL"," ")))))</f>
        <v xml:space="preserve"> </v>
      </c>
      <c r="BF226" s="284" t="str">
        <f>IF(ISERROR(IF(R223="R.INHERENTE
7","R. INHERENTE",(IF(AZ223="R.RESIDUAL
7","R. RESIDUAL"," ")))),"",(IF(R223="R.INHERENTE
7","R. INHERENTE",(IF(AZ223="R.RESIDUAL
7","R. RESIDUAL"," ")))))</f>
        <v>R. INHERENTE</v>
      </c>
      <c r="BG226" s="284" t="str">
        <f>IF(ISERROR(IF(R223="R.INHERENTE
12","R. INHERENTE",(IF(AZ223="R.RESIDUAL
12","R. RESIDUAL"," ")))),"",(IF(R223="R.INHERENTE
12","R. INHERENTE",(IF(AZ223="R.RESIDUAL
12","R. RESIDUAL"," ")))))</f>
        <v xml:space="preserve"> </v>
      </c>
      <c r="BH226" s="285" t="str">
        <f>IF(ISERROR(IF(R223="R.INHERENTE
17","R. INHERENTE",(IF(AZ223="R.RESIDUAL
17","R. RESIDUAL"," ")))),"",(IF(R223="R.INHERENTE
17","R. INHERENTE",(IF(AZ223="R.RESIDUAL
17","R. RESIDUAL"," ")))))</f>
        <v xml:space="preserve"> </v>
      </c>
      <c r="BI226" s="286" t="str">
        <f>IF(ISERROR(IF(R223="R.INHERENTE
22","R. INHERENTE",(IF(AZ223="R.RESIDUAL
22","R. RESIDUAL"," ")))),"",(IF(R223="R.INHERENTE
22","R. INHERENTE",(IF(AZ223="R.RESIDUAL
22","R. RESIDUAL"," ")))))</f>
        <v xml:space="preserve"> </v>
      </c>
      <c r="BJ226" s="280"/>
      <c r="BK226" s="894"/>
      <c r="BL226" s="811"/>
      <c r="BM226" s="811"/>
      <c r="BN226" s="811"/>
      <c r="BO226" s="811"/>
      <c r="BP226" s="814"/>
      <c r="BQ226" s="392"/>
      <c r="BR226" s="817"/>
      <c r="BS226" s="820"/>
      <c r="BT226" s="823"/>
      <c r="BU226" s="275"/>
      <c r="BV226" s="826"/>
      <c r="BW226" s="829"/>
      <c r="BX226" s="829"/>
      <c r="BY226" s="829"/>
      <c r="BZ226" s="793"/>
      <c r="CA226" s="829"/>
      <c r="CB226" s="829"/>
      <c r="CC226" s="829"/>
      <c r="CD226" s="793"/>
      <c r="CE226" s="829"/>
      <c r="CF226" s="829"/>
      <c r="CG226" s="829"/>
      <c r="CH226" s="793"/>
      <c r="CI226" s="829"/>
      <c r="CJ226" s="829"/>
      <c r="CK226" s="829"/>
      <c r="CL226" s="793"/>
      <c r="CM226" s="829"/>
      <c r="CN226" s="829"/>
      <c r="CO226" s="829"/>
      <c r="CP226" s="796"/>
      <c r="CQ226" s="308"/>
      <c r="CR226" s="832"/>
      <c r="CS226" s="790"/>
      <c r="CT226" s="790"/>
      <c r="CU226" s="790"/>
      <c r="CV226" s="790"/>
      <c r="CW226" s="790"/>
      <c r="CX226" s="790"/>
      <c r="CY226" s="790"/>
      <c r="CZ226" s="793"/>
      <c r="DA226" s="790"/>
      <c r="DB226" s="790"/>
      <c r="DC226" s="790"/>
      <c r="DD226" s="793"/>
      <c r="DE226" s="790"/>
      <c r="DF226" s="790"/>
      <c r="DG226" s="790"/>
      <c r="DH226" s="793"/>
      <c r="DI226" s="790"/>
      <c r="DJ226" s="790"/>
      <c r="DK226" s="790"/>
      <c r="DL226" s="793"/>
      <c r="DM226" s="790"/>
      <c r="DN226" s="790"/>
      <c r="DO226" s="790"/>
      <c r="DP226" s="796"/>
      <c r="DQ226" s="293"/>
      <c r="DR226" s="297"/>
      <c r="DS226" s="298"/>
      <c r="DT226" s="298"/>
      <c r="DU226" s="299"/>
    </row>
    <row r="227" spans="1:125" ht="80.25" customHeight="1" thickBot="1" x14ac:dyDescent="0.3">
      <c r="A227" s="303"/>
      <c r="B227" s="836"/>
      <c r="C227" s="839"/>
      <c r="D227" s="839"/>
      <c r="E227" s="839"/>
      <c r="F227" s="842"/>
      <c r="G227" s="845"/>
      <c r="H227" s="487"/>
      <c r="I227" s="848"/>
      <c r="J227" s="851"/>
      <c r="K227" s="854"/>
      <c r="L227" s="274"/>
      <c r="M227" s="857"/>
      <c r="N227" s="860"/>
      <c r="O227" s="863"/>
      <c r="P227" s="866"/>
      <c r="Q227" s="869"/>
      <c r="R227" s="872"/>
      <c r="S227" s="274"/>
      <c r="T227" s="536"/>
      <c r="U227" s="263"/>
      <c r="V227" s="263"/>
      <c r="W227" s="805"/>
      <c r="X227" s="805"/>
      <c r="Y227" s="805"/>
      <c r="Z227" s="805"/>
      <c r="AA227" s="805"/>
      <c r="AB227" s="805"/>
      <c r="AC227" s="805"/>
      <c r="AD227" s="805"/>
      <c r="AE227" s="805"/>
      <c r="AF227" s="805"/>
      <c r="AG227" s="413">
        <f>W227+Y227+AA227+AC227+AE227</f>
        <v>0</v>
      </c>
      <c r="AH227" s="405"/>
      <c r="AI227" s="406"/>
      <c r="AJ227" s="806"/>
      <c r="AK227" s="807"/>
      <c r="AL227" s="808"/>
      <c r="AM227" s="809"/>
      <c r="AN227" s="806"/>
      <c r="AO227" s="807"/>
      <c r="AP227" s="271"/>
      <c r="AQ227" s="483"/>
      <c r="AR227" s="270"/>
      <c r="AS227" s="267"/>
      <c r="AT227" s="264"/>
      <c r="AU227" s="276"/>
      <c r="AV227" s="880"/>
      <c r="AW227" s="883"/>
      <c r="AX227" s="886"/>
      <c r="AY227" s="883"/>
      <c r="AZ227" s="889"/>
      <c r="BA227" s="892"/>
      <c r="BB227" s="394"/>
      <c r="BC227" s="282"/>
      <c r="BD227" s="398">
        <v>0.2</v>
      </c>
      <c r="BE227" s="288" t="str">
        <f>IF(ISERROR(IF(R223="R.INHERENTE
1","R. INHERENTE",(IF(AZ223="R.RESIDUAL
1","R. RESIDUAL"," ")))),"",(IF(R223="R.INHERENTE
1","R. INHERENTE",(IF(AZ223="R.RESIDUAL
1","R. RESIDUAL"," ")))))</f>
        <v xml:space="preserve"> </v>
      </c>
      <c r="BF227" s="289" t="str">
        <f>IF(ISERROR(IF(R223="R.INHERENTE
6","R. INHERENTE",(IF(AZ223="R.RESIDUAL
6","R. RESIDUAL"," ")))),"",(IF(R223="R.INHERENTE
6","R. INHERENTE",(IF(AZ223="R.RESIDUAL
6","R. RESIDUAL"," ")))))</f>
        <v>R. RESIDUAL</v>
      </c>
      <c r="BG227" s="290" t="str">
        <f>IF(ISERROR(IF(R223="R.INHERENTE
11","R. INHERENTE",(IF(AZ223="R.RESIDUAL
11","R. RESIDUAL"," ")))),"",(IF(R223="R.INHERENTE
11","R. INHERENTE",(IF(AZ223="R.RESIDUAL
11","R. RESIDUAL"," ")))))</f>
        <v xml:space="preserve"> </v>
      </c>
      <c r="BH227" s="291" t="str">
        <f>IF(ISERROR(IF(R223="R.INHERENTE
16","R. INHERENTE",(IF(AZ223="R.RESIDUAL
16","R. RESIDUAL"," ")))),"",(IF(R223="R.INHERENTE
16","R. INHERENTE",(IF(AZ223="R.RESIDUAL
16","R. RESIDUAL"," ")))))</f>
        <v xml:space="preserve"> </v>
      </c>
      <c r="BI227" s="292" t="str">
        <f>IF(ISERROR(IF(R223="R.INHERENTE
21","R. INHERENTE",(IF(AZ223="R.RESIDUAL
21","R. RESIDUAL"," ")))),"",(IF(R223="R.INHERENTE
21","R. INHERENTE",(IF(AZ223="R.RESIDUAL
21","R. RESIDUAL"," ")))))</f>
        <v xml:space="preserve"> </v>
      </c>
      <c r="BJ227" s="280"/>
      <c r="BK227" s="895"/>
      <c r="BL227" s="812"/>
      <c r="BM227" s="812"/>
      <c r="BN227" s="812"/>
      <c r="BO227" s="812"/>
      <c r="BP227" s="815"/>
      <c r="BQ227" s="392"/>
      <c r="BR227" s="818"/>
      <c r="BS227" s="821"/>
      <c r="BT227" s="824"/>
      <c r="BU227" s="275"/>
      <c r="BV227" s="827"/>
      <c r="BW227" s="830"/>
      <c r="BX227" s="830"/>
      <c r="BY227" s="830"/>
      <c r="BZ227" s="794"/>
      <c r="CA227" s="830"/>
      <c r="CB227" s="830"/>
      <c r="CC227" s="830"/>
      <c r="CD227" s="794"/>
      <c r="CE227" s="830"/>
      <c r="CF227" s="830"/>
      <c r="CG227" s="830"/>
      <c r="CH227" s="794"/>
      <c r="CI227" s="830"/>
      <c r="CJ227" s="830"/>
      <c r="CK227" s="830"/>
      <c r="CL227" s="794"/>
      <c r="CM227" s="830"/>
      <c r="CN227" s="830"/>
      <c r="CO227" s="830"/>
      <c r="CP227" s="797"/>
      <c r="CQ227" s="308"/>
      <c r="CR227" s="833"/>
      <c r="CS227" s="791"/>
      <c r="CT227" s="791"/>
      <c r="CU227" s="791"/>
      <c r="CV227" s="791"/>
      <c r="CW227" s="791"/>
      <c r="CX227" s="791"/>
      <c r="CY227" s="791"/>
      <c r="CZ227" s="794"/>
      <c r="DA227" s="791"/>
      <c r="DB227" s="791"/>
      <c r="DC227" s="791"/>
      <c r="DD227" s="794"/>
      <c r="DE227" s="791"/>
      <c r="DF227" s="791"/>
      <c r="DG227" s="791"/>
      <c r="DH227" s="794"/>
      <c r="DI227" s="791"/>
      <c r="DJ227" s="791"/>
      <c r="DK227" s="791"/>
      <c r="DL227" s="794"/>
      <c r="DM227" s="791"/>
      <c r="DN227" s="791"/>
      <c r="DO227" s="791"/>
      <c r="DP227" s="797"/>
      <c r="DQ227" s="293"/>
      <c r="DR227" s="300"/>
      <c r="DS227" s="301"/>
      <c r="DT227" s="301"/>
      <c r="DU227" s="302"/>
    </row>
    <row r="228" spans="1:125" ht="19.5" customHeight="1" thickBot="1" x14ac:dyDescent="0.3">
      <c r="AV228" s="394"/>
      <c r="AW228" s="394"/>
      <c r="AX228" s="394"/>
      <c r="AY228" s="394"/>
      <c r="AZ228" s="394"/>
      <c r="BE228" s="410">
        <v>0.2</v>
      </c>
      <c r="BF228" s="411">
        <v>0.4</v>
      </c>
      <c r="BG228" s="411">
        <v>0.60000000000000009</v>
      </c>
      <c r="BH228" s="411">
        <v>0.8</v>
      </c>
      <c r="BI228" s="411">
        <v>1</v>
      </c>
    </row>
    <row r="229" spans="1:125" ht="80.25" customHeight="1" x14ac:dyDescent="0.25">
      <c r="A229" s="303"/>
      <c r="B229" s="834">
        <v>36</v>
      </c>
      <c r="C229" s="837" t="s">
        <v>643</v>
      </c>
      <c r="D229" s="837" t="s">
        <v>626</v>
      </c>
      <c r="E229" s="837" t="s">
        <v>601</v>
      </c>
      <c r="F229" s="840" t="s">
        <v>878</v>
      </c>
      <c r="G229" s="843" t="s">
        <v>1121</v>
      </c>
      <c r="H229" s="485" t="s">
        <v>2044</v>
      </c>
      <c r="I229" s="846" t="str">
        <f>IF(F229="","",(CONCATENATE("Posibilidad de afectación ",F229," ",G229," ",H229," ",H230," ",H231," ",H232," ",H233)))</f>
        <v xml:space="preserve">Posibilidad de afectación Reputacional y Económica por evento adverso atribuido posterios de vacunacion, en la no identificacion del usuario correcto objeto de vacunacion, inherencia a protocolos y uso inadecuado de elementos de proteccion personal.  </v>
      </c>
      <c r="J229" s="849" t="s">
        <v>268</v>
      </c>
      <c r="K229" s="852" t="s">
        <v>868</v>
      </c>
      <c r="L229" s="274"/>
      <c r="M229" s="855" t="s">
        <v>657</v>
      </c>
      <c r="N229" s="858">
        <f>IF(ISERROR(VLOOKUP($M229,Listas!$E$20:$F$24,2,FALSE)),"",(VLOOKUP($M229,Listas!$E$20:$F$24,2,FALSE)))</f>
        <v>0.6</v>
      </c>
      <c r="O229" s="861" t="str">
        <f>IF(ISERROR(VLOOKUP($N229,Listas!$E$3:$F$7,2,FALSE)),"",(VLOOKUP($N229,Listas!$E$3:$F$7,2,FALSE)))</f>
        <v>MEDIA</v>
      </c>
      <c r="P229" s="864" t="s">
        <v>593</v>
      </c>
      <c r="Q229" s="867">
        <f>IF(ISERROR(VLOOKUP($P229,Listas!$E$28:$F$35,2,FALSE)),"",(VLOOKUP($P229,Listas!$E$28:$F$35,2,FALSE)))</f>
        <v>1</v>
      </c>
      <c r="R229" s="870" t="str">
        <f>IF(N229="","",(CONCATENATE("R.INHERENTE
",(IF(AND($N229=0.2,$Q229=0.2),1,(IF(AND($N229=0.2,$Q229=0.4),6,(IF(AND($N229=0.2,$Q229=0.6),11,(IF(AND($N229=0.2,$Q229=0.8),16,(IF(AND($N229=0.2,$Q229=1),21,(IF(AND($N229=0.4,$Q229=0.2),2,(IF(AND($N229=0.4,$Q229=0.4),7,(IF(AND($N229=0.4,$Q229=0.6),12,(IF(AND($N229=0.4,$Q229=0.8),17,(IF(AND($N229=0.4,$Q229=1),22,(IF(AND($N229=0.6,$Q229=0.2),3,(IF(AND($N229=0.6,$Q229=0.4),8,(IF(AND($N229=0.6,$Q229=0.6),13,(IF(AND($N229=0.6,$Q229=0.8),18,(IF(AND($N229=0.6,$Q229=1),23,(IF(AND($N229=0.8,$Q229=0.2),4,(IF(AND($N229=0.8,$Q229=0.4),9,(IF(AND($N229=0.8,$Q229=0.6),14,(IF(AND($N229=0.8,$Q229=0.8),19,(IF(AND($N229=0.8,$Q229=1),24,(IF(AND($N229=1,$Q229=0.2),5,(IF(AND($N229=1,$Q229=0.4),10,(IF(AND($N229=1,$Q229=0.6),15,(IF(AND($N229=1,$Q229=0.8),20,(IF(AND($N229=1,$Q229=1),25,"")))))))))))))))))))))))))))))))))))))))))))))))))))))</f>
        <v>R.INHERENTE
23</v>
      </c>
      <c r="S229" s="274">
        <f>+VLOOKUP($R229,Listas!$D$112:$E$136,2,FALSE)</f>
        <v>23</v>
      </c>
      <c r="T229" s="515" t="s">
        <v>1122</v>
      </c>
      <c r="U229" s="309"/>
      <c r="V229" s="309" t="s">
        <v>260</v>
      </c>
      <c r="W229" s="873">
        <v>25</v>
      </c>
      <c r="X229" s="874"/>
      <c r="Y229" s="873"/>
      <c r="Z229" s="874"/>
      <c r="AA229" s="873"/>
      <c r="AB229" s="874"/>
      <c r="AC229" s="875"/>
      <c r="AD229" s="875"/>
      <c r="AE229" s="875">
        <v>15</v>
      </c>
      <c r="AF229" s="875"/>
      <c r="AG229" s="436">
        <f>W229+Y229+AA229+AC229+AE229</f>
        <v>40</v>
      </c>
      <c r="AH229" s="407"/>
      <c r="AI229" s="408">
        <v>0.6</v>
      </c>
      <c r="AJ229" s="1186" t="s">
        <v>189</v>
      </c>
      <c r="AK229" s="1187"/>
      <c r="AL229" s="1188" t="s">
        <v>588</v>
      </c>
      <c r="AM229" s="1189"/>
      <c r="AN229" s="1186" t="s">
        <v>39</v>
      </c>
      <c r="AO229" s="1187"/>
      <c r="AP229" s="500" t="s">
        <v>1126</v>
      </c>
      <c r="AQ229" s="478" t="s">
        <v>616</v>
      </c>
      <c r="AR229" s="310" t="s">
        <v>1128</v>
      </c>
      <c r="AS229" s="311" t="s">
        <v>1130</v>
      </c>
      <c r="AT229" s="261" t="s">
        <v>1131</v>
      </c>
      <c r="AU229" s="305">
        <f>+(IF(AND($AV229&gt;0,$AV229&lt;=0.2),0.2,(IF(AND($AV229&gt;0.2,$AV229&lt;=0.4),0.4,(IF(AND($AV229&gt;0.4,$AV229&lt;=0.6),0.6,(IF(AND($AV229&gt;0.6,$AV229&lt;=0.8),0.8,(IF($AV229&gt;0.8,1,""))))))))))</f>
        <v>0.4</v>
      </c>
      <c r="AV229" s="878">
        <f>+MIN(AH229:AH233)</f>
        <v>0.36</v>
      </c>
      <c r="AW229" s="881" t="str">
        <f>+(IF($AU229=0.2,"MUY BAJA",(IF($AU229=0.4,"BAJA",(IF($AU229=0.6,"MEDIA",(IF($AU229=0.8,"ALTA",(IF($AU229=1,"MUY ALTA",""))))))))))</f>
        <v>BAJA</v>
      </c>
      <c r="AX229" s="884">
        <f>+MIN(AI229:AI233)</f>
        <v>0.25</v>
      </c>
      <c r="AY229" s="881" t="str">
        <f>+(IF($BB229=0.2,"MUY BAJA",(IF($BB229=0.4,"BAJA",(IF($BB229=0.6,"MEDIA",(IF($BB229=0.8,"ALTA",(IF($BB229=1,"MUY ALTA",""))))))))))</f>
        <v>BAJA</v>
      </c>
      <c r="AZ229" s="887" t="str">
        <f>IF($AU229="","",(CONCATENATE("R.RESIDUAL
",(IF(AND($AU229=0.2,$BB229=0.2),1,(IF(AND($AU229=0.2,$BB229=0.4),6,(IF(AND($AU229=0.2,$BB229=0.6),11,(IF(AND($AU229=0.2,$BB229=0.8),16,(IF(AND($AU229=0.2,$BB229=1),21,(IF(AND($AU229=0.4,$BB229=0.2),2,(IF(AND($AU229=0.4,$BB229=0.4),7,(IF(AND($AU229=0.4,$BB229=0.6),12,(IF(AND($AU229=0.4,$BB229=0.8),17,(IF(AND($AU229=0.4,$BB229=1),22,(IF(AND($AU229=0.6,$BB229=0.2),3,(IF(AND($AU229=0.6,$BB229=0.4),8,(IF(AND($AU229=0.6,$BB229=0.6),13,(IF(AND($AU229=0.6,$BB229=0.8),18,(IF(AND($AU229=0.6,$BB229=1),23,(IF(AND($AU229=0.8,$BB229=0.2),4,(IF(AND($AU229=0.8,$BB229=0.4),9,(IF(AND($AU229=0.8,$BB229=0.6),14,(IF(AND($AU229=0.8,$BB229=0.8),19,(IF(AND($AU229=0.8,$BB229=1),24,(IF(AND($AU229=1,$BB229=0.2),5,(IF(AND($AU229=1,$BB229=0.4),10,(IF(AND($AU229=1,$BB229=0.6),15,(IF(AND($AU229=1,$BB229=0.8),20,(IF(AND($AU229=1,$BB229=1),25,"")))))))))))))))))))))))))))))))))))))))))))))))))))))</f>
        <v>R.RESIDUAL
7</v>
      </c>
      <c r="BA229" s="890" t="s">
        <v>610</v>
      </c>
      <c r="BB229" s="305">
        <f>+(IF(AND($AX229&gt;0,$AX229&lt;=0.2),0.2,(IF(AND($AX229&gt;0.2,$AX229&lt;=0.4),0.4,(IF(AND($AX229&gt;0.4,$AX229&lt;=0.6),0.6,(IF(AND($AX229&gt;0.6,$AX229&lt;=0.8),0.8,(IF($AX229&gt;0.8,1,""))))))))))</f>
        <v>0.4</v>
      </c>
      <c r="BC229" s="276">
        <f>+VLOOKUP($AZ229,Listas!$F$112:$G$136,2,FALSE)</f>
        <v>7</v>
      </c>
      <c r="BD229" s="397">
        <v>1</v>
      </c>
      <c r="BE229" s="277" t="str">
        <f>IF(ISERROR(IF(R229="R.INHERENTE
5","R. INHERENTE",(IF(AZ229="R.RESIDUAL
5","R. RESIDUAL"," ")))),"",(IF(R229="R.INHERENTE
5","R. INHERENTE",(IF(AZ229="R.RESIDUAL
5","R. RESIDUAL"," ")))))</f>
        <v xml:space="preserve"> </v>
      </c>
      <c r="BF229" s="278" t="str">
        <f>IF(ISERROR(IF(R229="R.INHERENTE
10","R. INHERENTE",(IF(AZ229="R.RESIDUAL
10","R. RESIDUAL"," ")))),"",(IF(R229="R.INHERENTE
10","R. INHERENTE",(IF(AZ229="R.RESIDUAL
10","R. RESIDUAL"," ")))))</f>
        <v xml:space="preserve"> </v>
      </c>
      <c r="BG229" s="278" t="str">
        <f>IF(ISERROR(IF(R229="R.INHERENTE
15","R. INHERENTE",(IF(AZ229="R.RESIDUAL
15","R. RESIDUAL"," ")))),"",(IF(R229="R.INHERENTE
15","R. INHERENTE",(IF(AZ229="R.RESIDUAL
15","R. RESIDUAL"," ")))))</f>
        <v xml:space="preserve"> </v>
      </c>
      <c r="BH229" s="278" t="str">
        <f>IF(ISERROR(IF(R229="R.INHERENTE
20","R. INHERENTE",(IF(AZ229="R.RESIDUAL
20","R. RESIDUAL"," ")))),"",(IF(R229="R.INHERENTE
20","R. INHERENTE",(IF(AZ229="R.RESIDUAL
20","R. RESIDUAL"," ")))))</f>
        <v xml:space="preserve"> </v>
      </c>
      <c r="BI229" s="279" t="str">
        <f>IF(ISERROR(IF(R229="R.INHERENTE
25","R. INHERENTE",(IF(AZ229="R.RESIDUAL
25","R. RESIDUAL"," ")))),"",(IF(R229="R.INHERENTE
25","R. INHERENTE",(IF(AZ229="R.RESIDUAL
25","R. RESIDUAL"," ")))))</f>
        <v xml:space="preserve"> </v>
      </c>
      <c r="BJ229" s="280"/>
      <c r="BK229" s="893" t="s">
        <v>43</v>
      </c>
      <c r="BL229" s="810" t="s">
        <v>43</v>
      </c>
      <c r="BM229" s="810" t="s">
        <v>43</v>
      </c>
      <c r="BN229" s="810" t="s">
        <v>43</v>
      </c>
      <c r="BO229" s="810" t="s">
        <v>43</v>
      </c>
      <c r="BP229" s="813"/>
      <c r="BQ229" s="392"/>
      <c r="BR229" s="816" t="s">
        <v>1238</v>
      </c>
      <c r="BS229" s="819" t="s">
        <v>1251</v>
      </c>
      <c r="BT229" s="822" t="s">
        <v>1239</v>
      </c>
      <c r="BU229" s="275"/>
      <c r="BV229" s="825">
        <v>44656</v>
      </c>
      <c r="BW229" s="828"/>
      <c r="BX229" s="828"/>
      <c r="BY229" s="828"/>
      <c r="BZ229" s="792" t="s">
        <v>924</v>
      </c>
      <c r="CA229" s="828"/>
      <c r="CB229" s="828"/>
      <c r="CC229" s="828"/>
      <c r="CD229" s="792" t="s">
        <v>924</v>
      </c>
      <c r="CE229" s="828"/>
      <c r="CF229" s="828"/>
      <c r="CG229" s="828"/>
      <c r="CH229" s="792" t="s">
        <v>925</v>
      </c>
      <c r="CI229" s="828"/>
      <c r="CJ229" s="828"/>
      <c r="CK229" s="828"/>
      <c r="CL229" s="792" t="s">
        <v>924</v>
      </c>
      <c r="CM229" s="828"/>
      <c r="CN229" s="828"/>
      <c r="CO229" s="828"/>
      <c r="CP229" s="795" t="s">
        <v>926</v>
      </c>
      <c r="CQ229" s="308"/>
      <c r="CR229" s="831">
        <v>44661</v>
      </c>
      <c r="CS229" s="789"/>
      <c r="CT229" s="789"/>
      <c r="CU229" s="789"/>
      <c r="CV229" s="789"/>
      <c r="CW229" s="789"/>
      <c r="CX229" s="789"/>
      <c r="CY229" s="789"/>
      <c r="CZ229" s="792" t="s">
        <v>924</v>
      </c>
      <c r="DA229" s="789"/>
      <c r="DB229" s="789"/>
      <c r="DC229" s="789"/>
      <c r="DD229" s="792" t="s">
        <v>924</v>
      </c>
      <c r="DE229" s="789"/>
      <c r="DF229" s="789"/>
      <c r="DG229" s="789"/>
      <c r="DH229" s="792" t="s">
        <v>925</v>
      </c>
      <c r="DI229" s="789"/>
      <c r="DJ229" s="789"/>
      <c r="DK229" s="789"/>
      <c r="DL229" s="792" t="s">
        <v>924</v>
      </c>
      <c r="DM229" s="789"/>
      <c r="DN229" s="789"/>
      <c r="DO229" s="789"/>
      <c r="DP229" s="795" t="s">
        <v>926</v>
      </c>
      <c r="DQ229" s="293"/>
      <c r="DR229" s="294"/>
      <c r="DS229" s="295"/>
      <c r="DT229" s="295"/>
      <c r="DU229" s="296"/>
    </row>
    <row r="230" spans="1:125" ht="80.25" customHeight="1" x14ac:dyDescent="0.25">
      <c r="A230" s="303"/>
      <c r="B230" s="835"/>
      <c r="C230" s="838"/>
      <c r="D230" s="838"/>
      <c r="E230" s="838"/>
      <c r="F230" s="841"/>
      <c r="G230" s="844"/>
      <c r="H230" s="486" t="s">
        <v>2045</v>
      </c>
      <c r="I230" s="847"/>
      <c r="J230" s="850"/>
      <c r="K230" s="853"/>
      <c r="L230" s="274"/>
      <c r="M230" s="856"/>
      <c r="N230" s="859"/>
      <c r="O230" s="862"/>
      <c r="P230" s="865"/>
      <c r="Q230" s="868"/>
      <c r="R230" s="871"/>
      <c r="S230" s="274"/>
      <c r="T230" s="516" t="s">
        <v>1123</v>
      </c>
      <c r="U230" s="258"/>
      <c r="V230" s="258" t="s">
        <v>260</v>
      </c>
      <c r="W230" s="798">
        <v>25</v>
      </c>
      <c r="X230" s="798"/>
      <c r="Y230" s="798"/>
      <c r="Z230" s="798"/>
      <c r="AA230" s="798"/>
      <c r="AB230" s="798"/>
      <c r="AC230" s="798"/>
      <c r="AD230" s="798"/>
      <c r="AE230" s="798">
        <v>15</v>
      </c>
      <c r="AF230" s="798"/>
      <c r="AG230" s="412">
        <f>W230+Y230+AA230+AC230+AE230</f>
        <v>40</v>
      </c>
      <c r="AH230" s="403"/>
      <c r="AI230" s="404">
        <v>0.36</v>
      </c>
      <c r="AJ230" s="801" t="s">
        <v>189</v>
      </c>
      <c r="AK230" s="802"/>
      <c r="AL230" s="803" t="s">
        <v>588</v>
      </c>
      <c r="AM230" s="804"/>
      <c r="AN230" s="801" t="s">
        <v>39</v>
      </c>
      <c r="AO230" s="802"/>
      <c r="AP230" s="499" t="s">
        <v>1127</v>
      </c>
      <c r="AQ230" s="482" t="s">
        <v>616</v>
      </c>
      <c r="AR230" s="269" t="s">
        <v>1129</v>
      </c>
      <c r="AS230" s="266" t="s">
        <v>1130</v>
      </c>
      <c r="AT230" s="261" t="s">
        <v>1131</v>
      </c>
      <c r="AU230" s="276"/>
      <c r="AV230" s="879"/>
      <c r="AW230" s="882"/>
      <c r="AX230" s="885"/>
      <c r="AY230" s="882"/>
      <c r="AZ230" s="888"/>
      <c r="BA230" s="891"/>
      <c r="BB230" s="394"/>
      <c r="BC230" s="282"/>
      <c r="BD230" s="397">
        <v>0.8</v>
      </c>
      <c r="BE230" s="283" t="str">
        <f>IF(ISERROR(IF(R229="R.INHERENTE
4","R. INHERENTE",(IF(AZ229="R.RESIDUAL
4","R. RESIDUAL"," ")))),"",(IF(R229="R.INHERENTE
4","R. INHERENTE",(IF(AZ229="R.RESIDUAL
4","R. RESIDUAL"," ")))))</f>
        <v xml:space="preserve"> </v>
      </c>
      <c r="BF230" s="284" t="str">
        <f>IF(ISERROR(IF(R229="R.INHERENTE
9","R. INHERENTE",(IF(AZ229="R.RESIDUAL
9","R. RESIDUAL"," ")))),"",(IF(R229="R.INHERENTE
9","R. INHERENTE",(IF(AZ229="R.RESIDUAL
9","R. RESIDUAL"," ")))))</f>
        <v xml:space="preserve"> </v>
      </c>
      <c r="BG230" s="285" t="str">
        <f>IF(ISERROR(IF(R229="R.INHERENTE
14","R. INHERENTE",(IF(AZ229="R.RESIDUAL
14","R. RESIDUAL"," ")))),"",(IF(R229="R.INHERENTE
14","R. INHERENTE",(IF(AZ229="R.RESIDUAL
14","R. RESIDUAL"," ")))))</f>
        <v xml:space="preserve"> </v>
      </c>
      <c r="BH230" s="285" t="str">
        <f>IF(ISERROR(IF(R229="R.INHERENTE
19","R. INHERENTE",(IF(AZ229="R.RESIDUAL
19","R. RESIDUAL"," ")))),"",(IF(R229="R.INHERENTE
19","R. INHERENTE",(IF(AZ229="R.RESIDUAL
19","R. RESIDUAL"," ")))))</f>
        <v xml:space="preserve"> </v>
      </c>
      <c r="BI230" s="286" t="str">
        <f>IF(ISERROR(IF(R229="R.INHERENTE
24","R. INHERENTE",(IF(AZ229="R.RESIDUAL
24","R. RESIDUAL"," ")))),"",(IF(R229="R.INHERENTE
24","R. INHERENTE",(IF(AZ229="R.RESIDUAL
24","R. RESIDUAL"," ")))))</f>
        <v xml:space="preserve"> </v>
      </c>
      <c r="BJ230" s="280"/>
      <c r="BK230" s="894"/>
      <c r="BL230" s="811"/>
      <c r="BM230" s="811"/>
      <c r="BN230" s="811"/>
      <c r="BO230" s="811"/>
      <c r="BP230" s="814"/>
      <c r="BQ230" s="392"/>
      <c r="BR230" s="817"/>
      <c r="BS230" s="820"/>
      <c r="BT230" s="823"/>
      <c r="BU230" s="275"/>
      <c r="BV230" s="826"/>
      <c r="BW230" s="829"/>
      <c r="BX230" s="829"/>
      <c r="BY230" s="829"/>
      <c r="BZ230" s="793"/>
      <c r="CA230" s="829"/>
      <c r="CB230" s="829"/>
      <c r="CC230" s="829"/>
      <c r="CD230" s="793"/>
      <c r="CE230" s="829"/>
      <c r="CF230" s="829"/>
      <c r="CG230" s="829"/>
      <c r="CH230" s="793"/>
      <c r="CI230" s="829"/>
      <c r="CJ230" s="829"/>
      <c r="CK230" s="829"/>
      <c r="CL230" s="793"/>
      <c r="CM230" s="829"/>
      <c r="CN230" s="829"/>
      <c r="CO230" s="829"/>
      <c r="CP230" s="796"/>
      <c r="CQ230" s="308"/>
      <c r="CR230" s="832"/>
      <c r="CS230" s="790"/>
      <c r="CT230" s="790"/>
      <c r="CU230" s="790"/>
      <c r="CV230" s="790"/>
      <c r="CW230" s="790"/>
      <c r="CX230" s="790"/>
      <c r="CY230" s="790"/>
      <c r="CZ230" s="793"/>
      <c r="DA230" s="790"/>
      <c r="DB230" s="790"/>
      <c r="DC230" s="790"/>
      <c r="DD230" s="793"/>
      <c r="DE230" s="790"/>
      <c r="DF230" s="790"/>
      <c r="DG230" s="790"/>
      <c r="DH230" s="793"/>
      <c r="DI230" s="790"/>
      <c r="DJ230" s="790"/>
      <c r="DK230" s="790"/>
      <c r="DL230" s="793"/>
      <c r="DM230" s="790"/>
      <c r="DN230" s="790"/>
      <c r="DO230" s="790"/>
      <c r="DP230" s="796"/>
      <c r="DQ230" s="293"/>
      <c r="DR230" s="297"/>
      <c r="DS230" s="298"/>
      <c r="DT230" s="298"/>
      <c r="DU230" s="299"/>
    </row>
    <row r="231" spans="1:125" ht="80.25" customHeight="1" x14ac:dyDescent="0.25">
      <c r="A231" s="303"/>
      <c r="B231" s="835"/>
      <c r="C231" s="838"/>
      <c r="D231" s="838"/>
      <c r="E231" s="838"/>
      <c r="F231" s="841"/>
      <c r="G231" s="844"/>
      <c r="H231" s="486" t="s">
        <v>2046</v>
      </c>
      <c r="I231" s="847"/>
      <c r="J231" s="850"/>
      <c r="K231" s="853"/>
      <c r="L231" s="274"/>
      <c r="M231" s="856"/>
      <c r="N231" s="859"/>
      <c r="O231" s="862"/>
      <c r="P231" s="865"/>
      <c r="Q231" s="868"/>
      <c r="R231" s="871"/>
      <c r="S231" s="274"/>
      <c r="T231" s="516" t="s">
        <v>1124</v>
      </c>
      <c r="U231" s="258" t="s">
        <v>748</v>
      </c>
      <c r="V231" s="258"/>
      <c r="W231" s="798">
        <v>25</v>
      </c>
      <c r="X231" s="798"/>
      <c r="Y231" s="798"/>
      <c r="Z231" s="798"/>
      <c r="AA231" s="798"/>
      <c r="AB231" s="798"/>
      <c r="AC231" s="798"/>
      <c r="AD231" s="798"/>
      <c r="AE231" s="798">
        <v>15</v>
      </c>
      <c r="AF231" s="798"/>
      <c r="AG231" s="412">
        <f>W231+Y231+AA231+AC231+AE231</f>
        <v>40</v>
      </c>
      <c r="AH231" s="403">
        <v>0.36</v>
      </c>
      <c r="AI231" s="404"/>
      <c r="AJ231" s="801" t="s">
        <v>189</v>
      </c>
      <c r="AK231" s="802"/>
      <c r="AL231" s="803" t="s">
        <v>588</v>
      </c>
      <c r="AM231" s="804"/>
      <c r="AN231" s="801" t="s">
        <v>39</v>
      </c>
      <c r="AO231" s="802"/>
      <c r="AP231" s="499" t="s">
        <v>1126</v>
      </c>
      <c r="AQ231" s="482" t="s">
        <v>616</v>
      </c>
      <c r="AR231" s="269" t="s">
        <v>1128</v>
      </c>
      <c r="AS231" s="266" t="s">
        <v>1130</v>
      </c>
      <c r="AT231" s="261" t="s">
        <v>1131</v>
      </c>
      <c r="AU231" s="276"/>
      <c r="AV231" s="879"/>
      <c r="AW231" s="882"/>
      <c r="AX231" s="885"/>
      <c r="AY231" s="882"/>
      <c r="AZ231" s="888"/>
      <c r="BA231" s="891"/>
      <c r="BB231" s="394"/>
      <c r="BC231" s="282"/>
      <c r="BD231" s="397">
        <v>0.60000000000000009</v>
      </c>
      <c r="BE231" s="283" t="str">
        <f>IF(ISERROR(IF(R229="R.INHERENTE
3","R. INHERENTE",(IF(AZ229="R.RESIDUAL
3","R. RESIDUAL"," ")))),"",(IF(R229="R.INHERENTE
3","R. INHERENTE",(IF(AZ229="R.RESIDUAL
3","R. RESIDUAL"," ")))))</f>
        <v xml:space="preserve"> </v>
      </c>
      <c r="BF231" s="284" t="str">
        <f>IF(ISERROR(IF(R229="R.INHERENTE
8","R. INHERENTE",(IF(AZ229="R.RESIDUAL
8","R. RESIDUAL"," ")))),"",(IF(R229="R.INHERENTE
8","R. INHERENTE",(IF(AZ229="R.RESIDUAL
8","R. RESIDUAL"," ")))))</f>
        <v xml:space="preserve"> </v>
      </c>
      <c r="BG231" s="284" t="str">
        <f>IF(ISERROR(IF(R229="R.INHERENTE
13","R. INHERENTE",(IF(AZ229="R.RESIDUAL
13","R. RESIDUAL"," ")))),"",(IF(R229="R.INHERENTE
13","R. INHERENTE",(IF(AZ229="R.RESIDUAL
13","R. RESIDUAL"," ")))))</f>
        <v xml:space="preserve"> </v>
      </c>
      <c r="BH231" s="285" t="str">
        <f>IF(ISERROR(IF(R229="R.INHERENTE
18","R. INHERENTE",(IF(AZ229="R.RESIDUAL
18","R. RESIDUAL"," ")))),"",(IF(R229="R.INHERENTE
18","R. INHERENTE",(IF(AZ229="R.RESIDUAL
18","R. RESIDUAL"," ")))))</f>
        <v xml:space="preserve"> </v>
      </c>
      <c r="BI231" s="286" t="str">
        <f>IF(ISERROR(IF(R229="R.INHERENTE
23","R. INHERENTE",(IF(AZ229="R.RESIDUAL
23","R. RESIDUAL"," ")))),"",(IF(R229="R.INHERENTE
23","R. INHERENTE",(IF(AZ229="R.RESIDUAL
23","R. RESIDUAL"," ")))))</f>
        <v>R. INHERENTE</v>
      </c>
      <c r="BJ231" s="280"/>
      <c r="BK231" s="894"/>
      <c r="BL231" s="811"/>
      <c r="BM231" s="811"/>
      <c r="BN231" s="811"/>
      <c r="BO231" s="811"/>
      <c r="BP231" s="814"/>
      <c r="BQ231" s="392"/>
      <c r="BR231" s="817"/>
      <c r="BS231" s="820"/>
      <c r="BT231" s="823"/>
      <c r="BU231" s="275"/>
      <c r="BV231" s="826"/>
      <c r="BW231" s="829"/>
      <c r="BX231" s="829"/>
      <c r="BY231" s="829"/>
      <c r="BZ231" s="793"/>
      <c r="CA231" s="829"/>
      <c r="CB231" s="829"/>
      <c r="CC231" s="829"/>
      <c r="CD231" s="793"/>
      <c r="CE231" s="829"/>
      <c r="CF231" s="829"/>
      <c r="CG231" s="829"/>
      <c r="CH231" s="793"/>
      <c r="CI231" s="829"/>
      <c r="CJ231" s="829"/>
      <c r="CK231" s="829"/>
      <c r="CL231" s="793"/>
      <c r="CM231" s="829"/>
      <c r="CN231" s="829"/>
      <c r="CO231" s="829"/>
      <c r="CP231" s="796"/>
      <c r="CQ231" s="308"/>
      <c r="CR231" s="832"/>
      <c r="CS231" s="790"/>
      <c r="CT231" s="790"/>
      <c r="CU231" s="790"/>
      <c r="CV231" s="790"/>
      <c r="CW231" s="790"/>
      <c r="CX231" s="790"/>
      <c r="CY231" s="790"/>
      <c r="CZ231" s="793"/>
      <c r="DA231" s="790"/>
      <c r="DB231" s="790"/>
      <c r="DC231" s="790"/>
      <c r="DD231" s="793"/>
      <c r="DE231" s="790"/>
      <c r="DF231" s="790"/>
      <c r="DG231" s="790"/>
      <c r="DH231" s="793"/>
      <c r="DI231" s="790"/>
      <c r="DJ231" s="790"/>
      <c r="DK231" s="790"/>
      <c r="DL231" s="793"/>
      <c r="DM231" s="790"/>
      <c r="DN231" s="790"/>
      <c r="DO231" s="790"/>
      <c r="DP231" s="796"/>
      <c r="DQ231" s="293"/>
      <c r="DR231" s="297"/>
      <c r="DS231" s="298"/>
      <c r="DT231" s="298"/>
      <c r="DU231" s="299"/>
    </row>
    <row r="232" spans="1:125" ht="80.25" customHeight="1" x14ac:dyDescent="0.25">
      <c r="A232" s="303"/>
      <c r="B232" s="835"/>
      <c r="C232" s="838"/>
      <c r="D232" s="838"/>
      <c r="E232" s="838"/>
      <c r="F232" s="841"/>
      <c r="G232" s="844"/>
      <c r="H232" s="486"/>
      <c r="I232" s="847"/>
      <c r="J232" s="850"/>
      <c r="K232" s="853"/>
      <c r="L232" s="274"/>
      <c r="M232" s="856"/>
      <c r="N232" s="859"/>
      <c r="O232" s="862"/>
      <c r="P232" s="865"/>
      <c r="Q232" s="868"/>
      <c r="R232" s="871"/>
      <c r="S232" s="274"/>
      <c r="T232" s="516" t="s">
        <v>1125</v>
      </c>
      <c r="U232" s="258"/>
      <c r="V232" s="258" t="s">
        <v>260</v>
      </c>
      <c r="W232" s="798"/>
      <c r="X232" s="798"/>
      <c r="Y232" s="798">
        <v>15</v>
      </c>
      <c r="Z232" s="798"/>
      <c r="AA232" s="798"/>
      <c r="AB232" s="798"/>
      <c r="AC232" s="798"/>
      <c r="AD232" s="798"/>
      <c r="AE232" s="798">
        <v>15</v>
      </c>
      <c r="AF232" s="798"/>
      <c r="AG232" s="412">
        <f>W232+Y232+AA232+AC232+AE232</f>
        <v>30</v>
      </c>
      <c r="AH232" s="403"/>
      <c r="AI232" s="404">
        <v>0.25</v>
      </c>
      <c r="AJ232" s="801" t="s">
        <v>189</v>
      </c>
      <c r="AK232" s="802"/>
      <c r="AL232" s="803" t="s">
        <v>588</v>
      </c>
      <c r="AM232" s="804"/>
      <c r="AN232" s="801" t="s">
        <v>39</v>
      </c>
      <c r="AO232" s="802"/>
      <c r="AP232" s="499" t="s">
        <v>1127</v>
      </c>
      <c r="AQ232" s="482" t="s">
        <v>616</v>
      </c>
      <c r="AR232" s="269" t="s">
        <v>1129</v>
      </c>
      <c r="AS232" s="266" t="s">
        <v>1130</v>
      </c>
      <c r="AT232" s="261" t="s">
        <v>1131</v>
      </c>
      <c r="AU232" s="276"/>
      <c r="AV232" s="879"/>
      <c r="AW232" s="882"/>
      <c r="AX232" s="885"/>
      <c r="AY232" s="882"/>
      <c r="AZ232" s="888"/>
      <c r="BA232" s="891"/>
      <c r="BB232" s="394"/>
      <c r="BC232" s="282"/>
      <c r="BD232" s="397">
        <v>0.4</v>
      </c>
      <c r="BE232" s="287" t="str">
        <f>IF(ISERROR(IF(R229="R.INHERENTE
2","R. INHERENTE",(IF(AZ229="R.RESIDUAL
2","R. RESIDUAL"," ")))),"",(IF(R229="R.INHERENTE
2","R. INHERENTE",(IF(AZ229="R.RESIDUAL
2","R. RESIDUAL"," ")))))</f>
        <v xml:space="preserve"> </v>
      </c>
      <c r="BF232" s="284" t="str">
        <f>IF(ISERROR(IF(R229="R.INHERENTE
7","R. INHERENTE",(IF(AZ229="R.RESIDUAL
7","R. RESIDUAL"," ")))),"",(IF(R229="R.INHERENTE
7","R. INHERENTE",(IF(AZ229="R.RESIDUAL
7","R. RESIDUAL"," ")))))</f>
        <v>R. RESIDUAL</v>
      </c>
      <c r="BG232" s="284" t="str">
        <f>IF(ISERROR(IF(R229="R.INHERENTE
12","R. INHERENTE",(IF(AZ229="R.RESIDUAL
12","R. RESIDUAL"," ")))),"",(IF(R229="R.INHERENTE
12","R. INHERENTE",(IF(AZ229="R.RESIDUAL
12","R. RESIDUAL"," ")))))</f>
        <v xml:space="preserve"> </v>
      </c>
      <c r="BH232" s="285" t="str">
        <f>IF(ISERROR(IF(R229="R.INHERENTE
17","R. INHERENTE",(IF(AZ229="R.RESIDUAL
17","R. RESIDUAL"," ")))),"",(IF(R229="R.INHERENTE
17","R. INHERENTE",(IF(AZ229="R.RESIDUAL
17","R. RESIDUAL"," ")))))</f>
        <v xml:space="preserve"> </v>
      </c>
      <c r="BI232" s="286" t="str">
        <f>IF(ISERROR(IF(R229="R.INHERENTE
22","R. INHERENTE",(IF(AZ229="R.RESIDUAL
22","R. RESIDUAL"," ")))),"",(IF(R229="R.INHERENTE
22","R. INHERENTE",(IF(AZ229="R.RESIDUAL
22","R. RESIDUAL"," ")))))</f>
        <v xml:space="preserve"> </v>
      </c>
      <c r="BJ232" s="280"/>
      <c r="BK232" s="894"/>
      <c r="BL232" s="811"/>
      <c r="BM232" s="811"/>
      <c r="BN232" s="811"/>
      <c r="BO232" s="811"/>
      <c r="BP232" s="814"/>
      <c r="BQ232" s="392"/>
      <c r="BR232" s="817"/>
      <c r="BS232" s="820"/>
      <c r="BT232" s="823"/>
      <c r="BU232" s="275"/>
      <c r="BV232" s="826"/>
      <c r="BW232" s="829"/>
      <c r="BX232" s="829"/>
      <c r="BY232" s="829"/>
      <c r="BZ232" s="793"/>
      <c r="CA232" s="829"/>
      <c r="CB232" s="829"/>
      <c r="CC232" s="829"/>
      <c r="CD232" s="793"/>
      <c r="CE232" s="829"/>
      <c r="CF232" s="829"/>
      <c r="CG232" s="829"/>
      <c r="CH232" s="793"/>
      <c r="CI232" s="829"/>
      <c r="CJ232" s="829"/>
      <c r="CK232" s="829"/>
      <c r="CL232" s="793"/>
      <c r="CM232" s="829"/>
      <c r="CN232" s="829"/>
      <c r="CO232" s="829"/>
      <c r="CP232" s="796"/>
      <c r="CQ232" s="308"/>
      <c r="CR232" s="832"/>
      <c r="CS232" s="790"/>
      <c r="CT232" s="790"/>
      <c r="CU232" s="790"/>
      <c r="CV232" s="790"/>
      <c r="CW232" s="790"/>
      <c r="CX232" s="790"/>
      <c r="CY232" s="790"/>
      <c r="CZ232" s="793"/>
      <c r="DA232" s="790"/>
      <c r="DB232" s="790"/>
      <c r="DC232" s="790"/>
      <c r="DD232" s="793"/>
      <c r="DE232" s="790"/>
      <c r="DF232" s="790"/>
      <c r="DG232" s="790"/>
      <c r="DH232" s="793"/>
      <c r="DI232" s="790"/>
      <c r="DJ232" s="790"/>
      <c r="DK232" s="790"/>
      <c r="DL232" s="793"/>
      <c r="DM232" s="790"/>
      <c r="DN232" s="790"/>
      <c r="DO232" s="790"/>
      <c r="DP232" s="796"/>
      <c r="DQ232" s="293"/>
      <c r="DR232" s="297"/>
      <c r="DS232" s="298"/>
      <c r="DT232" s="298"/>
      <c r="DU232" s="299"/>
    </row>
    <row r="233" spans="1:125" ht="80.25" customHeight="1" thickBot="1" x14ac:dyDescent="0.3">
      <c r="A233" s="303"/>
      <c r="B233" s="836"/>
      <c r="C233" s="839"/>
      <c r="D233" s="839"/>
      <c r="E233" s="839"/>
      <c r="F233" s="842"/>
      <c r="G233" s="845"/>
      <c r="H233" s="487"/>
      <c r="I233" s="848"/>
      <c r="J233" s="851"/>
      <c r="K233" s="854"/>
      <c r="L233" s="274"/>
      <c r="M233" s="857"/>
      <c r="N233" s="860"/>
      <c r="O233" s="863"/>
      <c r="P233" s="866"/>
      <c r="Q233" s="869"/>
      <c r="R233" s="872"/>
      <c r="S233" s="274"/>
      <c r="T233" s="536"/>
      <c r="U233" s="263"/>
      <c r="V233" s="263"/>
      <c r="W233" s="805"/>
      <c r="X233" s="805"/>
      <c r="Y233" s="805"/>
      <c r="Z233" s="805"/>
      <c r="AA233" s="805"/>
      <c r="AB233" s="805"/>
      <c r="AC233" s="805"/>
      <c r="AD233" s="805"/>
      <c r="AE233" s="805"/>
      <c r="AF233" s="805"/>
      <c r="AG233" s="413">
        <f>W233+Y233+AA233+AC233+AE233</f>
        <v>0</v>
      </c>
      <c r="AH233" s="405"/>
      <c r="AI233" s="406"/>
      <c r="AJ233" s="806"/>
      <c r="AK233" s="807"/>
      <c r="AL233" s="808"/>
      <c r="AM233" s="809"/>
      <c r="AN233" s="806"/>
      <c r="AO233" s="807"/>
      <c r="AP233" s="271"/>
      <c r="AQ233" s="483"/>
      <c r="AR233" s="270"/>
      <c r="AS233" s="267"/>
      <c r="AT233" s="264"/>
      <c r="AU233" s="276"/>
      <c r="AV233" s="880"/>
      <c r="AW233" s="883"/>
      <c r="AX233" s="886"/>
      <c r="AY233" s="883"/>
      <c r="AZ233" s="889"/>
      <c r="BA233" s="892"/>
      <c r="BB233" s="394"/>
      <c r="BC233" s="282"/>
      <c r="BD233" s="398">
        <v>0.2</v>
      </c>
      <c r="BE233" s="288" t="str">
        <f>IF(ISERROR(IF(R229="R.INHERENTE
1","R. INHERENTE",(IF(AZ229="R.RESIDUAL
1","R. RESIDUAL"," ")))),"",(IF(R229="R.INHERENTE
1","R. INHERENTE",(IF(AZ229="R.RESIDUAL
1","R. RESIDUAL"," ")))))</f>
        <v xml:space="preserve"> </v>
      </c>
      <c r="BF233" s="289" t="str">
        <f>IF(ISERROR(IF(R229="R.INHERENTE
6","R. INHERENTE",(IF(AZ229="R.RESIDUAL
6","R. RESIDUAL"," ")))),"",(IF(R229="R.INHERENTE
6","R. INHERENTE",(IF(AZ229="R.RESIDUAL
6","R. RESIDUAL"," ")))))</f>
        <v xml:space="preserve"> </v>
      </c>
      <c r="BG233" s="290" t="str">
        <f>IF(ISERROR(IF(R229="R.INHERENTE
11","R. INHERENTE",(IF(AZ229="R.RESIDUAL
11","R. RESIDUAL"," ")))),"",(IF(R229="R.INHERENTE
11","R. INHERENTE",(IF(AZ229="R.RESIDUAL
11","R. RESIDUAL"," ")))))</f>
        <v xml:space="preserve"> </v>
      </c>
      <c r="BH233" s="291" t="str">
        <f>IF(ISERROR(IF(R229="R.INHERENTE
16","R. INHERENTE",(IF(AZ229="R.RESIDUAL
16","R. RESIDUAL"," ")))),"",(IF(R229="R.INHERENTE
16","R. INHERENTE",(IF(AZ229="R.RESIDUAL
16","R. RESIDUAL"," ")))))</f>
        <v xml:space="preserve"> </v>
      </c>
      <c r="BI233" s="292" t="str">
        <f>IF(ISERROR(IF(R229="R.INHERENTE
21","R. INHERENTE",(IF(AZ229="R.RESIDUAL
21","R. RESIDUAL"," ")))),"",(IF(R229="R.INHERENTE
21","R. INHERENTE",(IF(AZ229="R.RESIDUAL
21","R. RESIDUAL"," ")))))</f>
        <v xml:space="preserve"> </v>
      </c>
      <c r="BJ233" s="280"/>
      <c r="BK233" s="895"/>
      <c r="BL233" s="812"/>
      <c r="BM233" s="812"/>
      <c r="BN233" s="812"/>
      <c r="BO233" s="812"/>
      <c r="BP233" s="815"/>
      <c r="BQ233" s="392"/>
      <c r="BR233" s="818"/>
      <c r="BS233" s="821"/>
      <c r="BT233" s="824"/>
      <c r="BU233" s="275"/>
      <c r="BV233" s="827"/>
      <c r="BW233" s="830"/>
      <c r="BX233" s="830"/>
      <c r="BY233" s="830"/>
      <c r="BZ233" s="794"/>
      <c r="CA233" s="830"/>
      <c r="CB233" s="830"/>
      <c r="CC233" s="830"/>
      <c r="CD233" s="794"/>
      <c r="CE233" s="830"/>
      <c r="CF233" s="830"/>
      <c r="CG233" s="830"/>
      <c r="CH233" s="794"/>
      <c r="CI233" s="830"/>
      <c r="CJ233" s="830"/>
      <c r="CK233" s="830"/>
      <c r="CL233" s="794"/>
      <c r="CM233" s="830"/>
      <c r="CN233" s="830"/>
      <c r="CO233" s="830"/>
      <c r="CP233" s="797"/>
      <c r="CQ233" s="308"/>
      <c r="CR233" s="833"/>
      <c r="CS233" s="791"/>
      <c r="CT233" s="791"/>
      <c r="CU233" s="791"/>
      <c r="CV233" s="791"/>
      <c r="CW233" s="791"/>
      <c r="CX233" s="791"/>
      <c r="CY233" s="791"/>
      <c r="CZ233" s="794"/>
      <c r="DA233" s="791"/>
      <c r="DB233" s="791"/>
      <c r="DC233" s="791"/>
      <c r="DD233" s="794"/>
      <c r="DE233" s="791"/>
      <c r="DF233" s="791"/>
      <c r="DG233" s="791"/>
      <c r="DH233" s="794"/>
      <c r="DI233" s="791"/>
      <c r="DJ233" s="791"/>
      <c r="DK233" s="791"/>
      <c r="DL233" s="794"/>
      <c r="DM233" s="791"/>
      <c r="DN233" s="791"/>
      <c r="DO233" s="791"/>
      <c r="DP233" s="797"/>
      <c r="DQ233" s="293"/>
      <c r="DR233" s="300"/>
      <c r="DS233" s="301"/>
      <c r="DT233" s="301"/>
      <c r="DU233" s="302"/>
    </row>
    <row r="234" spans="1:125" ht="19.5" customHeight="1" thickBot="1" x14ac:dyDescent="0.3">
      <c r="AV234" s="394"/>
      <c r="AW234" s="394"/>
      <c r="AX234" s="394"/>
      <c r="AY234" s="394"/>
      <c r="AZ234" s="394"/>
      <c r="BE234" s="410">
        <v>0.2</v>
      </c>
      <c r="BF234" s="411">
        <v>0.4</v>
      </c>
      <c r="BG234" s="411">
        <v>0.60000000000000009</v>
      </c>
      <c r="BH234" s="411">
        <v>0.8</v>
      </c>
      <c r="BI234" s="411">
        <v>1</v>
      </c>
    </row>
    <row r="235" spans="1:125" ht="80.25" customHeight="1" x14ac:dyDescent="0.25">
      <c r="A235" s="303"/>
      <c r="B235" s="834">
        <v>37</v>
      </c>
      <c r="C235" s="837" t="s">
        <v>643</v>
      </c>
      <c r="D235" s="837" t="s">
        <v>626</v>
      </c>
      <c r="E235" s="837" t="s">
        <v>601</v>
      </c>
      <c r="F235" s="840" t="s">
        <v>878</v>
      </c>
      <c r="G235" s="843" t="s">
        <v>2047</v>
      </c>
      <c r="H235" s="485" t="s">
        <v>2048</v>
      </c>
      <c r="I235" s="846" t="str">
        <f>IF(F235="","",(CONCATENATE("Posibilidad de afectación ",F235," ",G235," ",H235," ",H236," ",H237," ",H238," ",H239)))</f>
        <v xml:space="preserve">Posibilidad de afectación Reputacional y Económica por pérdida o deterioro de la gestion documental, debido al espacio insuficiente, falta de insumos en la gestión de archivos fisicos, apropiación, custodia y manejo por parte del talento humano  y/o debilidades en el direccionamiento de los archivos magneticos. </v>
      </c>
      <c r="J235" s="849" t="s">
        <v>268</v>
      </c>
      <c r="K235" s="852" t="s">
        <v>868</v>
      </c>
      <c r="L235" s="274"/>
      <c r="M235" s="855" t="s">
        <v>656</v>
      </c>
      <c r="N235" s="858">
        <f>IF(ISERROR(VLOOKUP($M235,Listas!$E$20:$F$24,2,FALSE)),"",(VLOOKUP($M235,Listas!$E$20:$F$24,2,FALSE)))</f>
        <v>0.8</v>
      </c>
      <c r="O235" s="861" t="str">
        <f>IF(ISERROR(VLOOKUP($N235,Listas!$E$3:$F$7,2,FALSE)),"",(VLOOKUP($N235,Listas!$E$3:$F$7,2,FALSE)))</f>
        <v>ALTA</v>
      </c>
      <c r="P235" s="864" t="s">
        <v>597</v>
      </c>
      <c r="Q235" s="867">
        <f>IF(ISERROR(VLOOKUP($P235,Listas!$E$28:$F$35,2,FALSE)),"",(VLOOKUP($P235,Listas!$E$28:$F$35,2,FALSE)))</f>
        <v>0.8</v>
      </c>
      <c r="R235" s="870" t="str">
        <f>IF(N235="","",(CONCATENATE("R.INHERENTE
",(IF(AND($N235=0.2,$Q235=0.2),1,(IF(AND($N235=0.2,$Q235=0.4),6,(IF(AND($N235=0.2,$Q235=0.6),11,(IF(AND($N235=0.2,$Q235=0.8),16,(IF(AND($N235=0.2,$Q235=1),21,(IF(AND($N235=0.4,$Q235=0.2),2,(IF(AND($N235=0.4,$Q235=0.4),7,(IF(AND($N235=0.4,$Q235=0.6),12,(IF(AND($N235=0.4,$Q235=0.8),17,(IF(AND($N235=0.4,$Q235=1),22,(IF(AND($N235=0.6,$Q235=0.2),3,(IF(AND($N235=0.6,$Q235=0.4),8,(IF(AND($N235=0.6,$Q235=0.6),13,(IF(AND($N235=0.6,$Q235=0.8),18,(IF(AND($N235=0.6,$Q235=1),23,(IF(AND($N235=0.8,$Q235=0.2),4,(IF(AND($N235=0.8,$Q235=0.4),9,(IF(AND($N235=0.8,$Q235=0.6),14,(IF(AND($N235=0.8,$Q235=0.8),19,(IF(AND($N235=0.8,$Q235=1),24,(IF(AND($N235=1,$Q235=0.2),5,(IF(AND($N235=1,$Q235=0.4),10,(IF(AND($N235=1,$Q235=0.6),15,(IF(AND($N235=1,$Q235=0.8),20,(IF(AND($N235=1,$Q235=1),25,"")))))))))))))))))))))))))))))))))))))))))))))))))))))</f>
        <v>R.INHERENTE
19</v>
      </c>
      <c r="S235" s="274">
        <f>+VLOOKUP($R235,Listas!$D$112:$E$136,2,FALSE)</f>
        <v>19</v>
      </c>
      <c r="T235" s="515" t="s">
        <v>1132</v>
      </c>
      <c r="U235" s="309"/>
      <c r="V235" s="309" t="s">
        <v>260</v>
      </c>
      <c r="W235" s="873">
        <v>25</v>
      </c>
      <c r="X235" s="874"/>
      <c r="Y235" s="873"/>
      <c r="Z235" s="874"/>
      <c r="AA235" s="873"/>
      <c r="AB235" s="874"/>
      <c r="AC235" s="875"/>
      <c r="AD235" s="875"/>
      <c r="AE235" s="875">
        <v>15</v>
      </c>
      <c r="AF235" s="875"/>
      <c r="AG235" s="436">
        <f>W235+Y235+AA235+AC235+AE235</f>
        <v>40</v>
      </c>
      <c r="AH235" s="407">
        <v>0.8</v>
      </c>
      <c r="AI235" s="408">
        <v>0.48</v>
      </c>
      <c r="AJ235" s="1186" t="s">
        <v>189</v>
      </c>
      <c r="AK235" s="1187"/>
      <c r="AL235" s="1188" t="s">
        <v>588</v>
      </c>
      <c r="AM235" s="1189"/>
      <c r="AN235" s="1186" t="s">
        <v>189</v>
      </c>
      <c r="AO235" s="1187"/>
      <c r="AP235" s="500" t="s">
        <v>1145</v>
      </c>
      <c r="AQ235" s="478" t="s">
        <v>616</v>
      </c>
      <c r="AR235" s="310" t="s">
        <v>1128</v>
      </c>
      <c r="AS235" s="311" t="s">
        <v>1143</v>
      </c>
      <c r="AT235" s="312" t="s">
        <v>1131</v>
      </c>
      <c r="AU235" s="305">
        <f>+(IF(AND($AV235&gt;0,$AV235&lt;=0.2),0.2,(IF(AND($AV235&gt;0.2,$AV235&lt;=0.4),0.4,(IF(AND($AV235&gt;0.4,$AV235&lt;=0.6),0.6,(IF(AND($AV235&gt;0.6,$AV235&lt;=0.8),0.8,(IF($AV235&gt;0.8,1,""))))))))))</f>
        <v>0.8</v>
      </c>
      <c r="AV235" s="878">
        <f>+MIN(AH235:AH239)</f>
        <v>0.8</v>
      </c>
      <c r="AW235" s="881" t="str">
        <f>+(IF($AU235=0.2,"MUY BAJA",(IF($AU235=0.4,"BAJA",(IF($AU235=0.6,"MEDIA",(IF($AU235=0.8,"ALTA",(IF($AU235=1,"MUY ALTA",""))))))))))</f>
        <v>ALTA</v>
      </c>
      <c r="AX235" s="884">
        <f>+MIN(AI235:AI239)</f>
        <v>0.21</v>
      </c>
      <c r="AY235" s="881" t="str">
        <f>+(IF($BB235=0.2,"MUY BAJA",(IF($BB235=0.4,"BAJA",(IF($BB235=0.6,"MEDIA",(IF($BB235=0.8,"ALTA",(IF($BB235=1,"MUY ALTA",""))))))))))</f>
        <v>BAJA</v>
      </c>
      <c r="AZ235" s="887" t="str">
        <f>IF($AU235="","",(CONCATENATE("R.RESIDUAL
",(IF(AND($AU235=0.2,$BB235=0.2),1,(IF(AND($AU235=0.2,$BB235=0.4),6,(IF(AND($AU235=0.2,$BB235=0.6),11,(IF(AND($AU235=0.2,$BB235=0.8),16,(IF(AND($AU235=0.2,$BB235=1),21,(IF(AND($AU235=0.4,$BB235=0.2),2,(IF(AND($AU235=0.4,$BB235=0.4),7,(IF(AND($AU235=0.4,$BB235=0.6),12,(IF(AND($AU235=0.4,$BB235=0.8),17,(IF(AND($AU235=0.4,$BB235=1),22,(IF(AND($AU235=0.6,$BB235=0.2),3,(IF(AND($AU235=0.6,$BB235=0.4),8,(IF(AND($AU235=0.6,$BB235=0.6),13,(IF(AND($AU235=0.6,$BB235=0.8),18,(IF(AND($AU235=0.6,$BB235=1),23,(IF(AND($AU235=0.8,$BB235=0.2),4,(IF(AND($AU235=0.8,$BB235=0.4),9,(IF(AND($AU235=0.8,$BB235=0.6),14,(IF(AND($AU235=0.8,$BB235=0.8),19,(IF(AND($AU235=0.8,$BB235=1),24,(IF(AND($AU235=1,$BB235=0.2),5,(IF(AND($AU235=1,$BB235=0.4),10,(IF(AND($AU235=1,$BB235=0.6),15,(IF(AND($AU235=1,$BB235=0.8),20,(IF(AND($AU235=1,$BB235=1),25,"")))))))))))))))))))))))))))))))))))))))))))))))))))))</f>
        <v>R.RESIDUAL
9</v>
      </c>
      <c r="BA235" s="890" t="s">
        <v>610</v>
      </c>
      <c r="BB235" s="305">
        <f>+(IF(AND($AX235&gt;0,$AX235&lt;=0.2),0.2,(IF(AND($AX235&gt;0.2,$AX235&lt;=0.4),0.4,(IF(AND($AX235&gt;0.4,$AX235&lt;=0.6),0.6,(IF(AND($AX235&gt;0.6,$AX235&lt;=0.8),0.8,(IF($AX235&gt;0.8,1,""))))))))))</f>
        <v>0.4</v>
      </c>
      <c r="BC235" s="276">
        <f>+VLOOKUP($AZ235,Listas!$F$112:$G$136,2,FALSE)</f>
        <v>9</v>
      </c>
      <c r="BD235" s="397">
        <v>1</v>
      </c>
      <c r="BE235" s="277" t="str">
        <f>IF(ISERROR(IF(R235="R.INHERENTE
5","R. INHERENTE",(IF(AZ235="R.RESIDUAL
5","R. RESIDUAL"," ")))),"",(IF(R235="R.INHERENTE
5","R. INHERENTE",(IF(AZ235="R.RESIDUAL
5","R. RESIDUAL"," ")))))</f>
        <v xml:space="preserve"> </v>
      </c>
      <c r="BF235" s="278" t="str">
        <f>IF(ISERROR(IF(R235="R.INHERENTE
10","R. INHERENTE",(IF(AZ235="R.RESIDUAL
10","R. RESIDUAL"," ")))),"",(IF(R235="R.INHERENTE
10","R. INHERENTE",(IF(AZ235="R.RESIDUAL
10","R. RESIDUAL"," ")))))</f>
        <v xml:space="preserve"> </v>
      </c>
      <c r="BG235" s="278" t="str">
        <f>IF(ISERROR(IF(R235="R.INHERENTE
15","R. INHERENTE",(IF(AZ235="R.RESIDUAL
15","R. RESIDUAL"," ")))),"",(IF(R235="R.INHERENTE
15","R. INHERENTE",(IF(AZ235="R.RESIDUAL
15","R. RESIDUAL"," ")))))</f>
        <v xml:space="preserve"> </v>
      </c>
      <c r="BH235" s="278" t="str">
        <f>IF(ISERROR(IF(R235="R.INHERENTE
20","R. INHERENTE",(IF(AZ235="R.RESIDUAL
20","R. RESIDUAL"," ")))),"",(IF(R235="R.INHERENTE
20","R. INHERENTE",(IF(AZ235="R.RESIDUAL
20","R. RESIDUAL"," ")))))</f>
        <v xml:space="preserve"> </v>
      </c>
      <c r="BI235" s="279" t="str">
        <f>IF(ISERROR(IF(R235="R.INHERENTE
25","R. INHERENTE",(IF(AZ235="R.RESIDUAL
25","R. RESIDUAL"," ")))),"",(IF(R235="R.INHERENTE
25","R. INHERENTE",(IF(AZ235="R.RESIDUAL
25","R. RESIDUAL"," ")))))</f>
        <v xml:space="preserve"> </v>
      </c>
      <c r="BJ235" s="280"/>
      <c r="BK235" s="893" t="s">
        <v>43</v>
      </c>
      <c r="BL235" s="810" t="s">
        <v>43</v>
      </c>
      <c r="BM235" s="810" t="s">
        <v>43</v>
      </c>
      <c r="BN235" s="810" t="s">
        <v>43</v>
      </c>
      <c r="BO235" s="810" t="s">
        <v>43</v>
      </c>
      <c r="BP235" s="813"/>
      <c r="BQ235" s="392"/>
      <c r="BR235" s="816" t="s">
        <v>1240</v>
      </c>
      <c r="BS235" s="819" t="s">
        <v>1252</v>
      </c>
      <c r="BT235" s="822" t="s">
        <v>1241</v>
      </c>
      <c r="BU235" s="275"/>
      <c r="BV235" s="825">
        <v>44656</v>
      </c>
      <c r="BW235" s="828"/>
      <c r="BX235" s="828"/>
      <c r="BY235" s="828"/>
      <c r="BZ235" s="792" t="s">
        <v>924</v>
      </c>
      <c r="CA235" s="828"/>
      <c r="CB235" s="828"/>
      <c r="CC235" s="828"/>
      <c r="CD235" s="792" t="s">
        <v>924</v>
      </c>
      <c r="CE235" s="828"/>
      <c r="CF235" s="828"/>
      <c r="CG235" s="828"/>
      <c r="CH235" s="792" t="s">
        <v>925</v>
      </c>
      <c r="CI235" s="828"/>
      <c r="CJ235" s="828"/>
      <c r="CK235" s="828"/>
      <c r="CL235" s="792" t="s">
        <v>924</v>
      </c>
      <c r="CM235" s="828"/>
      <c r="CN235" s="828"/>
      <c r="CO235" s="828"/>
      <c r="CP235" s="795" t="s">
        <v>926</v>
      </c>
      <c r="CQ235" s="308"/>
      <c r="CR235" s="831">
        <v>44661</v>
      </c>
      <c r="CS235" s="789"/>
      <c r="CT235" s="789"/>
      <c r="CU235" s="789"/>
      <c r="CV235" s="789"/>
      <c r="CW235" s="789"/>
      <c r="CX235" s="789"/>
      <c r="CY235" s="789"/>
      <c r="CZ235" s="792" t="s">
        <v>924</v>
      </c>
      <c r="DA235" s="789"/>
      <c r="DB235" s="789"/>
      <c r="DC235" s="789"/>
      <c r="DD235" s="792" t="s">
        <v>924</v>
      </c>
      <c r="DE235" s="789"/>
      <c r="DF235" s="789"/>
      <c r="DG235" s="789"/>
      <c r="DH235" s="792" t="s">
        <v>925</v>
      </c>
      <c r="DI235" s="789"/>
      <c r="DJ235" s="789"/>
      <c r="DK235" s="789"/>
      <c r="DL235" s="792" t="s">
        <v>924</v>
      </c>
      <c r="DM235" s="789"/>
      <c r="DN235" s="789"/>
      <c r="DO235" s="789"/>
      <c r="DP235" s="795" t="s">
        <v>926</v>
      </c>
      <c r="DQ235" s="293"/>
      <c r="DR235" s="294"/>
      <c r="DS235" s="295"/>
      <c r="DT235" s="295"/>
      <c r="DU235" s="296"/>
    </row>
    <row r="236" spans="1:125" ht="80.25" customHeight="1" x14ac:dyDescent="0.25">
      <c r="A236" s="303"/>
      <c r="B236" s="835"/>
      <c r="C236" s="838"/>
      <c r="D236" s="838"/>
      <c r="E236" s="838"/>
      <c r="F236" s="841"/>
      <c r="G236" s="844"/>
      <c r="H236" s="486" t="s">
        <v>2049</v>
      </c>
      <c r="I236" s="847"/>
      <c r="J236" s="850"/>
      <c r="K236" s="853"/>
      <c r="L236" s="274"/>
      <c r="M236" s="856"/>
      <c r="N236" s="859"/>
      <c r="O236" s="862"/>
      <c r="P236" s="865"/>
      <c r="Q236" s="868"/>
      <c r="R236" s="871"/>
      <c r="S236" s="274"/>
      <c r="T236" s="516" t="s">
        <v>1133</v>
      </c>
      <c r="U236" s="258"/>
      <c r="V236" s="258" t="s">
        <v>260</v>
      </c>
      <c r="W236" s="798">
        <v>25</v>
      </c>
      <c r="X236" s="798"/>
      <c r="Y236" s="798"/>
      <c r="Z236" s="798"/>
      <c r="AA236" s="798"/>
      <c r="AB236" s="798"/>
      <c r="AC236" s="798"/>
      <c r="AD236" s="798"/>
      <c r="AE236" s="798">
        <v>15</v>
      </c>
      <c r="AF236" s="798"/>
      <c r="AG236" s="412">
        <f>W236+Y236+AA236+AC236+AE236</f>
        <v>40</v>
      </c>
      <c r="AH236" s="403"/>
      <c r="AI236" s="404">
        <v>0.28000000000000003</v>
      </c>
      <c r="AJ236" s="801" t="s">
        <v>189</v>
      </c>
      <c r="AK236" s="802"/>
      <c r="AL236" s="803" t="s">
        <v>588</v>
      </c>
      <c r="AM236" s="804"/>
      <c r="AN236" s="801" t="s">
        <v>189</v>
      </c>
      <c r="AO236" s="802"/>
      <c r="AP236" s="499" t="s">
        <v>1146</v>
      </c>
      <c r="AQ236" s="482" t="s">
        <v>616</v>
      </c>
      <c r="AR236" s="269" t="s">
        <v>1128</v>
      </c>
      <c r="AS236" s="266" t="s">
        <v>1143</v>
      </c>
      <c r="AT236" s="261" t="s">
        <v>1131</v>
      </c>
      <c r="AU236" s="276"/>
      <c r="AV236" s="879"/>
      <c r="AW236" s="882"/>
      <c r="AX236" s="885"/>
      <c r="AY236" s="882"/>
      <c r="AZ236" s="888"/>
      <c r="BA236" s="891"/>
      <c r="BB236" s="394"/>
      <c r="BC236" s="282"/>
      <c r="BD236" s="397">
        <v>0.8</v>
      </c>
      <c r="BE236" s="283" t="str">
        <f>IF(ISERROR(IF(R235="R.INHERENTE
4","R. INHERENTE",(IF(AZ235="R.RESIDUAL
4","R. RESIDUAL"," ")))),"",(IF(R235="R.INHERENTE
4","R. INHERENTE",(IF(AZ235="R.RESIDUAL
4","R. RESIDUAL"," ")))))</f>
        <v xml:space="preserve"> </v>
      </c>
      <c r="BF236" s="284" t="str">
        <f>IF(ISERROR(IF(R235="R.INHERENTE
9","R. INHERENTE",(IF(AZ235="R.RESIDUAL
9","R. RESIDUAL"," ")))),"",(IF(R235="R.INHERENTE
9","R. INHERENTE",(IF(AZ235="R.RESIDUAL
9","R. RESIDUAL"," ")))))</f>
        <v>R. RESIDUAL</v>
      </c>
      <c r="BG236" s="285" t="str">
        <f>IF(ISERROR(IF(R235="R.INHERENTE
14","R. INHERENTE",(IF(AZ235="R.RESIDUAL
14","R. RESIDUAL"," ")))),"",(IF(R235="R.INHERENTE
14","R. INHERENTE",(IF(AZ235="R.RESIDUAL
14","R. RESIDUAL"," ")))))</f>
        <v xml:space="preserve"> </v>
      </c>
      <c r="BH236" s="285" t="str">
        <f>IF(ISERROR(IF(R235="R.INHERENTE
19","R. INHERENTE",(IF(AZ235="R.RESIDUAL
19","R. RESIDUAL"," ")))),"",(IF(R235="R.INHERENTE
19","R. INHERENTE",(IF(AZ235="R.RESIDUAL
19","R. RESIDUAL"," ")))))</f>
        <v>R. INHERENTE</v>
      </c>
      <c r="BI236" s="286" t="str">
        <f>IF(ISERROR(IF(R235="R.INHERENTE
24","R. INHERENTE",(IF(AZ235="R.RESIDUAL
24","R. RESIDUAL"," ")))),"",(IF(R235="R.INHERENTE
24","R. INHERENTE",(IF(AZ235="R.RESIDUAL
24","R. RESIDUAL"," ")))))</f>
        <v xml:space="preserve"> </v>
      </c>
      <c r="BJ236" s="280"/>
      <c r="BK236" s="894"/>
      <c r="BL236" s="811"/>
      <c r="BM236" s="811"/>
      <c r="BN236" s="811"/>
      <c r="BO236" s="811"/>
      <c r="BP236" s="814"/>
      <c r="BQ236" s="392"/>
      <c r="BR236" s="817"/>
      <c r="BS236" s="820"/>
      <c r="BT236" s="823"/>
      <c r="BU236" s="275"/>
      <c r="BV236" s="826"/>
      <c r="BW236" s="829"/>
      <c r="BX236" s="829"/>
      <c r="BY236" s="829"/>
      <c r="BZ236" s="793"/>
      <c r="CA236" s="829"/>
      <c r="CB236" s="829"/>
      <c r="CC236" s="829"/>
      <c r="CD236" s="793"/>
      <c r="CE236" s="829"/>
      <c r="CF236" s="829"/>
      <c r="CG236" s="829"/>
      <c r="CH236" s="793"/>
      <c r="CI236" s="829"/>
      <c r="CJ236" s="829"/>
      <c r="CK236" s="829"/>
      <c r="CL236" s="793"/>
      <c r="CM236" s="829"/>
      <c r="CN236" s="829"/>
      <c r="CO236" s="829"/>
      <c r="CP236" s="796"/>
      <c r="CQ236" s="308"/>
      <c r="CR236" s="832"/>
      <c r="CS236" s="790"/>
      <c r="CT236" s="790"/>
      <c r="CU236" s="790"/>
      <c r="CV236" s="790"/>
      <c r="CW236" s="790"/>
      <c r="CX236" s="790"/>
      <c r="CY236" s="790"/>
      <c r="CZ236" s="793"/>
      <c r="DA236" s="790"/>
      <c r="DB236" s="790"/>
      <c r="DC236" s="790"/>
      <c r="DD236" s="793"/>
      <c r="DE236" s="790"/>
      <c r="DF236" s="790"/>
      <c r="DG236" s="790"/>
      <c r="DH236" s="793"/>
      <c r="DI236" s="790"/>
      <c r="DJ236" s="790"/>
      <c r="DK236" s="790"/>
      <c r="DL236" s="793"/>
      <c r="DM236" s="790"/>
      <c r="DN236" s="790"/>
      <c r="DO236" s="790"/>
      <c r="DP236" s="796"/>
      <c r="DQ236" s="293"/>
      <c r="DR236" s="297"/>
      <c r="DS236" s="298"/>
      <c r="DT236" s="298"/>
      <c r="DU236" s="299"/>
    </row>
    <row r="237" spans="1:125" ht="80.25" customHeight="1" x14ac:dyDescent="0.25">
      <c r="A237" s="303"/>
      <c r="B237" s="835"/>
      <c r="C237" s="838"/>
      <c r="D237" s="838"/>
      <c r="E237" s="838"/>
      <c r="F237" s="841"/>
      <c r="G237" s="844"/>
      <c r="H237" s="486" t="s">
        <v>2050</v>
      </c>
      <c r="I237" s="847"/>
      <c r="J237" s="850"/>
      <c r="K237" s="853"/>
      <c r="L237" s="274"/>
      <c r="M237" s="856"/>
      <c r="N237" s="859"/>
      <c r="O237" s="862"/>
      <c r="P237" s="865"/>
      <c r="Q237" s="868"/>
      <c r="R237" s="871"/>
      <c r="S237" s="274"/>
      <c r="T237" s="516" t="s">
        <v>1134</v>
      </c>
      <c r="U237" s="258"/>
      <c r="V237" s="258" t="s">
        <v>260</v>
      </c>
      <c r="W237" s="798"/>
      <c r="X237" s="798"/>
      <c r="Y237" s="798">
        <v>15</v>
      </c>
      <c r="Z237" s="798"/>
      <c r="AA237" s="798"/>
      <c r="AB237" s="798"/>
      <c r="AC237" s="798"/>
      <c r="AD237" s="798"/>
      <c r="AE237" s="798">
        <v>15</v>
      </c>
      <c r="AF237" s="798"/>
      <c r="AG237" s="412">
        <f>W237+Y237+AA237+AC237+AE237</f>
        <v>30</v>
      </c>
      <c r="AH237" s="403"/>
      <c r="AI237" s="404">
        <v>0.21</v>
      </c>
      <c r="AJ237" s="801" t="s">
        <v>189</v>
      </c>
      <c r="AK237" s="802"/>
      <c r="AL237" s="803" t="s">
        <v>588</v>
      </c>
      <c r="AM237" s="804"/>
      <c r="AN237" s="801" t="s">
        <v>189</v>
      </c>
      <c r="AO237" s="802"/>
      <c r="AP237" s="499" t="s">
        <v>1147</v>
      </c>
      <c r="AQ237" s="482" t="s">
        <v>616</v>
      </c>
      <c r="AR237" s="269" t="s">
        <v>1144</v>
      </c>
      <c r="AS237" s="266" t="s">
        <v>1143</v>
      </c>
      <c r="AT237" s="261" t="s">
        <v>1131</v>
      </c>
      <c r="AU237" s="276"/>
      <c r="AV237" s="879"/>
      <c r="AW237" s="882"/>
      <c r="AX237" s="885"/>
      <c r="AY237" s="882"/>
      <c r="AZ237" s="888"/>
      <c r="BA237" s="891"/>
      <c r="BB237" s="394"/>
      <c r="BC237" s="282"/>
      <c r="BD237" s="397">
        <v>0.60000000000000009</v>
      </c>
      <c r="BE237" s="283" t="str">
        <f>IF(ISERROR(IF(R235="R.INHERENTE
3","R. INHERENTE",(IF(AZ235="R.RESIDUAL
3","R. RESIDUAL"," ")))),"",(IF(R235="R.INHERENTE
3","R. INHERENTE",(IF(AZ235="R.RESIDUAL
3","R. RESIDUAL"," ")))))</f>
        <v xml:space="preserve"> </v>
      </c>
      <c r="BF237" s="284" t="str">
        <f>IF(ISERROR(IF(R235="R.INHERENTE
8","R. INHERENTE",(IF(AZ235="R.RESIDUAL
8","R. RESIDUAL"," ")))),"",(IF(R235="R.INHERENTE
8","R. INHERENTE",(IF(AZ235="R.RESIDUAL
8","R. RESIDUAL"," ")))))</f>
        <v xml:space="preserve"> </v>
      </c>
      <c r="BG237" s="284" t="str">
        <f>IF(ISERROR(IF(R235="R.INHERENTE
13","R. INHERENTE",(IF(AZ235="R.RESIDUAL
13","R. RESIDUAL"," ")))),"",(IF(R235="R.INHERENTE
13","R. INHERENTE",(IF(AZ235="R.RESIDUAL
13","R. RESIDUAL"," ")))))</f>
        <v xml:space="preserve"> </v>
      </c>
      <c r="BH237" s="285" t="str">
        <f>IF(ISERROR(IF(R235="R.INHERENTE
18","R. INHERENTE",(IF(AZ235="R.RESIDUAL
18","R. RESIDUAL"," ")))),"",(IF(R235="R.INHERENTE
18","R. INHERENTE",(IF(AZ235="R.RESIDUAL
18","R. RESIDUAL"," ")))))</f>
        <v xml:space="preserve"> </v>
      </c>
      <c r="BI237" s="286" t="str">
        <f>IF(ISERROR(IF(R235="R.INHERENTE
23","R. INHERENTE",(IF(AZ235="R.RESIDUAL
23","R. RESIDUAL"," ")))),"",(IF(R235="R.INHERENTE
23","R. INHERENTE",(IF(AZ235="R.RESIDUAL
23","R. RESIDUAL"," ")))))</f>
        <v xml:space="preserve"> </v>
      </c>
      <c r="BJ237" s="280"/>
      <c r="BK237" s="894"/>
      <c r="BL237" s="811"/>
      <c r="BM237" s="811"/>
      <c r="BN237" s="811"/>
      <c r="BO237" s="811"/>
      <c r="BP237" s="814"/>
      <c r="BQ237" s="392"/>
      <c r="BR237" s="817"/>
      <c r="BS237" s="820"/>
      <c r="BT237" s="823"/>
      <c r="BU237" s="275"/>
      <c r="BV237" s="826"/>
      <c r="BW237" s="829"/>
      <c r="BX237" s="829"/>
      <c r="BY237" s="829"/>
      <c r="BZ237" s="793"/>
      <c r="CA237" s="829"/>
      <c r="CB237" s="829"/>
      <c r="CC237" s="829"/>
      <c r="CD237" s="793"/>
      <c r="CE237" s="829"/>
      <c r="CF237" s="829"/>
      <c r="CG237" s="829"/>
      <c r="CH237" s="793"/>
      <c r="CI237" s="829"/>
      <c r="CJ237" s="829"/>
      <c r="CK237" s="829"/>
      <c r="CL237" s="793"/>
      <c r="CM237" s="829"/>
      <c r="CN237" s="829"/>
      <c r="CO237" s="829"/>
      <c r="CP237" s="796"/>
      <c r="CQ237" s="308"/>
      <c r="CR237" s="832"/>
      <c r="CS237" s="790"/>
      <c r="CT237" s="790"/>
      <c r="CU237" s="790"/>
      <c r="CV237" s="790"/>
      <c r="CW237" s="790"/>
      <c r="CX237" s="790"/>
      <c r="CY237" s="790"/>
      <c r="CZ237" s="793"/>
      <c r="DA237" s="790"/>
      <c r="DB237" s="790"/>
      <c r="DC237" s="790"/>
      <c r="DD237" s="793"/>
      <c r="DE237" s="790"/>
      <c r="DF237" s="790"/>
      <c r="DG237" s="790"/>
      <c r="DH237" s="793"/>
      <c r="DI237" s="790"/>
      <c r="DJ237" s="790"/>
      <c r="DK237" s="790"/>
      <c r="DL237" s="793"/>
      <c r="DM237" s="790"/>
      <c r="DN237" s="790"/>
      <c r="DO237" s="790"/>
      <c r="DP237" s="796"/>
      <c r="DQ237" s="293"/>
      <c r="DR237" s="297"/>
      <c r="DS237" s="298"/>
      <c r="DT237" s="298"/>
      <c r="DU237" s="299"/>
    </row>
    <row r="238" spans="1:125" ht="80.25" customHeight="1" x14ac:dyDescent="0.25">
      <c r="A238" s="303"/>
      <c r="B238" s="835"/>
      <c r="C238" s="838"/>
      <c r="D238" s="838"/>
      <c r="E238" s="838"/>
      <c r="F238" s="841"/>
      <c r="G238" s="844"/>
      <c r="H238" s="486" t="s">
        <v>2051</v>
      </c>
      <c r="I238" s="847"/>
      <c r="J238" s="850"/>
      <c r="K238" s="853"/>
      <c r="L238" s="274"/>
      <c r="M238" s="856"/>
      <c r="N238" s="859"/>
      <c r="O238" s="862"/>
      <c r="P238" s="865"/>
      <c r="Q238" s="868"/>
      <c r="R238" s="871"/>
      <c r="S238" s="274"/>
      <c r="T238" s="516"/>
      <c r="U238" s="258"/>
      <c r="V238" s="258"/>
      <c r="W238" s="798"/>
      <c r="X238" s="798"/>
      <c r="Y238" s="798"/>
      <c r="Z238" s="798"/>
      <c r="AA238" s="798"/>
      <c r="AB238" s="798"/>
      <c r="AC238" s="798"/>
      <c r="AD238" s="798"/>
      <c r="AE238" s="798"/>
      <c r="AF238" s="798"/>
      <c r="AG238" s="412">
        <f>W238+Y238+AA238+AC238+AE238</f>
        <v>0</v>
      </c>
      <c r="AH238" s="403"/>
      <c r="AI238" s="404"/>
      <c r="AJ238" s="801"/>
      <c r="AK238" s="802"/>
      <c r="AL238" s="803"/>
      <c r="AM238" s="804"/>
      <c r="AN238" s="801"/>
      <c r="AO238" s="802"/>
      <c r="AP238" s="480"/>
      <c r="AQ238" s="482"/>
      <c r="AR238" s="269"/>
      <c r="AS238" s="266"/>
      <c r="AT238" s="261"/>
      <c r="AU238" s="276"/>
      <c r="AV238" s="879"/>
      <c r="AW238" s="882"/>
      <c r="AX238" s="885"/>
      <c r="AY238" s="882"/>
      <c r="AZ238" s="888"/>
      <c r="BA238" s="891"/>
      <c r="BB238" s="394"/>
      <c r="BC238" s="282"/>
      <c r="BD238" s="397">
        <v>0.4</v>
      </c>
      <c r="BE238" s="287" t="str">
        <f>IF(ISERROR(IF(R235="R.INHERENTE
2","R. INHERENTE",(IF(AZ235="R.RESIDUAL
2","R. RESIDUAL"," ")))),"",(IF(R235="R.INHERENTE
2","R. INHERENTE",(IF(AZ235="R.RESIDUAL
2","R. RESIDUAL"," ")))))</f>
        <v xml:space="preserve"> </v>
      </c>
      <c r="BF238" s="284" t="str">
        <f>IF(ISERROR(IF(R235="R.INHERENTE
7","R. INHERENTE",(IF(AZ235="R.RESIDUAL
7","R. RESIDUAL"," ")))),"",(IF(R235="R.INHERENTE
7","R. INHERENTE",(IF(AZ235="R.RESIDUAL
7","R. RESIDUAL"," ")))))</f>
        <v xml:space="preserve"> </v>
      </c>
      <c r="BG238" s="284" t="str">
        <f>IF(ISERROR(IF(R235="R.INHERENTE
12","R. INHERENTE",(IF(AZ235="R.RESIDUAL
12","R. RESIDUAL"," ")))),"",(IF(R235="R.INHERENTE
12","R. INHERENTE",(IF(AZ235="R.RESIDUAL
12","R. RESIDUAL"," ")))))</f>
        <v xml:space="preserve"> </v>
      </c>
      <c r="BH238" s="285" t="str">
        <f>IF(ISERROR(IF(R235="R.INHERENTE
17","R. INHERENTE",(IF(AZ235="R.RESIDUAL
17","R. RESIDUAL"," ")))),"",(IF(R235="R.INHERENTE
17","R. INHERENTE",(IF(AZ235="R.RESIDUAL
17","R. RESIDUAL"," ")))))</f>
        <v xml:space="preserve"> </v>
      </c>
      <c r="BI238" s="286" t="str">
        <f>IF(ISERROR(IF(R235="R.INHERENTE
22","R. INHERENTE",(IF(AZ235="R.RESIDUAL
22","R. RESIDUAL"," ")))),"",(IF(R235="R.INHERENTE
22","R. INHERENTE",(IF(AZ235="R.RESIDUAL
22","R. RESIDUAL"," ")))))</f>
        <v xml:space="preserve"> </v>
      </c>
      <c r="BJ238" s="280"/>
      <c r="BK238" s="894"/>
      <c r="BL238" s="811"/>
      <c r="BM238" s="811"/>
      <c r="BN238" s="811"/>
      <c r="BO238" s="811"/>
      <c r="BP238" s="814"/>
      <c r="BQ238" s="392"/>
      <c r="BR238" s="817"/>
      <c r="BS238" s="820"/>
      <c r="BT238" s="823"/>
      <c r="BU238" s="275"/>
      <c r="BV238" s="826"/>
      <c r="BW238" s="829"/>
      <c r="BX238" s="829"/>
      <c r="BY238" s="829"/>
      <c r="BZ238" s="793"/>
      <c r="CA238" s="829"/>
      <c r="CB238" s="829"/>
      <c r="CC238" s="829"/>
      <c r="CD238" s="793"/>
      <c r="CE238" s="829"/>
      <c r="CF238" s="829"/>
      <c r="CG238" s="829"/>
      <c r="CH238" s="793"/>
      <c r="CI238" s="829"/>
      <c r="CJ238" s="829"/>
      <c r="CK238" s="829"/>
      <c r="CL238" s="793"/>
      <c r="CM238" s="829"/>
      <c r="CN238" s="829"/>
      <c r="CO238" s="829"/>
      <c r="CP238" s="796"/>
      <c r="CQ238" s="308"/>
      <c r="CR238" s="832"/>
      <c r="CS238" s="790"/>
      <c r="CT238" s="790"/>
      <c r="CU238" s="790"/>
      <c r="CV238" s="790"/>
      <c r="CW238" s="790"/>
      <c r="CX238" s="790"/>
      <c r="CY238" s="790"/>
      <c r="CZ238" s="793"/>
      <c r="DA238" s="790"/>
      <c r="DB238" s="790"/>
      <c r="DC238" s="790"/>
      <c r="DD238" s="793"/>
      <c r="DE238" s="790"/>
      <c r="DF238" s="790"/>
      <c r="DG238" s="790"/>
      <c r="DH238" s="793"/>
      <c r="DI238" s="790"/>
      <c r="DJ238" s="790"/>
      <c r="DK238" s="790"/>
      <c r="DL238" s="793"/>
      <c r="DM238" s="790"/>
      <c r="DN238" s="790"/>
      <c r="DO238" s="790"/>
      <c r="DP238" s="796"/>
      <c r="DQ238" s="293"/>
      <c r="DR238" s="297"/>
      <c r="DS238" s="298"/>
      <c r="DT238" s="298"/>
      <c r="DU238" s="299"/>
    </row>
    <row r="239" spans="1:125" ht="80.25" customHeight="1" thickBot="1" x14ac:dyDescent="0.3">
      <c r="A239" s="303"/>
      <c r="B239" s="836"/>
      <c r="C239" s="839"/>
      <c r="D239" s="839"/>
      <c r="E239" s="839"/>
      <c r="F239" s="842"/>
      <c r="G239" s="845"/>
      <c r="H239" s="487"/>
      <c r="I239" s="848"/>
      <c r="J239" s="851"/>
      <c r="K239" s="854"/>
      <c r="L239" s="274"/>
      <c r="M239" s="857"/>
      <c r="N239" s="860"/>
      <c r="O239" s="863"/>
      <c r="P239" s="866"/>
      <c r="Q239" s="869"/>
      <c r="R239" s="872"/>
      <c r="S239" s="274"/>
      <c r="T239" s="536"/>
      <c r="U239" s="263"/>
      <c r="V239" s="263"/>
      <c r="W239" s="805"/>
      <c r="X239" s="805"/>
      <c r="Y239" s="805"/>
      <c r="Z239" s="805"/>
      <c r="AA239" s="805"/>
      <c r="AB239" s="805"/>
      <c r="AC239" s="805"/>
      <c r="AD239" s="805"/>
      <c r="AE239" s="805"/>
      <c r="AF239" s="805"/>
      <c r="AG239" s="413">
        <f>W239+Y239+AA239+AC239+AE239</f>
        <v>0</v>
      </c>
      <c r="AH239" s="405"/>
      <c r="AI239" s="406"/>
      <c r="AJ239" s="806"/>
      <c r="AK239" s="807"/>
      <c r="AL239" s="808"/>
      <c r="AM239" s="809"/>
      <c r="AN239" s="806"/>
      <c r="AO239" s="807"/>
      <c r="AP239" s="271"/>
      <c r="AQ239" s="483"/>
      <c r="AR239" s="270"/>
      <c r="AS239" s="267"/>
      <c r="AT239" s="264"/>
      <c r="AU239" s="276"/>
      <c r="AV239" s="880"/>
      <c r="AW239" s="883"/>
      <c r="AX239" s="886"/>
      <c r="AY239" s="883"/>
      <c r="AZ239" s="889"/>
      <c r="BA239" s="892"/>
      <c r="BB239" s="394"/>
      <c r="BC239" s="282"/>
      <c r="BD239" s="398">
        <v>0.2</v>
      </c>
      <c r="BE239" s="288" t="str">
        <f>IF(ISERROR(IF(R235="R.INHERENTE
1","R. INHERENTE",(IF(AZ235="R.RESIDUAL
1","R. RESIDUAL"," ")))),"",(IF(R235="R.INHERENTE
1","R. INHERENTE",(IF(AZ235="R.RESIDUAL
1","R. RESIDUAL"," ")))))</f>
        <v xml:space="preserve"> </v>
      </c>
      <c r="BF239" s="289" t="str">
        <f>IF(ISERROR(IF(R235="R.INHERENTE
6","R. INHERENTE",(IF(AZ235="R.RESIDUAL
6","R. RESIDUAL"," ")))),"",(IF(R235="R.INHERENTE
6","R. INHERENTE",(IF(AZ235="R.RESIDUAL
6","R. RESIDUAL"," ")))))</f>
        <v xml:space="preserve"> </v>
      </c>
      <c r="BG239" s="290" t="str">
        <f>IF(ISERROR(IF(R235="R.INHERENTE
11","R. INHERENTE",(IF(AZ235="R.RESIDUAL
11","R. RESIDUAL"," ")))),"",(IF(R235="R.INHERENTE
11","R. INHERENTE",(IF(AZ235="R.RESIDUAL
11","R. RESIDUAL"," ")))))</f>
        <v xml:space="preserve"> </v>
      </c>
      <c r="BH239" s="291" t="str">
        <f>IF(ISERROR(IF(R235="R.INHERENTE
16","R. INHERENTE",(IF(AZ235="R.RESIDUAL
16","R. RESIDUAL"," ")))),"",(IF(R235="R.INHERENTE
16","R. INHERENTE",(IF(AZ235="R.RESIDUAL
16","R. RESIDUAL"," ")))))</f>
        <v xml:space="preserve"> </v>
      </c>
      <c r="BI239" s="292" t="str">
        <f>IF(ISERROR(IF(R235="R.INHERENTE
21","R. INHERENTE",(IF(AZ235="R.RESIDUAL
21","R. RESIDUAL"," ")))),"",(IF(R235="R.INHERENTE
21","R. INHERENTE",(IF(AZ235="R.RESIDUAL
21","R. RESIDUAL"," ")))))</f>
        <v xml:space="preserve"> </v>
      </c>
      <c r="BJ239" s="280"/>
      <c r="BK239" s="895"/>
      <c r="BL239" s="812"/>
      <c r="BM239" s="812"/>
      <c r="BN239" s="812"/>
      <c r="BO239" s="812"/>
      <c r="BP239" s="815"/>
      <c r="BQ239" s="392"/>
      <c r="BR239" s="818"/>
      <c r="BS239" s="821"/>
      <c r="BT239" s="824"/>
      <c r="BU239" s="275"/>
      <c r="BV239" s="827"/>
      <c r="BW239" s="830"/>
      <c r="BX239" s="830"/>
      <c r="BY239" s="830"/>
      <c r="BZ239" s="794"/>
      <c r="CA239" s="830"/>
      <c r="CB239" s="830"/>
      <c r="CC239" s="830"/>
      <c r="CD239" s="794"/>
      <c r="CE239" s="830"/>
      <c r="CF239" s="830"/>
      <c r="CG239" s="830"/>
      <c r="CH239" s="794"/>
      <c r="CI239" s="830"/>
      <c r="CJ239" s="830"/>
      <c r="CK239" s="830"/>
      <c r="CL239" s="794"/>
      <c r="CM239" s="830"/>
      <c r="CN239" s="830"/>
      <c r="CO239" s="830"/>
      <c r="CP239" s="797"/>
      <c r="CQ239" s="308"/>
      <c r="CR239" s="833"/>
      <c r="CS239" s="791"/>
      <c r="CT239" s="791"/>
      <c r="CU239" s="791"/>
      <c r="CV239" s="791"/>
      <c r="CW239" s="791"/>
      <c r="CX239" s="791"/>
      <c r="CY239" s="791"/>
      <c r="CZ239" s="794"/>
      <c r="DA239" s="791"/>
      <c r="DB239" s="791"/>
      <c r="DC239" s="791"/>
      <c r="DD239" s="794"/>
      <c r="DE239" s="791"/>
      <c r="DF239" s="791"/>
      <c r="DG239" s="791"/>
      <c r="DH239" s="794"/>
      <c r="DI239" s="791"/>
      <c r="DJ239" s="791"/>
      <c r="DK239" s="791"/>
      <c r="DL239" s="794"/>
      <c r="DM239" s="791"/>
      <c r="DN239" s="791"/>
      <c r="DO239" s="791"/>
      <c r="DP239" s="797"/>
      <c r="DQ239" s="293"/>
      <c r="DR239" s="300"/>
      <c r="DS239" s="301"/>
      <c r="DT239" s="301"/>
      <c r="DU239" s="302"/>
    </row>
    <row r="240" spans="1:125" ht="19.5" customHeight="1" thickBot="1" x14ac:dyDescent="0.3">
      <c r="AV240" s="394"/>
      <c r="AW240" s="394"/>
      <c r="AX240" s="394"/>
      <c r="AY240" s="394"/>
      <c r="AZ240" s="394"/>
      <c r="BE240" s="410">
        <v>0.2</v>
      </c>
      <c r="BF240" s="411">
        <v>0.4</v>
      </c>
      <c r="BG240" s="411">
        <v>0.60000000000000009</v>
      </c>
      <c r="BH240" s="411">
        <v>0.8</v>
      </c>
      <c r="BI240" s="411">
        <v>1</v>
      </c>
    </row>
    <row r="241" spans="1:125" ht="80.25" customHeight="1" x14ac:dyDescent="0.25">
      <c r="A241" s="303"/>
      <c r="B241" s="834">
        <v>38</v>
      </c>
      <c r="C241" s="837" t="s">
        <v>644</v>
      </c>
      <c r="D241" s="837" t="s">
        <v>628</v>
      </c>
      <c r="E241" s="837" t="s">
        <v>601</v>
      </c>
      <c r="F241" s="840" t="s">
        <v>600</v>
      </c>
      <c r="G241" s="843" t="s">
        <v>2064</v>
      </c>
      <c r="H241" s="485" t="s">
        <v>2065</v>
      </c>
      <c r="I241" s="846" t="str">
        <f>IF(F241="","",(CONCATENATE("Posibilidad de afectación ",F241," ",G241," ",H241," ",H242," ",H243," ",H244," ",H245)))</f>
        <v xml:space="preserve">Posibilidad de afectación Económica y Reputacional  por neumonía asociada a ventilación mecánica, a causa de la baja adherencia a los protocolos del proceso.     </v>
      </c>
      <c r="J241" s="849" t="s">
        <v>268</v>
      </c>
      <c r="K241" s="852" t="s">
        <v>868</v>
      </c>
      <c r="L241" s="274"/>
      <c r="M241" s="855" t="s">
        <v>656</v>
      </c>
      <c r="N241" s="858">
        <f>IF(ISERROR(VLOOKUP($M241,Listas!$E$20:$F$24,2,FALSE)),"",(VLOOKUP($M241,Listas!$E$20:$F$24,2,FALSE)))</f>
        <v>0.8</v>
      </c>
      <c r="O241" s="861" t="str">
        <f>IF(ISERROR(VLOOKUP($N241,Listas!$E$3:$F$7,2,FALSE)),"",(VLOOKUP($N241,Listas!$E$3:$F$7,2,FALSE)))</f>
        <v>ALTA</v>
      </c>
      <c r="P241" s="864" t="s">
        <v>596</v>
      </c>
      <c r="Q241" s="867">
        <f>IF(ISERROR(VLOOKUP($P241,Listas!$E$28:$F$35,2,FALSE)),"",(VLOOKUP($P241,Listas!$E$28:$F$35,2,FALSE)))</f>
        <v>0.4</v>
      </c>
      <c r="R241" s="870" t="str">
        <f>IF(N241="","",(CONCATENATE("R.INHERENTE
",(IF(AND($N241=0.2,$Q241=0.2),1,(IF(AND($N241=0.2,$Q241=0.4),6,(IF(AND($N241=0.2,$Q241=0.6),11,(IF(AND($N241=0.2,$Q241=0.8),16,(IF(AND($N241=0.2,$Q241=1),21,(IF(AND($N241=0.4,$Q241=0.2),2,(IF(AND($N241=0.4,$Q241=0.4),7,(IF(AND($N241=0.4,$Q241=0.6),12,(IF(AND($N241=0.4,$Q241=0.8),17,(IF(AND($N241=0.4,$Q241=1),22,(IF(AND($N241=0.6,$Q241=0.2),3,(IF(AND($N241=0.6,$Q241=0.4),8,(IF(AND($N241=0.6,$Q241=0.6),13,(IF(AND($N241=0.6,$Q241=0.8),18,(IF(AND($N241=0.6,$Q241=1),23,(IF(AND($N241=0.8,$Q241=0.2),4,(IF(AND($N241=0.8,$Q241=0.4),9,(IF(AND($N241=0.8,$Q241=0.6),14,(IF(AND($N241=0.8,$Q241=0.8),19,(IF(AND($N241=0.8,$Q241=1),24,(IF(AND($N241=1,$Q241=0.2),5,(IF(AND($N241=1,$Q241=0.4),10,(IF(AND($N241=1,$Q241=0.6),15,(IF(AND($N241=1,$Q241=0.8),20,(IF(AND($N241=1,$Q241=1),25,"")))))))))))))))))))))))))))))))))))))))))))))))))))))</f>
        <v>R.INHERENTE
9</v>
      </c>
      <c r="S241" s="274">
        <f>+VLOOKUP($R241,Listas!$D$112:$E$136,2,FALSE)</f>
        <v>9</v>
      </c>
      <c r="T241" s="515" t="s">
        <v>1148</v>
      </c>
      <c r="U241" s="309" t="s">
        <v>748</v>
      </c>
      <c r="V241" s="309"/>
      <c r="W241" s="873">
        <v>25</v>
      </c>
      <c r="X241" s="874"/>
      <c r="Y241" s="873"/>
      <c r="Z241" s="874"/>
      <c r="AA241" s="873"/>
      <c r="AB241" s="874"/>
      <c r="AC241" s="875"/>
      <c r="AD241" s="875"/>
      <c r="AE241" s="875">
        <v>15</v>
      </c>
      <c r="AF241" s="875"/>
      <c r="AG241" s="436">
        <f>W241+Y241+AA241+AC241+AE241</f>
        <v>40</v>
      </c>
      <c r="AH241" s="407">
        <v>0.48</v>
      </c>
      <c r="AI241" s="408">
        <v>0.4</v>
      </c>
      <c r="AJ241" s="1186" t="s">
        <v>189</v>
      </c>
      <c r="AK241" s="1187"/>
      <c r="AL241" s="1188" t="s">
        <v>588</v>
      </c>
      <c r="AM241" s="1189"/>
      <c r="AN241" s="1186" t="s">
        <v>189</v>
      </c>
      <c r="AO241" s="1187"/>
      <c r="AP241" s="500" t="s">
        <v>1150</v>
      </c>
      <c r="AQ241" s="478" t="s">
        <v>618</v>
      </c>
      <c r="AR241" s="310" t="s">
        <v>1152</v>
      </c>
      <c r="AS241" s="502" t="s">
        <v>1156</v>
      </c>
      <c r="AT241" s="504" t="s">
        <v>1157</v>
      </c>
      <c r="AU241" s="305">
        <f>+(IF(AND($AV241&gt;0,$AV241&lt;=0.2),0.2,(IF(AND($AV241&gt;0.2,$AV241&lt;=0.4),0.4,(IF(AND($AV241&gt;0.4,$AV241&lt;=0.6),0.6,(IF(AND($AV241&gt;0.6,$AV241&lt;=0.8),0.8,(IF($AV241&gt;0.8,1,""))))))))))</f>
        <v>0.4</v>
      </c>
      <c r="AV241" s="878">
        <f>+MIN(AH241:AH245)</f>
        <v>0.28799999999999998</v>
      </c>
      <c r="AW241" s="881" t="str">
        <f>+(IF($AU241=0.2,"MUY BAJA",(IF($AU241=0.4,"BAJA",(IF($AU241=0.6,"MEDIA",(IF($AU241=0.8,"ALTA",(IF($AU241=1,"MUY ALTA",""))))))))))</f>
        <v>BAJA</v>
      </c>
      <c r="AX241" s="884">
        <f>+MIN(AI241:AI245)</f>
        <v>0.4</v>
      </c>
      <c r="AY241" s="881" t="str">
        <f>+(IF($BB241=0.2,"MUY BAJA",(IF($BB241=0.4,"BAJA",(IF($BB241=0.6,"MEDIA",(IF($BB241=0.8,"ALTA",(IF($BB241=1,"MUY ALTA",""))))))))))</f>
        <v>BAJA</v>
      </c>
      <c r="AZ241" s="887" t="str">
        <f>IF($AU241="","",(CONCATENATE("R.RESIDUAL
",(IF(AND($AU241=0.2,$BB241=0.2),1,(IF(AND($AU241=0.2,$BB241=0.4),6,(IF(AND($AU241=0.2,$BB241=0.6),11,(IF(AND($AU241=0.2,$BB241=0.8),16,(IF(AND($AU241=0.2,$BB241=1),21,(IF(AND($AU241=0.4,$BB241=0.2),2,(IF(AND($AU241=0.4,$BB241=0.4),7,(IF(AND($AU241=0.4,$BB241=0.6),12,(IF(AND($AU241=0.4,$BB241=0.8),17,(IF(AND($AU241=0.4,$BB241=1),22,(IF(AND($AU241=0.6,$BB241=0.2),3,(IF(AND($AU241=0.6,$BB241=0.4),8,(IF(AND($AU241=0.6,$BB241=0.6),13,(IF(AND($AU241=0.6,$BB241=0.8),18,(IF(AND($AU241=0.6,$BB241=1),23,(IF(AND($AU241=0.8,$BB241=0.2),4,(IF(AND($AU241=0.8,$BB241=0.4),9,(IF(AND($AU241=0.8,$BB241=0.6),14,(IF(AND($AU241=0.8,$BB241=0.8),19,(IF(AND($AU241=0.8,$BB241=1),24,(IF(AND($AU241=1,$BB241=0.2),5,(IF(AND($AU241=1,$BB241=0.4),10,(IF(AND($AU241=1,$BB241=0.6),15,(IF(AND($AU241=1,$BB241=0.8),20,(IF(AND($AU241=1,$BB241=1),25,"")))))))))))))))))))))))))))))))))))))))))))))))))))))</f>
        <v>R.RESIDUAL
7</v>
      </c>
      <c r="BA241" s="890" t="s">
        <v>749</v>
      </c>
      <c r="BB241" s="305">
        <f>+(IF(AND($AX241&gt;0,$AX241&lt;=0.2),0.2,(IF(AND($AX241&gt;0.2,$AX241&lt;=0.4),0.4,(IF(AND($AX241&gt;0.4,$AX241&lt;=0.6),0.6,(IF(AND($AX241&gt;0.6,$AX241&lt;=0.8),0.8,(IF($AX241&gt;0.8,1,""))))))))))</f>
        <v>0.4</v>
      </c>
      <c r="BC241" s="276">
        <f>+VLOOKUP($AZ241,Listas!$F$112:$G$136,2,FALSE)</f>
        <v>7</v>
      </c>
      <c r="BD241" s="397">
        <v>1</v>
      </c>
      <c r="BE241" s="277" t="str">
        <f>IF(ISERROR(IF(R241="R.INHERENTE
5","R. INHERENTE",(IF(AZ241="R.RESIDUAL
5","R. RESIDUAL"," ")))),"",(IF(R241="R.INHERENTE
5","R. INHERENTE",(IF(AZ241="R.RESIDUAL
5","R. RESIDUAL"," ")))))</f>
        <v xml:space="preserve"> </v>
      </c>
      <c r="BF241" s="278" t="str">
        <f>IF(ISERROR(IF(R241="R.INHERENTE
10","R. INHERENTE",(IF(AZ241="R.RESIDUAL
10","R. RESIDUAL"," ")))),"",(IF(R241="R.INHERENTE
10","R. INHERENTE",(IF(AZ241="R.RESIDUAL
10","R. RESIDUAL"," ")))))</f>
        <v xml:space="preserve"> </v>
      </c>
      <c r="BG241" s="278" t="str">
        <f>IF(ISERROR(IF(R241="R.INHERENTE
15","R. INHERENTE",(IF(AZ241="R.RESIDUAL
15","R. RESIDUAL"," ")))),"",(IF(R241="R.INHERENTE
15","R. INHERENTE",(IF(AZ241="R.RESIDUAL
15","R. RESIDUAL"," ")))))</f>
        <v xml:space="preserve"> </v>
      </c>
      <c r="BH241" s="278" t="str">
        <f>IF(ISERROR(IF(R241="R.INHERENTE
20","R. INHERENTE",(IF(AZ241="R.RESIDUAL
20","R. RESIDUAL"," ")))),"",(IF(R241="R.INHERENTE
20","R. INHERENTE",(IF(AZ241="R.RESIDUAL
20","R. RESIDUAL"," ")))))</f>
        <v xml:space="preserve"> </v>
      </c>
      <c r="BI241" s="279" t="str">
        <f>IF(ISERROR(IF(R241="R.INHERENTE
25","R. INHERENTE",(IF(AZ241="R.RESIDUAL
25","R. RESIDUAL"," ")))),"",(IF(R241="R.INHERENTE
25","R. INHERENTE",(IF(AZ241="R.RESIDUAL
25","R. RESIDUAL"," ")))))</f>
        <v xml:space="preserve"> </v>
      </c>
      <c r="BJ241" s="280"/>
      <c r="BK241" s="816" t="s">
        <v>1159</v>
      </c>
      <c r="BL241" s="819" t="s">
        <v>1160</v>
      </c>
      <c r="BM241" s="1193">
        <v>44682</v>
      </c>
      <c r="BN241" s="819" t="s">
        <v>1161</v>
      </c>
      <c r="BO241" s="1176"/>
      <c r="BP241" s="813" t="s">
        <v>693</v>
      </c>
      <c r="BQ241" s="392"/>
      <c r="BR241" s="1190" t="s">
        <v>1162</v>
      </c>
      <c r="BS241" s="1200" t="s">
        <v>1167</v>
      </c>
      <c r="BT241" s="507"/>
      <c r="BU241" s="275"/>
      <c r="BV241" s="825">
        <v>44656</v>
      </c>
      <c r="BW241" s="828"/>
      <c r="BX241" s="828"/>
      <c r="BY241" s="828"/>
      <c r="BZ241" s="792" t="s">
        <v>924</v>
      </c>
      <c r="CA241" s="828"/>
      <c r="CB241" s="828"/>
      <c r="CC241" s="828"/>
      <c r="CD241" s="792" t="s">
        <v>924</v>
      </c>
      <c r="CE241" s="828"/>
      <c r="CF241" s="828"/>
      <c r="CG241" s="828"/>
      <c r="CH241" s="792" t="s">
        <v>925</v>
      </c>
      <c r="CI241" s="828"/>
      <c r="CJ241" s="828"/>
      <c r="CK241" s="828"/>
      <c r="CL241" s="792" t="s">
        <v>924</v>
      </c>
      <c r="CM241" s="828"/>
      <c r="CN241" s="828"/>
      <c r="CO241" s="828"/>
      <c r="CP241" s="795" t="s">
        <v>926</v>
      </c>
      <c r="CQ241" s="308"/>
      <c r="CR241" s="831">
        <v>44661</v>
      </c>
      <c r="CS241" s="789"/>
      <c r="CT241" s="789"/>
      <c r="CU241" s="789"/>
      <c r="CV241" s="789"/>
      <c r="CW241" s="789"/>
      <c r="CX241" s="789"/>
      <c r="CY241" s="789"/>
      <c r="CZ241" s="792" t="s">
        <v>924</v>
      </c>
      <c r="DA241" s="789"/>
      <c r="DB241" s="789"/>
      <c r="DC241" s="789"/>
      <c r="DD241" s="792" t="s">
        <v>924</v>
      </c>
      <c r="DE241" s="789"/>
      <c r="DF241" s="789"/>
      <c r="DG241" s="789"/>
      <c r="DH241" s="792" t="s">
        <v>925</v>
      </c>
      <c r="DI241" s="789"/>
      <c r="DJ241" s="789"/>
      <c r="DK241" s="789"/>
      <c r="DL241" s="792" t="s">
        <v>924</v>
      </c>
      <c r="DM241" s="789"/>
      <c r="DN241" s="789"/>
      <c r="DO241" s="789"/>
      <c r="DP241" s="795" t="s">
        <v>926</v>
      </c>
      <c r="DQ241" s="293"/>
      <c r="DR241" s="294"/>
      <c r="DS241" s="295"/>
      <c r="DT241" s="295"/>
      <c r="DU241" s="296"/>
    </row>
    <row r="242" spans="1:125" ht="80.25" customHeight="1" x14ac:dyDescent="0.25">
      <c r="A242" s="303"/>
      <c r="B242" s="835"/>
      <c r="C242" s="838"/>
      <c r="D242" s="838"/>
      <c r="E242" s="838"/>
      <c r="F242" s="841"/>
      <c r="G242" s="844"/>
      <c r="H242" s="486"/>
      <c r="I242" s="847"/>
      <c r="J242" s="850"/>
      <c r="K242" s="853"/>
      <c r="L242" s="274"/>
      <c r="M242" s="856"/>
      <c r="N242" s="859"/>
      <c r="O242" s="862"/>
      <c r="P242" s="865"/>
      <c r="Q242" s="868"/>
      <c r="R242" s="871"/>
      <c r="S242" s="274"/>
      <c r="T242" s="516" t="s">
        <v>1149</v>
      </c>
      <c r="U242" s="258"/>
      <c r="V242" s="258"/>
      <c r="W242" s="798">
        <v>25</v>
      </c>
      <c r="X242" s="798"/>
      <c r="Y242" s="798"/>
      <c r="Z242" s="798"/>
      <c r="AA242" s="798"/>
      <c r="AB242" s="798"/>
      <c r="AC242" s="798"/>
      <c r="AD242" s="798"/>
      <c r="AE242" s="798">
        <v>15</v>
      </c>
      <c r="AF242" s="798"/>
      <c r="AG242" s="412">
        <f>W242+Y242+AA242+AC242+AE242</f>
        <v>40</v>
      </c>
      <c r="AH242" s="403">
        <v>0.28799999999999998</v>
      </c>
      <c r="AI242" s="404"/>
      <c r="AJ242" s="801" t="s">
        <v>189</v>
      </c>
      <c r="AK242" s="802"/>
      <c r="AL242" s="803" t="s">
        <v>588</v>
      </c>
      <c r="AM242" s="804"/>
      <c r="AN242" s="801" t="s">
        <v>189</v>
      </c>
      <c r="AO242" s="802"/>
      <c r="AP242" s="499" t="s">
        <v>1151</v>
      </c>
      <c r="AQ242" s="482" t="s">
        <v>618</v>
      </c>
      <c r="AR242" s="269" t="s">
        <v>1154</v>
      </c>
      <c r="AS242" s="503" t="s">
        <v>1155</v>
      </c>
      <c r="AT242" s="505" t="s">
        <v>1158</v>
      </c>
      <c r="AU242" s="276"/>
      <c r="AV242" s="879"/>
      <c r="AW242" s="882"/>
      <c r="AX242" s="885"/>
      <c r="AY242" s="882"/>
      <c r="AZ242" s="888"/>
      <c r="BA242" s="891"/>
      <c r="BB242" s="394"/>
      <c r="BC242" s="282"/>
      <c r="BD242" s="397">
        <v>0.8</v>
      </c>
      <c r="BE242" s="283" t="str">
        <f>IF(ISERROR(IF(R241="R.INHERENTE
4","R. INHERENTE",(IF(AZ241="R.RESIDUAL
4","R. RESIDUAL"," ")))),"",(IF(R241="R.INHERENTE
4","R. INHERENTE",(IF(AZ241="R.RESIDUAL
4","R. RESIDUAL"," ")))))</f>
        <v xml:space="preserve"> </v>
      </c>
      <c r="BF242" s="284" t="str">
        <f>IF(ISERROR(IF(R241="R.INHERENTE
9","R. INHERENTE",(IF(AZ241="R.RESIDUAL
9","R. RESIDUAL"," ")))),"",(IF(R241="R.INHERENTE
9","R. INHERENTE",(IF(AZ241="R.RESIDUAL
9","R. RESIDUAL"," ")))))</f>
        <v>R. INHERENTE</v>
      </c>
      <c r="BG242" s="285" t="str">
        <f>IF(ISERROR(IF(R241="R.INHERENTE
14","R. INHERENTE",(IF(AZ241="R.RESIDUAL
14","R. RESIDUAL"," ")))),"",(IF(R241="R.INHERENTE
14","R. INHERENTE",(IF(AZ241="R.RESIDUAL
14","R. RESIDUAL"," ")))))</f>
        <v xml:space="preserve"> </v>
      </c>
      <c r="BH242" s="285" t="str">
        <f>IF(ISERROR(IF(R241="R.INHERENTE
19","R. INHERENTE",(IF(AZ241="R.RESIDUAL
19","R. RESIDUAL"," ")))),"",(IF(R241="R.INHERENTE
19","R. INHERENTE",(IF(AZ241="R.RESIDUAL
19","R. RESIDUAL"," ")))))</f>
        <v xml:space="preserve"> </v>
      </c>
      <c r="BI242" s="286" t="str">
        <f>IF(ISERROR(IF(R241="R.INHERENTE
24","R. INHERENTE",(IF(AZ241="R.RESIDUAL
24","R. RESIDUAL"," ")))),"",(IF(R241="R.INHERENTE
24","R. INHERENTE",(IF(AZ241="R.RESIDUAL
24","R. RESIDUAL"," ")))))</f>
        <v xml:space="preserve"> </v>
      </c>
      <c r="BJ242" s="280"/>
      <c r="BK242" s="1181"/>
      <c r="BL242" s="950"/>
      <c r="BM242" s="950"/>
      <c r="BN242" s="950"/>
      <c r="BO242" s="950"/>
      <c r="BP242" s="814"/>
      <c r="BQ242" s="392"/>
      <c r="BR242" s="1191"/>
      <c r="BS242" s="1201"/>
      <c r="BT242" s="506" t="s">
        <v>1164</v>
      </c>
      <c r="BU242" s="275"/>
      <c r="BV242" s="826"/>
      <c r="BW242" s="829"/>
      <c r="BX242" s="829"/>
      <c r="BY242" s="829"/>
      <c r="BZ242" s="793"/>
      <c r="CA242" s="829"/>
      <c r="CB242" s="829"/>
      <c r="CC242" s="829"/>
      <c r="CD242" s="793"/>
      <c r="CE242" s="829"/>
      <c r="CF242" s="829"/>
      <c r="CG242" s="829"/>
      <c r="CH242" s="793"/>
      <c r="CI242" s="829"/>
      <c r="CJ242" s="829"/>
      <c r="CK242" s="829"/>
      <c r="CL242" s="793"/>
      <c r="CM242" s="829"/>
      <c r="CN242" s="829"/>
      <c r="CO242" s="829"/>
      <c r="CP242" s="796"/>
      <c r="CQ242" s="308"/>
      <c r="CR242" s="832"/>
      <c r="CS242" s="790"/>
      <c r="CT242" s="790"/>
      <c r="CU242" s="790"/>
      <c r="CV242" s="790"/>
      <c r="CW242" s="790"/>
      <c r="CX242" s="790"/>
      <c r="CY242" s="790"/>
      <c r="CZ242" s="793"/>
      <c r="DA242" s="790"/>
      <c r="DB242" s="790"/>
      <c r="DC242" s="790"/>
      <c r="DD242" s="793"/>
      <c r="DE242" s="790"/>
      <c r="DF242" s="790"/>
      <c r="DG242" s="790"/>
      <c r="DH242" s="793"/>
      <c r="DI242" s="790"/>
      <c r="DJ242" s="790"/>
      <c r="DK242" s="790"/>
      <c r="DL242" s="793"/>
      <c r="DM242" s="790"/>
      <c r="DN242" s="790"/>
      <c r="DO242" s="790"/>
      <c r="DP242" s="796"/>
      <c r="DQ242" s="293"/>
      <c r="DR242" s="297"/>
      <c r="DS242" s="298"/>
      <c r="DT242" s="298"/>
      <c r="DU242" s="299"/>
    </row>
    <row r="243" spans="1:125" ht="80.25" customHeight="1" x14ac:dyDescent="0.25">
      <c r="A243" s="303"/>
      <c r="B243" s="835"/>
      <c r="C243" s="838"/>
      <c r="D243" s="838"/>
      <c r="E243" s="838"/>
      <c r="F243" s="841"/>
      <c r="G243" s="844"/>
      <c r="H243" s="486"/>
      <c r="I243" s="847"/>
      <c r="J243" s="850"/>
      <c r="K243" s="853"/>
      <c r="L243" s="274"/>
      <c r="M243" s="856"/>
      <c r="N243" s="859"/>
      <c r="O243" s="862"/>
      <c r="P243" s="865"/>
      <c r="Q243" s="868"/>
      <c r="R243" s="871"/>
      <c r="S243" s="274"/>
      <c r="T243" s="516"/>
      <c r="U243" s="258"/>
      <c r="V243" s="258"/>
      <c r="W243" s="798"/>
      <c r="X243" s="798"/>
      <c r="Y243" s="798"/>
      <c r="Z243" s="798"/>
      <c r="AA243" s="798"/>
      <c r="AB243" s="798"/>
      <c r="AC243" s="798"/>
      <c r="AD243" s="798"/>
      <c r="AE243" s="798"/>
      <c r="AF243" s="798"/>
      <c r="AG243" s="412">
        <f>W243+Y243+AA243+AC243+AE243</f>
        <v>0</v>
      </c>
      <c r="AH243" s="403"/>
      <c r="AI243" s="404"/>
      <c r="AJ243" s="801"/>
      <c r="AK243" s="802"/>
      <c r="AL243" s="803"/>
      <c r="AM243" s="804"/>
      <c r="AN243" s="801"/>
      <c r="AO243" s="802"/>
      <c r="AP243" s="480"/>
      <c r="AQ243" s="482"/>
      <c r="AR243" s="269"/>
      <c r="AS243" s="266"/>
      <c r="AT243" s="261"/>
      <c r="AU243" s="276"/>
      <c r="AV243" s="879"/>
      <c r="AW243" s="882"/>
      <c r="AX243" s="885"/>
      <c r="AY243" s="882"/>
      <c r="AZ243" s="888"/>
      <c r="BA243" s="891"/>
      <c r="BB243" s="394"/>
      <c r="BC243" s="282"/>
      <c r="BD243" s="397">
        <v>0.60000000000000009</v>
      </c>
      <c r="BE243" s="283" t="str">
        <f>IF(ISERROR(IF(R241="R.INHERENTE
3","R. INHERENTE",(IF(AZ241="R.RESIDUAL
3","R. RESIDUAL"," ")))),"",(IF(R241="R.INHERENTE
3","R. INHERENTE",(IF(AZ241="R.RESIDUAL
3","R. RESIDUAL"," ")))))</f>
        <v xml:space="preserve"> </v>
      </c>
      <c r="BF243" s="284" t="str">
        <f>IF(ISERROR(IF(R241="R.INHERENTE
8","R. INHERENTE",(IF(AZ241="R.RESIDUAL
8","R. RESIDUAL"," ")))),"",(IF(R241="R.INHERENTE
8","R. INHERENTE",(IF(AZ241="R.RESIDUAL
8","R. RESIDUAL"," ")))))</f>
        <v xml:space="preserve"> </v>
      </c>
      <c r="BG243" s="284" t="str">
        <f>IF(ISERROR(IF(R241="R.INHERENTE
13","R. INHERENTE",(IF(AZ241="R.RESIDUAL
13","R. RESIDUAL"," ")))),"",(IF(R241="R.INHERENTE
13","R. INHERENTE",(IF(AZ241="R.RESIDUAL
13","R. RESIDUAL"," ")))))</f>
        <v xml:space="preserve"> </v>
      </c>
      <c r="BH243" s="285" t="str">
        <f>IF(ISERROR(IF(R241="R.INHERENTE
18","R. INHERENTE",(IF(AZ241="R.RESIDUAL
18","R. RESIDUAL"," ")))),"",(IF(R241="R.INHERENTE
18","R. INHERENTE",(IF(AZ241="R.RESIDUAL
18","R. RESIDUAL"," ")))))</f>
        <v xml:space="preserve"> </v>
      </c>
      <c r="BI243" s="286" t="str">
        <f>IF(ISERROR(IF(R241="R.INHERENTE
23","R. INHERENTE",(IF(AZ241="R.RESIDUAL
23","R. RESIDUAL"," ")))),"",(IF(R241="R.INHERENTE
23","R. INHERENTE",(IF(AZ241="R.RESIDUAL
23","R. RESIDUAL"," ")))))</f>
        <v xml:space="preserve"> </v>
      </c>
      <c r="BJ243" s="280"/>
      <c r="BK243" s="1181"/>
      <c r="BL243" s="950"/>
      <c r="BM243" s="950"/>
      <c r="BN243" s="950"/>
      <c r="BO243" s="950"/>
      <c r="BP243" s="814"/>
      <c r="BQ243" s="392"/>
      <c r="BR243" s="1191"/>
      <c r="BS243" s="1201"/>
      <c r="BT243" s="506" t="s">
        <v>1165</v>
      </c>
      <c r="BU243" s="275"/>
      <c r="BV243" s="826"/>
      <c r="BW243" s="829"/>
      <c r="BX243" s="829"/>
      <c r="BY243" s="829"/>
      <c r="BZ243" s="793"/>
      <c r="CA243" s="829"/>
      <c r="CB243" s="829"/>
      <c r="CC243" s="829"/>
      <c r="CD243" s="793"/>
      <c r="CE243" s="829"/>
      <c r="CF243" s="829"/>
      <c r="CG243" s="829"/>
      <c r="CH243" s="793"/>
      <c r="CI243" s="829"/>
      <c r="CJ243" s="829"/>
      <c r="CK243" s="829"/>
      <c r="CL243" s="793"/>
      <c r="CM243" s="829"/>
      <c r="CN243" s="829"/>
      <c r="CO243" s="829"/>
      <c r="CP243" s="796"/>
      <c r="CQ243" s="308"/>
      <c r="CR243" s="832"/>
      <c r="CS243" s="790"/>
      <c r="CT243" s="790"/>
      <c r="CU243" s="790"/>
      <c r="CV243" s="790"/>
      <c r="CW243" s="790"/>
      <c r="CX243" s="790"/>
      <c r="CY243" s="790"/>
      <c r="CZ243" s="793"/>
      <c r="DA243" s="790"/>
      <c r="DB243" s="790"/>
      <c r="DC243" s="790"/>
      <c r="DD243" s="793"/>
      <c r="DE243" s="790"/>
      <c r="DF243" s="790"/>
      <c r="DG243" s="790"/>
      <c r="DH243" s="793"/>
      <c r="DI243" s="790"/>
      <c r="DJ243" s="790"/>
      <c r="DK243" s="790"/>
      <c r="DL243" s="793"/>
      <c r="DM243" s="790"/>
      <c r="DN243" s="790"/>
      <c r="DO243" s="790"/>
      <c r="DP243" s="796"/>
      <c r="DQ243" s="293"/>
      <c r="DR243" s="297"/>
      <c r="DS243" s="298"/>
      <c r="DT243" s="298"/>
      <c r="DU243" s="299"/>
    </row>
    <row r="244" spans="1:125" ht="80.25" customHeight="1" x14ac:dyDescent="0.25">
      <c r="A244" s="303"/>
      <c r="B244" s="835"/>
      <c r="C244" s="838"/>
      <c r="D244" s="838"/>
      <c r="E244" s="838"/>
      <c r="F244" s="841"/>
      <c r="G244" s="844"/>
      <c r="H244" s="486"/>
      <c r="I244" s="847"/>
      <c r="J244" s="850"/>
      <c r="K244" s="853"/>
      <c r="L244" s="274"/>
      <c r="M244" s="856"/>
      <c r="N244" s="859"/>
      <c r="O244" s="862"/>
      <c r="P244" s="865"/>
      <c r="Q244" s="868"/>
      <c r="R244" s="871"/>
      <c r="S244" s="274"/>
      <c r="T244" s="516"/>
      <c r="U244" s="258"/>
      <c r="V244" s="258"/>
      <c r="W244" s="798"/>
      <c r="X244" s="798"/>
      <c r="Y244" s="798"/>
      <c r="Z244" s="798"/>
      <c r="AA244" s="798"/>
      <c r="AB244" s="798"/>
      <c r="AC244" s="798"/>
      <c r="AD244" s="798"/>
      <c r="AE244" s="798"/>
      <c r="AF244" s="798"/>
      <c r="AG244" s="412">
        <f>W244+Y244+AA244+AC244+AE244</f>
        <v>0</v>
      </c>
      <c r="AH244" s="403"/>
      <c r="AI244" s="404"/>
      <c r="AJ244" s="801"/>
      <c r="AK244" s="802"/>
      <c r="AL244" s="803"/>
      <c r="AM244" s="804"/>
      <c r="AN244" s="801"/>
      <c r="AO244" s="802"/>
      <c r="AP244" s="480"/>
      <c r="AQ244" s="482"/>
      <c r="AR244" s="269"/>
      <c r="AS244" s="266"/>
      <c r="AT244" s="261"/>
      <c r="AU244" s="276"/>
      <c r="AV244" s="879"/>
      <c r="AW244" s="882"/>
      <c r="AX244" s="885"/>
      <c r="AY244" s="882"/>
      <c r="AZ244" s="888"/>
      <c r="BA244" s="891"/>
      <c r="BB244" s="394"/>
      <c r="BC244" s="282"/>
      <c r="BD244" s="397">
        <v>0.4</v>
      </c>
      <c r="BE244" s="287" t="str">
        <f>IF(ISERROR(IF(R241="R.INHERENTE
2","R. INHERENTE",(IF(AZ241="R.RESIDUAL
2","R. RESIDUAL"," ")))),"",(IF(R241="R.INHERENTE
2","R. INHERENTE",(IF(AZ241="R.RESIDUAL
2","R. RESIDUAL"," ")))))</f>
        <v xml:space="preserve"> </v>
      </c>
      <c r="BF244" s="284" t="str">
        <f>IF(ISERROR(IF(R241="R.INHERENTE
7","R. INHERENTE",(IF(AZ241="R.RESIDUAL
7","R. RESIDUAL"," ")))),"",(IF(R241="R.INHERENTE
7","R. INHERENTE",(IF(AZ241="R.RESIDUAL
7","R. RESIDUAL"," ")))))</f>
        <v>R. RESIDUAL</v>
      </c>
      <c r="BG244" s="284" t="str">
        <f>IF(ISERROR(IF(R241="R.INHERENTE
12","R. INHERENTE",(IF(AZ241="R.RESIDUAL
12","R. RESIDUAL"," ")))),"",(IF(R241="R.INHERENTE
12","R. INHERENTE",(IF(AZ241="R.RESIDUAL
12","R. RESIDUAL"," ")))))</f>
        <v xml:space="preserve"> </v>
      </c>
      <c r="BH244" s="285" t="str">
        <f>IF(ISERROR(IF(R241="R.INHERENTE
17","R. INHERENTE",(IF(AZ241="R.RESIDUAL
17","R. RESIDUAL"," ")))),"",(IF(R241="R.INHERENTE
17","R. INHERENTE",(IF(AZ241="R.RESIDUAL
17","R. RESIDUAL"," ")))))</f>
        <v xml:space="preserve"> </v>
      </c>
      <c r="BI244" s="286" t="str">
        <f>IF(ISERROR(IF(R241="R.INHERENTE
22","R. INHERENTE",(IF(AZ241="R.RESIDUAL
22","R. RESIDUAL"," ")))),"",(IF(R241="R.INHERENTE
22","R. INHERENTE",(IF(AZ241="R.RESIDUAL
22","R. RESIDUAL"," ")))))</f>
        <v xml:space="preserve"> </v>
      </c>
      <c r="BJ244" s="280"/>
      <c r="BK244" s="1181"/>
      <c r="BL244" s="950"/>
      <c r="BM244" s="950"/>
      <c r="BN244" s="950"/>
      <c r="BO244" s="950"/>
      <c r="BP244" s="814"/>
      <c r="BQ244" s="392"/>
      <c r="BR244" s="1191"/>
      <c r="BS244" s="1201"/>
      <c r="BT244" s="506" t="s">
        <v>1166</v>
      </c>
      <c r="BU244" s="275"/>
      <c r="BV244" s="826"/>
      <c r="BW244" s="829"/>
      <c r="BX244" s="829"/>
      <c r="BY244" s="829"/>
      <c r="BZ244" s="793"/>
      <c r="CA244" s="829"/>
      <c r="CB244" s="829"/>
      <c r="CC244" s="829"/>
      <c r="CD244" s="793"/>
      <c r="CE244" s="829"/>
      <c r="CF244" s="829"/>
      <c r="CG244" s="829"/>
      <c r="CH244" s="793"/>
      <c r="CI244" s="829"/>
      <c r="CJ244" s="829"/>
      <c r="CK244" s="829"/>
      <c r="CL244" s="793"/>
      <c r="CM244" s="829"/>
      <c r="CN244" s="829"/>
      <c r="CO244" s="829"/>
      <c r="CP244" s="796"/>
      <c r="CQ244" s="308"/>
      <c r="CR244" s="832"/>
      <c r="CS244" s="790"/>
      <c r="CT244" s="790"/>
      <c r="CU244" s="790"/>
      <c r="CV244" s="790"/>
      <c r="CW244" s="790"/>
      <c r="CX244" s="790"/>
      <c r="CY244" s="790"/>
      <c r="CZ244" s="793"/>
      <c r="DA244" s="790"/>
      <c r="DB244" s="790"/>
      <c r="DC244" s="790"/>
      <c r="DD244" s="793"/>
      <c r="DE244" s="790"/>
      <c r="DF244" s="790"/>
      <c r="DG244" s="790"/>
      <c r="DH244" s="793"/>
      <c r="DI244" s="790"/>
      <c r="DJ244" s="790"/>
      <c r="DK244" s="790"/>
      <c r="DL244" s="793"/>
      <c r="DM244" s="790"/>
      <c r="DN244" s="790"/>
      <c r="DO244" s="790"/>
      <c r="DP244" s="796"/>
      <c r="DQ244" s="293"/>
      <c r="DR244" s="297"/>
      <c r="DS244" s="298"/>
      <c r="DT244" s="298"/>
      <c r="DU244" s="299"/>
    </row>
    <row r="245" spans="1:125" ht="80.25" customHeight="1" thickBot="1" x14ac:dyDescent="0.3">
      <c r="A245" s="303"/>
      <c r="B245" s="836"/>
      <c r="C245" s="839"/>
      <c r="D245" s="839"/>
      <c r="E245" s="839"/>
      <c r="F245" s="842"/>
      <c r="G245" s="845"/>
      <c r="H245" s="487"/>
      <c r="I245" s="848"/>
      <c r="J245" s="851"/>
      <c r="K245" s="854"/>
      <c r="L245" s="274"/>
      <c r="M245" s="857"/>
      <c r="N245" s="860"/>
      <c r="O245" s="863"/>
      <c r="P245" s="866"/>
      <c r="Q245" s="869"/>
      <c r="R245" s="872"/>
      <c r="S245" s="274"/>
      <c r="T245" s="536"/>
      <c r="U245" s="263"/>
      <c r="V245" s="263"/>
      <c r="W245" s="805"/>
      <c r="X245" s="805"/>
      <c r="Y245" s="805"/>
      <c r="Z245" s="805"/>
      <c r="AA245" s="805"/>
      <c r="AB245" s="805"/>
      <c r="AC245" s="805"/>
      <c r="AD245" s="805"/>
      <c r="AE245" s="805"/>
      <c r="AF245" s="805"/>
      <c r="AG245" s="413">
        <f>W245+Y245+AA245+AC245+AE245</f>
        <v>0</v>
      </c>
      <c r="AH245" s="405"/>
      <c r="AI245" s="406"/>
      <c r="AJ245" s="806"/>
      <c r="AK245" s="807"/>
      <c r="AL245" s="808"/>
      <c r="AM245" s="809"/>
      <c r="AN245" s="806"/>
      <c r="AO245" s="807"/>
      <c r="AP245" s="271"/>
      <c r="AQ245" s="483"/>
      <c r="AR245" s="270"/>
      <c r="AS245" s="267"/>
      <c r="AT245" s="264"/>
      <c r="AU245" s="276"/>
      <c r="AV245" s="880"/>
      <c r="AW245" s="883"/>
      <c r="AX245" s="886"/>
      <c r="AY245" s="883"/>
      <c r="AZ245" s="889"/>
      <c r="BA245" s="892"/>
      <c r="BB245" s="394"/>
      <c r="BC245" s="282"/>
      <c r="BD245" s="398">
        <v>0.2</v>
      </c>
      <c r="BE245" s="288" t="str">
        <f>IF(ISERROR(IF(R241="R.INHERENTE
1","R. INHERENTE",(IF(AZ241="R.RESIDUAL
1","R. RESIDUAL"," ")))),"",(IF(R241="R.INHERENTE
1","R. INHERENTE",(IF(AZ241="R.RESIDUAL
1","R. RESIDUAL"," ")))))</f>
        <v xml:space="preserve"> </v>
      </c>
      <c r="BF245" s="289" t="str">
        <f>IF(ISERROR(IF(R241="R.INHERENTE
6","R. INHERENTE",(IF(AZ241="R.RESIDUAL
6","R. RESIDUAL"," ")))),"",(IF(R241="R.INHERENTE
6","R. INHERENTE",(IF(AZ241="R.RESIDUAL
6","R. RESIDUAL"," ")))))</f>
        <v xml:space="preserve"> </v>
      </c>
      <c r="BG245" s="290" t="str">
        <f>IF(ISERROR(IF(R241="R.INHERENTE
11","R. INHERENTE",(IF(AZ241="R.RESIDUAL
11","R. RESIDUAL"," ")))),"",(IF(R241="R.INHERENTE
11","R. INHERENTE",(IF(AZ241="R.RESIDUAL
11","R. RESIDUAL"," ")))))</f>
        <v xml:space="preserve"> </v>
      </c>
      <c r="BH245" s="291" t="str">
        <f>IF(ISERROR(IF(R241="R.INHERENTE
16","R. INHERENTE",(IF(AZ241="R.RESIDUAL
16","R. RESIDUAL"," ")))),"",(IF(R241="R.INHERENTE
16","R. INHERENTE",(IF(AZ241="R.RESIDUAL
16","R. RESIDUAL"," ")))))</f>
        <v xml:space="preserve"> </v>
      </c>
      <c r="BI245" s="292" t="str">
        <f>IF(ISERROR(IF(R241="R.INHERENTE
21","R. INHERENTE",(IF(AZ241="R.RESIDUAL
21","R. RESIDUAL"," ")))),"",(IF(R241="R.INHERENTE
21","R. INHERENTE",(IF(AZ241="R.RESIDUAL
21","R. RESIDUAL"," ")))))</f>
        <v xml:space="preserve"> </v>
      </c>
      <c r="BJ245" s="280"/>
      <c r="BK245" s="1182"/>
      <c r="BL245" s="951"/>
      <c r="BM245" s="951"/>
      <c r="BN245" s="951"/>
      <c r="BO245" s="951"/>
      <c r="BP245" s="815"/>
      <c r="BQ245" s="392"/>
      <c r="BR245" s="1192"/>
      <c r="BS245" s="1202"/>
      <c r="BT245" s="508"/>
      <c r="BU245" s="275"/>
      <c r="BV245" s="827"/>
      <c r="BW245" s="830"/>
      <c r="BX245" s="830"/>
      <c r="BY245" s="830"/>
      <c r="BZ245" s="794"/>
      <c r="CA245" s="830"/>
      <c r="CB245" s="830"/>
      <c r="CC245" s="830"/>
      <c r="CD245" s="794"/>
      <c r="CE245" s="830"/>
      <c r="CF245" s="830"/>
      <c r="CG245" s="830"/>
      <c r="CH245" s="794"/>
      <c r="CI245" s="830"/>
      <c r="CJ245" s="830"/>
      <c r="CK245" s="830"/>
      <c r="CL245" s="794"/>
      <c r="CM245" s="830"/>
      <c r="CN245" s="830"/>
      <c r="CO245" s="830"/>
      <c r="CP245" s="797"/>
      <c r="CQ245" s="308"/>
      <c r="CR245" s="833"/>
      <c r="CS245" s="791"/>
      <c r="CT245" s="791"/>
      <c r="CU245" s="791"/>
      <c r="CV245" s="791"/>
      <c r="CW245" s="791"/>
      <c r="CX245" s="791"/>
      <c r="CY245" s="791"/>
      <c r="CZ245" s="794"/>
      <c r="DA245" s="791"/>
      <c r="DB245" s="791"/>
      <c r="DC245" s="791"/>
      <c r="DD245" s="794"/>
      <c r="DE245" s="791"/>
      <c r="DF245" s="791"/>
      <c r="DG245" s="791"/>
      <c r="DH245" s="794"/>
      <c r="DI245" s="791"/>
      <c r="DJ245" s="791"/>
      <c r="DK245" s="791"/>
      <c r="DL245" s="794"/>
      <c r="DM245" s="791"/>
      <c r="DN245" s="791"/>
      <c r="DO245" s="791"/>
      <c r="DP245" s="797"/>
      <c r="DQ245" s="293"/>
      <c r="DR245" s="300"/>
      <c r="DS245" s="301"/>
      <c r="DT245" s="301"/>
      <c r="DU245" s="302"/>
    </row>
    <row r="246" spans="1:125" ht="19.5" customHeight="1" thickBot="1" x14ac:dyDescent="0.3">
      <c r="AV246" s="394"/>
      <c r="AW246" s="394"/>
      <c r="AX246" s="394"/>
      <c r="AY246" s="394"/>
      <c r="AZ246" s="394"/>
      <c r="BE246" s="410">
        <v>0.2</v>
      </c>
      <c r="BF246" s="411">
        <v>0.4</v>
      </c>
      <c r="BG246" s="411">
        <v>0.60000000000000009</v>
      </c>
      <c r="BH246" s="411">
        <v>0.8</v>
      </c>
      <c r="BI246" s="411">
        <v>1</v>
      </c>
    </row>
    <row r="247" spans="1:125" ht="80.25" customHeight="1" x14ac:dyDescent="0.25">
      <c r="A247" s="303"/>
      <c r="B247" s="834">
        <v>39</v>
      </c>
      <c r="C247" s="837" t="s">
        <v>644</v>
      </c>
      <c r="D247" s="837" t="s">
        <v>628</v>
      </c>
      <c r="E247" s="837" t="s">
        <v>601</v>
      </c>
      <c r="F247" s="840" t="s">
        <v>600</v>
      </c>
      <c r="G247" s="843" t="s">
        <v>2066</v>
      </c>
      <c r="H247" s="485" t="s">
        <v>2067</v>
      </c>
      <c r="I247" s="846" t="str">
        <f>IF(F247="","",(CONCATENATE("Posibilidad de afectación ",F247," ",G247," ",H247," ",H248," ",H249," ",H250," ",H251)))</f>
        <v xml:space="preserve">Posibilidad de afectación Económica y Reputacional  por infección de torrente sanguíneo, debido a la inserción catéter central  y la baja adherencia a los protocolos del proceso   </v>
      </c>
      <c r="J247" s="849" t="s">
        <v>268</v>
      </c>
      <c r="K247" s="852" t="s">
        <v>868</v>
      </c>
      <c r="L247" s="274"/>
      <c r="M247" s="855" t="s">
        <v>656</v>
      </c>
      <c r="N247" s="858">
        <f>IF(ISERROR(VLOOKUP($M247,Listas!$E$20:$F$24,2,FALSE)),"",(VLOOKUP($M247,Listas!$E$20:$F$24,2,FALSE)))</f>
        <v>0.8</v>
      </c>
      <c r="O247" s="861" t="str">
        <f>IF(ISERROR(VLOOKUP($N247,Listas!$E$3:$F$7,2,FALSE)),"",(VLOOKUP($N247,Listas!$E$3:$F$7,2,FALSE)))</f>
        <v>ALTA</v>
      </c>
      <c r="P247" s="864" t="s">
        <v>594</v>
      </c>
      <c r="Q247" s="867">
        <f>IF(ISERROR(VLOOKUP($P247,Listas!$E$28:$F$35,2,FALSE)),"",(VLOOKUP($P247,Listas!$E$28:$F$35,2,FALSE)))</f>
        <v>0.6</v>
      </c>
      <c r="R247" s="870" t="str">
        <f>IF(N247="","",(CONCATENATE("R.INHERENTE
",(IF(AND($N247=0.2,$Q247=0.2),1,(IF(AND($N247=0.2,$Q247=0.4),6,(IF(AND($N247=0.2,$Q247=0.6),11,(IF(AND($N247=0.2,$Q247=0.8),16,(IF(AND($N247=0.2,$Q247=1),21,(IF(AND($N247=0.4,$Q247=0.2),2,(IF(AND($N247=0.4,$Q247=0.4),7,(IF(AND($N247=0.4,$Q247=0.6),12,(IF(AND($N247=0.4,$Q247=0.8),17,(IF(AND($N247=0.4,$Q247=1),22,(IF(AND($N247=0.6,$Q247=0.2),3,(IF(AND($N247=0.6,$Q247=0.4),8,(IF(AND($N247=0.6,$Q247=0.6),13,(IF(AND($N247=0.6,$Q247=0.8),18,(IF(AND($N247=0.6,$Q247=1),23,(IF(AND($N247=0.8,$Q247=0.2),4,(IF(AND($N247=0.8,$Q247=0.4),9,(IF(AND($N247=0.8,$Q247=0.6),14,(IF(AND($N247=0.8,$Q247=0.8),19,(IF(AND($N247=0.8,$Q247=1),24,(IF(AND($N247=1,$Q247=0.2),5,(IF(AND($N247=1,$Q247=0.4),10,(IF(AND($N247=1,$Q247=0.6),15,(IF(AND($N247=1,$Q247=0.8),20,(IF(AND($N247=1,$Q247=1),25,"")))))))))))))))))))))))))))))))))))))))))))))))))))))</f>
        <v>R.INHERENTE
14</v>
      </c>
      <c r="S247" s="274">
        <f>+VLOOKUP($R247,Listas!$D$112:$E$136,2,FALSE)</f>
        <v>14</v>
      </c>
      <c r="T247" s="515" t="s">
        <v>1171</v>
      </c>
      <c r="U247" s="309" t="s">
        <v>748</v>
      </c>
      <c r="V247" s="309"/>
      <c r="W247" s="873">
        <v>25</v>
      </c>
      <c r="X247" s="874"/>
      <c r="Y247" s="873"/>
      <c r="Z247" s="874"/>
      <c r="AA247" s="873"/>
      <c r="AB247" s="874"/>
      <c r="AC247" s="875"/>
      <c r="AD247" s="875"/>
      <c r="AE247" s="875">
        <v>15</v>
      </c>
      <c r="AF247" s="875"/>
      <c r="AG247" s="436">
        <f>W247+Y247+AA247+AC247+AE247</f>
        <v>40</v>
      </c>
      <c r="AH247" s="407">
        <v>0.48</v>
      </c>
      <c r="AI247" s="408"/>
      <c r="AJ247" s="1186" t="s">
        <v>189</v>
      </c>
      <c r="AK247" s="1187"/>
      <c r="AL247" s="1188" t="s">
        <v>588</v>
      </c>
      <c r="AM247" s="1189"/>
      <c r="AN247" s="1186" t="s">
        <v>189</v>
      </c>
      <c r="AO247" s="1187"/>
      <c r="AP247" s="500" t="s">
        <v>1173</v>
      </c>
      <c r="AQ247" s="478" t="s">
        <v>619</v>
      </c>
      <c r="AR247" s="509" t="s">
        <v>1175</v>
      </c>
      <c r="AS247" s="510" t="s">
        <v>1177</v>
      </c>
      <c r="AT247" s="511" t="s">
        <v>1178</v>
      </c>
      <c r="AU247" s="305">
        <f>+(IF(AND($AV247&gt;0,$AV247&lt;=0.2),0.2,(IF(AND($AV247&gt;0.2,$AV247&lt;=0.4),0.4,(IF(AND($AV247&gt;0.4,$AV247&lt;=0.6),0.6,(IF(AND($AV247&gt;0.6,$AV247&lt;=0.8),0.8,(IF($AV247&gt;0.8,1,""))))))))))</f>
        <v>0.6</v>
      </c>
      <c r="AV247" s="878">
        <f>+MIN(AH247:AH251)</f>
        <v>0.48</v>
      </c>
      <c r="AW247" s="881" t="str">
        <f>+(IF($AU247=0.2,"MUY BAJA",(IF($AU247=0.4,"BAJA",(IF($AU247=0.6,"MEDIA",(IF($AU247=0.8,"ALTA",(IF($AU247=1,"MUY ALTA",""))))))))))</f>
        <v>MEDIA</v>
      </c>
      <c r="AX247" s="884">
        <f>+MIN(AI247:AI251)</f>
        <v>0.36</v>
      </c>
      <c r="AY247" s="881" t="str">
        <f>+(IF($BB247=0.2,"MUY BAJA",(IF($BB247=0.4,"BAJA",(IF($BB247=0.6,"MEDIA",(IF($BB247=0.8,"ALTA",(IF($BB247=1,"MUY ALTA",""))))))))))</f>
        <v>BAJA</v>
      </c>
      <c r="AZ247" s="887" t="str">
        <f>IF($AU247="","",(CONCATENATE("R.RESIDUAL
",(IF(AND($AU247=0.2,$BB247=0.2),1,(IF(AND($AU247=0.2,$BB247=0.4),6,(IF(AND($AU247=0.2,$BB247=0.6),11,(IF(AND($AU247=0.2,$BB247=0.8),16,(IF(AND($AU247=0.2,$BB247=1),21,(IF(AND($AU247=0.4,$BB247=0.2),2,(IF(AND($AU247=0.4,$BB247=0.4),7,(IF(AND($AU247=0.4,$BB247=0.6),12,(IF(AND($AU247=0.4,$BB247=0.8),17,(IF(AND($AU247=0.4,$BB247=1),22,(IF(AND($AU247=0.6,$BB247=0.2),3,(IF(AND($AU247=0.6,$BB247=0.4),8,(IF(AND($AU247=0.6,$BB247=0.6),13,(IF(AND($AU247=0.6,$BB247=0.8),18,(IF(AND($AU247=0.6,$BB247=1),23,(IF(AND($AU247=0.8,$BB247=0.2),4,(IF(AND($AU247=0.8,$BB247=0.4),9,(IF(AND($AU247=0.8,$BB247=0.6),14,(IF(AND($AU247=0.8,$BB247=0.8),19,(IF(AND($AU247=0.8,$BB247=1),24,(IF(AND($AU247=1,$BB247=0.2),5,(IF(AND($AU247=1,$BB247=0.4),10,(IF(AND($AU247=1,$BB247=0.6),15,(IF(AND($AU247=1,$BB247=0.8),20,(IF(AND($AU247=1,$BB247=1),25,"")))))))))))))))))))))))))))))))))))))))))))))))))))))</f>
        <v>R.RESIDUAL
8</v>
      </c>
      <c r="BA247" s="890" t="s">
        <v>749</v>
      </c>
      <c r="BB247" s="305">
        <f>+(IF(AND($AX247&gt;0,$AX247&lt;=0.2),0.2,(IF(AND($AX247&gt;0.2,$AX247&lt;=0.4),0.4,(IF(AND($AX247&gt;0.4,$AX247&lt;=0.6),0.6,(IF(AND($AX247&gt;0.6,$AX247&lt;=0.8),0.8,(IF($AX247&gt;0.8,1,""))))))))))</f>
        <v>0.4</v>
      </c>
      <c r="BC247" s="276">
        <f>+VLOOKUP($AZ247,Listas!$F$112:$G$136,2,FALSE)</f>
        <v>8</v>
      </c>
      <c r="BD247" s="397">
        <v>1</v>
      </c>
      <c r="BE247" s="277" t="str">
        <f>IF(ISERROR(IF(R247="R.INHERENTE
5","R. INHERENTE",(IF(AZ247="R.RESIDUAL
5","R. RESIDUAL"," ")))),"",(IF(R247="R.INHERENTE
5","R. INHERENTE",(IF(AZ247="R.RESIDUAL
5","R. RESIDUAL"," ")))))</f>
        <v xml:space="preserve"> </v>
      </c>
      <c r="BF247" s="278" t="str">
        <f>IF(ISERROR(IF(R247="R.INHERENTE
10","R. INHERENTE",(IF(AZ247="R.RESIDUAL
10","R. RESIDUAL"," ")))),"",(IF(R247="R.INHERENTE
10","R. INHERENTE",(IF(AZ247="R.RESIDUAL
10","R. RESIDUAL"," ")))))</f>
        <v xml:space="preserve"> </v>
      </c>
      <c r="BG247" s="278" t="str">
        <f>IF(ISERROR(IF(R247="R.INHERENTE
15","R. INHERENTE",(IF(AZ247="R.RESIDUAL
15","R. RESIDUAL"," ")))),"",(IF(R247="R.INHERENTE
15","R. INHERENTE",(IF(AZ247="R.RESIDUAL
15","R. RESIDUAL"," ")))))</f>
        <v xml:space="preserve"> </v>
      </c>
      <c r="BH247" s="278" t="str">
        <f>IF(ISERROR(IF(R247="R.INHERENTE
20","R. INHERENTE",(IF(AZ247="R.RESIDUAL
20","R. RESIDUAL"," ")))),"",(IF(R247="R.INHERENTE
20","R. INHERENTE",(IF(AZ247="R.RESIDUAL
20","R. RESIDUAL"," ")))))</f>
        <v xml:space="preserve"> </v>
      </c>
      <c r="BI247" s="279" t="str">
        <f>IF(ISERROR(IF(R247="R.INHERENTE
25","R. INHERENTE",(IF(AZ247="R.RESIDUAL
25","R. RESIDUAL"," ")))),"",(IF(R247="R.INHERENTE
25","R. INHERENTE",(IF(AZ247="R.RESIDUAL
25","R. RESIDUAL"," ")))))</f>
        <v xml:space="preserve"> </v>
      </c>
      <c r="BJ247" s="280"/>
      <c r="BK247" s="1197" t="s">
        <v>1169</v>
      </c>
      <c r="BL247" s="1200" t="s">
        <v>1170</v>
      </c>
      <c r="BM247" s="1203">
        <v>44682</v>
      </c>
      <c r="BN247" s="819" t="s">
        <v>1161</v>
      </c>
      <c r="BO247" s="1176"/>
      <c r="BP247" s="813" t="s">
        <v>693</v>
      </c>
      <c r="BQ247" s="392"/>
      <c r="BR247" s="1190" t="s">
        <v>1162</v>
      </c>
      <c r="BS247" s="1200" t="s">
        <v>1167</v>
      </c>
      <c r="BT247" s="1194" t="s">
        <v>1168</v>
      </c>
      <c r="BU247" s="275"/>
      <c r="BV247" s="825">
        <v>44656</v>
      </c>
      <c r="BW247" s="828"/>
      <c r="BX247" s="828"/>
      <c r="BY247" s="828"/>
      <c r="BZ247" s="792" t="s">
        <v>924</v>
      </c>
      <c r="CA247" s="828"/>
      <c r="CB247" s="828"/>
      <c r="CC247" s="828"/>
      <c r="CD247" s="792" t="s">
        <v>924</v>
      </c>
      <c r="CE247" s="828"/>
      <c r="CF247" s="828"/>
      <c r="CG247" s="828"/>
      <c r="CH247" s="792" t="s">
        <v>925</v>
      </c>
      <c r="CI247" s="828"/>
      <c r="CJ247" s="828"/>
      <c r="CK247" s="828"/>
      <c r="CL247" s="792" t="s">
        <v>924</v>
      </c>
      <c r="CM247" s="828"/>
      <c r="CN247" s="828"/>
      <c r="CO247" s="828"/>
      <c r="CP247" s="795" t="s">
        <v>926</v>
      </c>
      <c r="CQ247" s="308"/>
      <c r="CR247" s="831">
        <v>44661</v>
      </c>
      <c r="CS247" s="789"/>
      <c r="CT247" s="789"/>
      <c r="CU247" s="789"/>
      <c r="CV247" s="789"/>
      <c r="CW247" s="789"/>
      <c r="CX247" s="789"/>
      <c r="CY247" s="789"/>
      <c r="CZ247" s="792" t="s">
        <v>924</v>
      </c>
      <c r="DA247" s="789"/>
      <c r="DB247" s="789"/>
      <c r="DC247" s="789"/>
      <c r="DD247" s="792" t="s">
        <v>924</v>
      </c>
      <c r="DE247" s="789"/>
      <c r="DF247" s="789"/>
      <c r="DG247" s="789"/>
      <c r="DH247" s="792" t="s">
        <v>925</v>
      </c>
      <c r="DI247" s="789"/>
      <c r="DJ247" s="789"/>
      <c r="DK247" s="789"/>
      <c r="DL247" s="792" t="s">
        <v>924</v>
      </c>
      <c r="DM247" s="789"/>
      <c r="DN247" s="789"/>
      <c r="DO247" s="789"/>
      <c r="DP247" s="795" t="s">
        <v>926</v>
      </c>
      <c r="DQ247" s="293"/>
      <c r="DR247" s="294"/>
      <c r="DS247" s="295"/>
      <c r="DT247" s="295"/>
      <c r="DU247" s="296"/>
    </row>
    <row r="248" spans="1:125" ht="80.25" customHeight="1" x14ac:dyDescent="0.25">
      <c r="A248" s="303"/>
      <c r="B248" s="835"/>
      <c r="C248" s="838"/>
      <c r="D248" s="838"/>
      <c r="E248" s="838"/>
      <c r="F248" s="841"/>
      <c r="G248" s="844"/>
      <c r="H248" s="486" t="s">
        <v>2068</v>
      </c>
      <c r="I248" s="847"/>
      <c r="J248" s="850"/>
      <c r="K248" s="853"/>
      <c r="L248" s="274"/>
      <c r="M248" s="856"/>
      <c r="N248" s="859"/>
      <c r="O248" s="862"/>
      <c r="P248" s="865"/>
      <c r="Q248" s="868"/>
      <c r="R248" s="871"/>
      <c r="S248" s="274"/>
      <c r="T248" s="516" t="s">
        <v>1172</v>
      </c>
      <c r="U248" s="258"/>
      <c r="V248" s="258" t="s">
        <v>260</v>
      </c>
      <c r="W248" s="798">
        <v>25</v>
      </c>
      <c r="X248" s="798"/>
      <c r="Y248" s="798"/>
      <c r="Z248" s="798"/>
      <c r="AA248" s="798"/>
      <c r="AB248" s="798"/>
      <c r="AC248" s="798"/>
      <c r="AD248" s="798"/>
      <c r="AE248" s="798">
        <v>15</v>
      </c>
      <c r="AF248" s="798"/>
      <c r="AG248" s="412">
        <f>W248+Y248+AA248+AC248+AE248</f>
        <v>40</v>
      </c>
      <c r="AH248" s="403"/>
      <c r="AI248" s="404">
        <v>0.36</v>
      </c>
      <c r="AJ248" s="801" t="s">
        <v>189</v>
      </c>
      <c r="AK248" s="802"/>
      <c r="AL248" s="803" t="s">
        <v>588</v>
      </c>
      <c r="AM248" s="804"/>
      <c r="AN248" s="801" t="s">
        <v>189</v>
      </c>
      <c r="AO248" s="802"/>
      <c r="AP248" s="499" t="s">
        <v>1174</v>
      </c>
      <c r="AQ248" s="482" t="s">
        <v>618</v>
      </c>
      <c r="AR248" s="269" t="s">
        <v>1176</v>
      </c>
      <c r="AS248" s="503" t="s">
        <v>1177</v>
      </c>
      <c r="AT248" s="505" t="s">
        <v>1179</v>
      </c>
      <c r="AU248" s="276"/>
      <c r="AV248" s="879"/>
      <c r="AW248" s="882"/>
      <c r="AX248" s="885"/>
      <c r="AY248" s="882"/>
      <c r="AZ248" s="888"/>
      <c r="BA248" s="891"/>
      <c r="BB248" s="394"/>
      <c r="BC248" s="282"/>
      <c r="BD248" s="397">
        <v>0.8</v>
      </c>
      <c r="BE248" s="283" t="str">
        <f>IF(ISERROR(IF(R247="R.INHERENTE
4","R. INHERENTE",(IF(AZ247="R.RESIDUAL
4","R. RESIDUAL"," ")))),"",(IF(R247="R.INHERENTE
4","R. INHERENTE",(IF(AZ247="R.RESIDUAL
4","R. RESIDUAL"," ")))))</f>
        <v xml:space="preserve"> </v>
      </c>
      <c r="BF248" s="284" t="str">
        <f>IF(ISERROR(IF(R247="R.INHERENTE
9","R. INHERENTE",(IF(AZ247="R.RESIDUAL
9","R. RESIDUAL"," ")))),"",(IF(R247="R.INHERENTE
9","R. INHERENTE",(IF(AZ247="R.RESIDUAL
9","R. RESIDUAL"," ")))))</f>
        <v xml:space="preserve"> </v>
      </c>
      <c r="BG248" s="285" t="str">
        <f>IF(ISERROR(IF(R247="R.INHERENTE
14","R. INHERENTE",(IF(AZ247="R.RESIDUAL
14","R. RESIDUAL"," ")))),"",(IF(R247="R.INHERENTE
14","R. INHERENTE",(IF(AZ247="R.RESIDUAL
14","R. RESIDUAL"," ")))))</f>
        <v>R. INHERENTE</v>
      </c>
      <c r="BH248" s="285" t="str">
        <f>IF(ISERROR(IF(R247="R.INHERENTE
19","R. INHERENTE",(IF(AZ247="R.RESIDUAL
19","R. RESIDUAL"," ")))),"",(IF(R247="R.INHERENTE
19","R. INHERENTE",(IF(AZ247="R.RESIDUAL
19","R. RESIDUAL"," ")))))</f>
        <v xml:space="preserve"> </v>
      </c>
      <c r="BI248" s="286" t="str">
        <f>IF(ISERROR(IF(R247="R.INHERENTE
24","R. INHERENTE",(IF(AZ247="R.RESIDUAL
24","R. RESIDUAL"," ")))),"",(IF(R247="R.INHERENTE
24","R. INHERENTE",(IF(AZ247="R.RESIDUAL
24","R. RESIDUAL"," ")))))</f>
        <v xml:space="preserve"> </v>
      </c>
      <c r="BJ248" s="280"/>
      <c r="BK248" s="1198"/>
      <c r="BL248" s="1201"/>
      <c r="BM248" s="1204"/>
      <c r="BN248" s="950"/>
      <c r="BO248" s="950"/>
      <c r="BP248" s="814"/>
      <c r="BQ248" s="392"/>
      <c r="BR248" s="1191"/>
      <c r="BS248" s="1201"/>
      <c r="BT248" s="1195"/>
      <c r="BU248" s="275"/>
      <c r="BV248" s="826"/>
      <c r="BW248" s="829"/>
      <c r="BX248" s="829"/>
      <c r="BY248" s="829"/>
      <c r="BZ248" s="793"/>
      <c r="CA248" s="829"/>
      <c r="CB248" s="829"/>
      <c r="CC248" s="829"/>
      <c r="CD248" s="793"/>
      <c r="CE248" s="829"/>
      <c r="CF248" s="829"/>
      <c r="CG248" s="829"/>
      <c r="CH248" s="793"/>
      <c r="CI248" s="829"/>
      <c r="CJ248" s="829"/>
      <c r="CK248" s="829"/>
      <c r="CL248" s="793"/>
      <c r="CM248" s="829"/>
      <c r="CN248" s="829"/>
      <c r="CO248" s="829"/>
      <c r="CP248" s="796"/>
      <c r="CQ248" s="308"/>
      <c r="CR248" s="832"/>
      <c r="CS248" s="790"/>
      <c r="CT248" s="790"/>
      <c r="CU248" s="790"/>
      <c r="CV248" s="790"/>
      <c r="CW248" s="790"/>
      <c r="CX248" s="790"/>
      <c r="CY248" s="790"/>
      <c r="CZ248" s="793"/>
      <c r="DA248" s="790"/>
      <c r="DB248" s="790"/>
      <c r="DC248" s="790"/>
      <c r="DD248" s="793"/>
      <c r="DE248" s="790"/>
      <c r="DF248" s="790"/>
      <c r="DG248" s="790"/>
      <c r="DH248" s="793"/>
      <c r="DI248" s="790"/>
      <c r="DJ248" s="790"/>
      <c r="DK248" s="790"/>
      <c r="DL248" s="793"/>
      <c r="DM248" s="790"/>
      <c r="DN248" s="790"/>
      <c r="DO248" s="790"/>
      <c r="DP248" s="796"/>
      <c r="DQ248" s="293"/>
      <c r="DR248" s="297"/>
      <c r="DS248" s="298"/>
      <c r="DT248" s="298"/>
      <c r="DU248" s="299"/>
    </row>
    <row r="249" spans="1:125" ht="80.25" customHeight="1" x14ac:dyDescent="0.25">
      <c r="A249" s="303"/>
      <c r="B249" s="835"/>
      <c r="C249" s="838"/>
      <c r="D249" s="838"/>
      <c r="E249" s="838"/>
      <c r="F249" s="841"/>
      <c r="G249" s="844"/>
      <c r="H249" s="486"/>
      <c r="I249" s="847"/>
      <c r="J249" s="850"/>
      <c r="K249" s="853"/>
      <c r="L249" s="274"/>
      <c r="M249" s="856"/>
      <c r="N249" s="859"/>
      <c r="O249" s="862"/>
      <c r="P249" s="865"/>
      <c r="Q249" s="868"/>
      <c r="R249" s="871"/>
      <c r="S249" s="274"/>
      <c r="T249" s="516"/>
      <c r="U249" s="258"/>
      <c r="V249" s="258"/>
      <c r="W249" s="798"/>
      <c r="X249" s="798"/>
      <c r="Y249" s="798"/>
      <c r="Z249" s="798"/>
      <c r="AA249" s="798"/>
      <c r="AB249" s="798"/>
      <c r="AC249" s="798"/>
      <c r="AD249" s="798"/>
      <c r="AE249" s="798"/>
      <c r="AF249" s="798"/>
      <c r="AG249" s="412">
        <f>W249+Y249+AA249+AC249+AE249</f>
        <v>0</v>
      </c>
      <c r="AH249" s="403"/>
      <c r="AI249" s="404"/>
      <c r="AJ249" s="801"/>
      <c r="AK249" s="802"/>
      <c r="AL249" s="803"/>
      <c r="AM249" s="804"/>
      <c r="AN249" s="801"/>
      <c r="AO249" s="802"/>
      <c r="AP249" s="480"/>
      <c r="AQ249" s="482"/>
      <c r="AR249" s="269"/>
      <c r="AS249" s="266"/>
      <c r="AT249" s="261"/>
      <c r="AU249" s="276"/>
      <c r="AV249" s="879"/>
      <c r="AW249" s="882"/>
      <c r="AX249" s="885"/>
      <c r="AY249" s="882"/>
      <c r="AZ249" s="888"/>
      <c r="BA249" s="891"/>
      <c r="BB249" s="394"/>
      <c r="BC249" s="282"/>
      <c r="BD249" s="397">
        <v>0.60000000000000009</v>
      </c>
      <c r="BE249" s="283" t="str">
        <f>IF(ISERROR(IF(R247="R.INHERENTE
3","R. INHERENTE",(IF(AZ247="R.RESIDUAL
3","R. RESIDUAL"," ")))),"",(IF(R247="R.INHERENTE
3","R. INHERENTE",(IF(AZ247="R.RESIDUAL
3","R. RESIDUAL"," ")))))</f>
        <v xml:space="preserve"> </v>
      </c>
      <c r="BF249" s="284" t="str">
        <f>IF(ISERROR(IF(R247="R.INHERENTE
8","R. INHERENTE",(IF(AZ247="R.RESIDUAL
8","R. RESIDUAL"," ")))),"",(IF(R247="R.INHERENTE
8","R. INHERENTE",(IF(AZ247="R.RESIDUAL
8","R. RESIDUAL"," ")))))</f>
        <v>R. RESIDUAL</v>
      </c>
      <c r="BG249" s="284" t="str">
        <f>IF(ISERROR(IF(R247="R.INHERENTE
13","R. INHERENTE",(IF(AZ247="R.RESIDUAL
13","R. RESIDUAL"," ")))),"",(IF(R247="R.INHERENTE
13","R. INHERENTE",(IF(AZ247="R.RESIDUAL
13","R. RESIDUAL"," ")))))</f>
        <v xml:space="preserve"> </v>
      </c>
      <c r="BH249" s="285" t="str">
        <f>IF(ISERROR(IF(R247="R.INHERENTE
18","R. INHERENTE",(IF(AZ247="R.RESIDUAL
18","R. RESIDUAL"," ")))),"",(IF(R247="R.INHERENTE
18","R. INHERENTE",(IF(AZ247="R.RESIDUAL
18","R. RESIDUAL"," ")))))</f>
        <v xml:space="preserve"> </v>
      </c>
      <c r="BI249" s="286" t="str">
        <f>IF(ISERROR(IF(R247="R.INHERENTE
23","R. INHERENTE",(IF(AZ247="R.RESIDUAL
23","R. RESIDUAL"," ")))),"",(IF(R247="R.INHERENTE
23","R. INHERENTE",(IF(AZ247="R.RESIDUAL
23","R. RESIDUAL"," ")))))</f>
        <v xml:space="preserve"> </v>
      </c>
      <c r="BJ249" s="280"/>
      <c r="BK249" s="1198"/>
      <c r="BL249" s="1201"/>
      <c r="BM249" s="1204"/>
      <c r="BN249" s="950"/>
      <c r="BO249" s="950"/>
      <c r="BP249" s="814"/>
      <c r="BQ249" s="392"/>
      <c r="BR249" s="1191"/>
      <c r="BS249" s="1201"/>
      <c r="BT249" s="1195"/>
      <c r="BU249" s="275"/>
      <c r="BV249" s="826"/>
      <c r="BW249" s="829"/>
      <c r="BX249" s="829"/>
      <c r="BY249" s="829"/>
      <c r="BZ249" s="793"/>
      <c r="CA249" s="829"/>
      <c r="CB249" s="829"/>
      <c r="CC249" s="829"/>
      <c r="CD249" s="793"/>
      <c r="CE249" s="829"/>
      <c r="CF249" s="829"/>
      <c r="CG249" s="829"/>
      <c r="CH249" s="793"/>
      <c r="CI249" s="829"/>
      <c r="CJ249" s="829"/>
      <c r="CK249" s="829"/>
      <c r="CL249" s="793"/>
      <c r="CM249" s="829"/>
      <c r="CN249" s="829"/>
      <c r="CO249" s="829"/>
      <c r="CP249" s="796"/>
      <c r="CQ249" s="308"/>
      <c r="CR249" s="832"/>
      <c r="CS249" s="790"/>
      <c r="CT249" s="790"/>
      <c r="CU249" s="790"/>
      <c r="CV249" s="790"/>
      <c r="CW249" s="790"/>
      <c r="CX249" s="790"/>
      <c r="CY249" s="790"/>
      <c r="CZ249" s="793"/>
      <c r="DA249" s="790"/>
      <c r="DB249" s="790"/>
      <c r="DC249" s="790"/>
      <c r="DD249" s="793"/>
      <c r="DE249" s="790"/>
      <c r="DF249" s="790"/>
      <c r="DG249" s="790"/>
      <c r="DH249" s="793"/>
      <c r="DI249" s="790"/>
      <c r="DJ249" s="790"/>
      <c r="DK249" s="790"/>
      <c r="DL249" s="793"/>
      <c r="DM249" s="790"/>
      <c r="DN249" s="790"/>
      <c r="DO249" s="790"/>
      <c r="DP249" s="796"/>
      <c r="DQ249" s="293"/>
      <c r="DR249" s="297"/>
      <c r="DS249" s="298"/>
      <c r="DT249" s="298"/>
      <c r="DU249" s="299"/>
    </row>
    <row r="250" spans="1:125" ht="80.25" customHeight="1" x14ac:dyDescent="0.25">
      <c r="A250" s="303"/>
      <c r="B250" s="835"/>
      <c r="C250" s="838"/>
      <c r="D250" s="838"/>
      <c r="E250" s="838"/>
      <c r="F250" s="841"/>
      <c r="G250" s="844"/>
      <c r="H250" s="486"/>
      <c r="I250" s="847"/>
      <c r="J250" s="850"/>
      <c r="K250" s="853"/>
      <c r="L250" s="274"/>
      <c r="M250" s="856"/>
      <c r="N250" s="859"/>
      <c r="O250" s="862"/>
      <c r="P250" s="865"/>
      <c r="Q250" s="868"/>
      <c r="R250" s="871"/>
      <c r="S250" s="274"/>
      <c r="T250" s="516"/>
      <c r="U250" s="258"/>
      <c r="V250" s="258"/>
      <c r="W250" s="798"/>
      <c r="X250" s="798"/>
      <c r="Y250" s="798"/>
      <c r="Z250" s="798"/>
      <c r="AA250" s="798"/>
      <c r="AB250" s="798"/>
      <c r="AC250" s="798"/>
      <c r="AD250" s="798"/>
      <c r="AE250" s="798"/>
      <c r="AF250" s="798"/>
      <c r="AG250" s="412">
        <f>W250+Y250+AA250+AC250+AE250</f>
        <v>0</v>
      </c>
      <c r="AH250" s="403"/>
      <c r="AI250" s="404"/>
      <c r="AJ250" s="801"/>
      <c r="AK250" s="802"/>
      <c r="AL250" s="803"/>
      <c r="AM250" s="804"/>
      <c r="AN250" s="801"/>
      <c r="AO250" s="802"/>
      <c r="AP250" s="480"/>
      <c r="AQ250" s="482"/>
      <c r="AR250" s="269"/>
      <c r="AS250" s="503"/>
      <c r="AT250" s="505"/>
      <c r="AU250" s="276"/>
      <c r="AV250" s="879"/>
      <c r="AW250" s="882"/>
      <c r="AX250" s="885"/>
      <c r="AY250" s="882"/>
      <c r="AZ250" s="888"/>
      <c r="BA250" s="891"/>
      <c r="BB250" s="394"/>
      <c r="BC250" s="282"/>
      <c r="BD250" s="397">
        <v>0.4</v>
      </c>
      <c r="BE250" s="287" t="str">
        <f>IF(ISERROR(IF(R247="R.INHERENTE
2","R. INHERENTE",(IF(AZ247="R.RESIDUAL
2","R. RESIDUAL"," ")))),"",(IF(R247="R.INHERENTE
2","R. INHERENTE",(IF(AZ247="R.RESIDUAL
2","R. RESIDUAL"," ")))))</f>
        <v xml:space="preserve"> </v>
      </c>
      <c r="BF250" s="284" t="str">
        <f>IF(ISERROR(IF(R247="R.INHERENTE
7","R. INHERENTE",(IF(AZ247="R.RESIDUAL
7","R. RESIDUAL"," ")))),"",(IF(R247="R.INHERENTE
7","R. INHERENTE",(IF(AZ247="R.RESIDUAL
7","R. RESIDUAL"," ")))))</f>
        <v xml:space="preserve"> </v>
      </c>
      <c r="BG250" s="284" t="str">
        <f>IF(ISERROR(IF(R247="R.INHERENTE
12","R. INHERENTE",(IF(AZ247="R.RESIDUAL
12","R. RESIDUAL"," ")))),"",(IF(R247="R.INHERENTE
12","R. INHERENTE",(IF(AZ247="R.RESIDUAL
12","R. RESIDUAL"," ")))))</f>
        <v xml:space="preserve"> </v>
      </c>
      <c r="BH250" s="285" t="str">
        <f>IF(ISERROR(IF(R247="R.INHERENTE
17","R. INHERENTE",(IF(AZ247="R.RESIDUAL
17","R. RESIDUAL"," ")))),"",(IF(R247="R.INHERENTE
17","R. INHERENTE",(IF(AZ247="R.RESIDUAL
17","R. RESIDUAL"," ")))))</f>
        <v xml:space="preserve"> </v>
      </c>
      <c r="BI250" s="286" t="str">
        <f>IF(ISERROR(IF(R247="R.INHERENTE
22","R. INHERENTE",(IF(AZ247="R.RESIDUAL
22","R. RESIDUAL"," ")))),"",(IF(R247="R.INHERENTE
22","R. INHERENTE",(IF(AZ247="R.RESIDUAL
22","R. RESIDUAL"," ")))))</f>
        <v xml:space="preserve"> </v>
      </c>
      <c r="BJ250" s="280"/>
      <c r="BK250" s="1198"/>
      <c r="BL250" s="1201"/>
      <c r="BM250" s="1204"/>
      <c r="BN250" s="950"/>
      <c r="BO250" s="950"/>
      <c r="BP250" s="814"/>
      <c r="BQ250" s="392"/>
      <c r="BR250" s="1191"/>
      <c r="BS250" s="1201"/>
      <c r="BT250" s="1195"/>
      <c r="BU250" s="275"/>
      <c r="BV250" s="826"/>
      <c r="BW250" s="829"/>
      <c r="BX250" s="829"/>
      <c r="BY250" s="829"/>
      <c r="BZ250" s="793"/>
      <c r="CA250" s="829"/>
      <c r="CB250" s="829"/>
      <c r="CC250" s="829"/>
      <c r="CD250" s="793"/>
      <c r="CE250" s="829"/>
      <c r="CF250" s="829"/>
      <c r="CG250" s="829"/>
      <c r="CH250" s="793"/>
      <c r="CI250" s="829"/>
      <c r="CJ250" s="829"/>
      <c r="CK250" s="829"/>
      <c r="CL250" s="793"/>
      <c r="CM250" s="829"/>
      <c r="CN250" s="829"/>
      <c r="CO250" s="829"/>
      <c r="CP250" s="796"/>
      <c r="CQ250" s="308"/>
      <c r="CR250" s="832"/>
      <c r="CS250" s="790"/>
      <c r="CT250" s="790"/>
      <c r="CU250" s="790"/>
      <c r="CV250" s="790"/>
      <c r="CW250" s="790"/>
      <c r="CX250" s="790"/>
      <c r="CY250" s="790"/>
      <c r="CZ250" s="793"/>
      <c r="DA250" s="790"/>
      <c r="DB250" s="790"/>
      <c r="DC250" s="790"/>
      <c r="DD250" s="793"/>
      <c r="DE250" s="790"/>
      <c r="DF250" s="790"/>
      <c r="DG250" s="790"/>
      <c r="DH250" s="793"/>
      <c r="DI250" s="790"/>
      <c r="DJ250" s="790"/>
      <c r="DK250" s="790"/>
      <c r="DL250" s="793"/>
      <c r="DM250" s="790"/>
      <c r="DN250" s="790"/>
      <c r="DO250" s="790"/>
      <c r="DP250" s="796"/>
      <c r="DQ250" s="293"/>
      <c r="DR250" s="297"/>
      <c r="DS250" s="298"/>
      <c r="DT250" s="298"/>
      <c r="DU250" s="299"/>
    </row>
    <row r="251" spans="1:125" ht="80.25" customHeight="1" thickBot="1" x14ac:dyDescent="0.3">
      <c r="A251" s="303"/>
      <c r="B251" s="836"/>
      <c r="C251" s="839"/>
      <c r="D251" s="839"/>
      <c r="E251" s="839"/>
      <c r="F251" s="842"/>
      <c r="G251" s="845"/>
      <c r="H251" s="487"/>
      <c r="I251" s="848"/>
      <c r="J251" s="851"/>
      <c r="K251" s="854"/>
      <c r="L251" s="274"/>
      <c r="M251" s="857"/>
      <c r="N251" s="860"/>
      <c r="O251" s="863"/>
      <c r="P251" s="866"/>
      <c r="Q251" s="869"/>
      <c r="R251" s="872"/>
      <c r="S251" s="274"/>
      <c r="T251" s="536"/>
      <c r="U251" s="263"/>
      <c r="V251" s="263"/>
      <c r="W251" s="805"/>
      <c r="X251" s="805"/>
      <c r="Y251" s="805"/>
      <c r="Z251" s="805"/>
      <c r="AA251" s="805"/>
      <c r="AB251" s="805"/>
      <c r="AC251" s="805"/>
      <c r="AD251" s="805"/>
      <c r="AE251" s="805"/>
      <c r="AF251" s="805"/>
      <c r="AG251" s="413">
        <f>W251+Y251+AA251+AC251+AE251</f>
        <v>0</v>
      </c>
      <c r="AH251" s="405"/>
      <c r="AI251" s="406"/>
      <c r="AJ251" s="806"/>
      <c r="AK251" s="807"/>
      <c r="AL251" s="808"/>
      <c r="AM251" s="809"/>
      <c r="AN251" s="806"/>
      <c r="AO251" s="807"/>
      <c r="AP251" s="271"/>
      <c r="AQ251" s="483"/>
      <c r="AR251" s="270"/>
      <c r="AS251" s="267"/>
      <c r="AT251" s="264"/>
      <c r="AU251" s="276"/>
      <c r="AV251" s="880"/>
      <c r="AW251" s="883"/>
      <c r="AX251" s="886"/>
      <c r="AY251" s="883"/>
      <c r="AZ251" s="889"/>
      <c r="BA251" s="892"/>
      <c r="BB251" s="394"/>
      <c r="BC251" s="282"/>
      <c r="BD251" s="398">
        <v>0.2</v>
      </c>
      <c r="BE251" s="288" t="str">
        <f>IF(ISERROR(IF(R247="R.INHERENTE
1","R. INHERENTE",(IF(AZ247="R.RESIDUAL
1","R. RESIDUAL"," ")))),"",(IF(R247="R.INHERENTE
1","R. INHERENTE",(IF(AZ247="R.RESIDUAL
1","R. RESIDUAL"," ")))))</f>
        <v xml:space="preserve"> </v>
      </c>
      <c r="BF251" s="289" t="str">
        <f>IF(ISERROR(IF(R247="R.INHERENTE
6","R. INHERENTE",(IF(AZ247="R.RESIDUAL
6","R. RESIDUAL"," ")))),"",(IF(R247="R.INHERENTE
6","R. INHERENTE",(IF(AZ247="R.RESIDUAL
6","R. RESIDUAL"," ")))))</f>
        <v xml:space="preserve"> </v>
      </c>
      <c r="BG251" s="290" t="str">
        <f>IF(ISERROR(IF(R247="R.INHERENTE
11","R. INHERENTE",(IF(AZ247="R.RESIDUAL
11","R. RESIDUAL"," ")))),"",(IF(R247="R.INHERENTE
11","R. INHERENTE",(IF(AZ247="R.RESIDUAL
11","R. RESIDUAL"," ")))))</f>
        <v xml:space="preserve"> </v>
      </c>
      <c r="BH251" s="291" t="str">
        <f>IF(ISERROR(IF(R247="R.INHERENTE
16","R. INHERENTE",(IF(AZ247="R.RESIDUAL
16","R. RESIDUAL"," ")))),"",(IF(R247="R.INHERENTE
16","R. INHERENTE",(IF(AZ247="R.RESIDUAL
16","R. RESIDUAL"," ")))))</f>
        <v xml:space="preserve"> </v>
      </c>
      <c r="BI251" s="292" t="str">
        <f>IF(ISERROR(IF(R247="R.INHERENTE
21","R. INHERENTE",(IF(AZ247="R.RESIDUAL
21","R. RESIDUAL"," ")))),"",(IF(R247="R.INHERENTE
21","R. INHERENTE",(IF(AZ247="R.RESIDUAL
21","R. RESIDUAL"," ")))))</f>
        <v xml:space="preserve"> </v>
      </c>
      <c r="BJ251" s="280"/>
      <c r="BK251" s="1199"/>
      <c r="BL251" s="1202"/>
      <c r="BM251" s="1205"/>
      <c r="BN251" s="951"/>
      <c r="BO251" s="951"/>
      <c r="BP251" s="815"/>
      <c r="BQ251" s="392"/>
      <c r="BR251" s="1192"/>
      <c r="BS251" s="1202"/>
      <c r="BT251" s="1196"/>
      <c r="BU251" s="275"/>
      <c r="BV251" s="827"/>
      <c r="BW251" s="830"/>
      <c r="BX251" s="830"/>
      <c r="BY251" s="830"/>
      <c r="BZ251" s="794"/>
      <c r="CA251" s="830"/>
      <c r="CB251" s="830"/>
      <c r="CC251" s="830"/>
      <c r="CD251" s="794"/>
      <c r="CE251" s="830"/>
      <c r="CF251" s="830"/>
      <c r="CG251" s="830"/>
      <c r="CH251" s="794"/>
      <c r="CI251" s="830"/>
      <c r="CJ251" s="830"/>
      <c r="CK251" s="830"/>
      <c r="CL251" s="794"/>
      <c r="CM251" s="830"/>
      <c r="CN251" s="830"/>
      <c r="CO251" s="830"/>
      <c r="CP251" s="797"/>
      <c r="CQ251" s="308"/>
      <c r="CR251" s="833"/>
      <c r="CS251" s="791"/>
      <c r="CT251" s="791"/>
      <c r="CU251" s="791"/>
      <c r="CV251" s="791"/>
      <c r="CW251" s="791"/>
      <c r="CX251" s="791"/>
      <c r="CY251" s="791"/>
      <c r="CZ251" s="794"/>
      <c r="DA251" s="791"/>
      <c r="DB251" s="791"/>
      <c r="DC251" s="791"/>
      <c r="DD251" s="794"/>
      <c r="DE251" s="791"/>
      <c r="DF251" s="791"/>
      <c r="DG251" s="791"/>
      <c r="DH251" s="794"/>
      <c r="DI251" s="791"/>
      <c r="DJ251" s="791"/>
      <c r="DK251" s="791"/>
      <c r="DL251" s="794"/>
      <c r="DM251" s="791"/>
      <c r="DN251" s="791"/>
      <c r="DO251" s="791"/>
      <c r="DP251" s="797"/>
      <c r="DQ251" s="293"/>
      <c r="DR251" s="300"/>
      <c r="DS251" s="301"/>
      <c r="DT251" s="301"/>
      <c r="DU251" s="302"/>
    </row>
    <row r="252" spans="1:125" ht="19.5" customHeight="1" thickBot="1" x14ac:dyDescent="0.3">
      <c r="AV252" s="394"/>
      <c r="AW252" s="394"/>
      <c r="AX252" s="394"/>
      <c r="AY252" s="394"/>
      <c r="AZ252" s="394"/>
      <c r="BE252" s="410">
        <v>0.2</v>
      </c>
      <c r="BF252" s="411">
        <v>0.4</v>
      </c>
      <c r="BG252" s="411">
        <v>0.60000000000000009</v>
      </c>
      <c r="BH252" s="411">
        <v>0.8</v>
      </c>
      <c r="BI252" s="411">
        <v>1</v>
      </c>
    </row>
    <row r="253" spans="1:125" ht="80.25" customHeight="1" x14ac:dyDescent="0.25">
      <c r="A253" s="303"/>
      <c r="B253" s="834">
        <v>40</v>
      </c>
      <c r="C253" s="837" t="s">
        <v>644</v>
      </c>
      <c r="D253" s="837" t="s">
        <v>628</v>
      </c>
      <c r="E253" s="837" t="s">
        <v>601</v>
      </c>
      <c r="F253" s="840" t="s">
        <v>600</v>
      </c>
      <c r="G253" s="843" t="s">
        <v>2069</v>
      </c>
      <c r="H253" s="485" t="s">
        <v>2070</v>
      </c>
      <c r="I253" s="846" t="str">
        <f>IF(F253="","",(CONCATENATE("Posibilidad de afectación ",F253," ",G253," ",H253," ",H254," ",H255," ",H256," ",H257)))</f>
        <v xml:space="preserve">Posibilidad de afectación Económica y Reputacional  por úlceras por presión, en consecuencia a la identificación del riesgo de UPP en el paciente y la falta de adherencia a la guía de Buenas Prácticas.    </v>
      </c>
      <c r="J253" s="849" t="s">
        <v>268</v>
      </c>
      <c r="K253" s="852" t="s">
        <v>868</v>
      </c>
      <c r="L253" s="274"/>
      <c r="M253" s="855" t="s">
        <v>660</v>
      </c>
      <c r="N253" s="858">
        <f>IF(ISERROR(VLOOKUP($M253,Listas!$E$20:$F$24,2,FALSE)),"",(VLOOKUP($M253,Listas!$E$20:$F$24,2,FALSE)))</f>
        <v>1</v>
      </c>
      <c r="O253" s="861" t="str">
        <f>IF(ISERROR(VLOOKUP($N253,Listas!$E$3:$F$7,2,FALSE)),"",(VLOOKUP($N253,Listas!$E$3:$F$7,2,FALSE)))</f>
        <v xml:space="preserve">MUY ALTA </v>
      </c>
      <c r="P253" s="864" t="s">
        <v>594</v>
      </c>
      <c r="Q253" s="867">
        <f>IF(ISERROR(VLOOKUP($P253,Listas!$E$28:$F$35,2,FALSE)),"",(VLOOKUP($P253,Listas!$E$28:$F$35,2,FALSE)))</f>
        <v>0.6</v>
      </c>
      <c r="R253" s="870" t="str">
        <f>IF(N253="","",(CONCATENATE("R.INHERENTE
",(IF(AND($N253=0.2,$Q253=0.2),1,(IF(AND($N253=0.2,$Q253=0.4),6,(IF(AND($N253=0.2,$Q253=0.6),11,(IF(AND($N253=0.2,$Q253=0.8),16,(IF(AND($N253=0.2,$Q253=1),21,(IF(AND($N253=0.4,$Q253=0.2),2,(IF(AND($N253=0.4,$Q253=0.4),7,(IF(AND($N253=0.4,$Q253=0.6),12,(IF(AND($N253=0.4,$Q253=0.8),17,(IF(AND($N253=0.4,$Q253=1),22,(IF(AND($N253=0.6,$Q253=0.2),3,(IF(AND($N253=0.6,$Q253=0.4),8,(IF(AND($N253=0.6,$Q253=0.6),13,(IF(AND($N253=0.6,$Q253=0.8),18,(IF(AND($N253=0.6,$Q253=1),23,(IF(AND($N253=0.8,$Q253=0.2),4,(IF(AND($N253=0.8,$Q253=0.4),9,(IF(AND($N253=0.8,$Q253=0.6),14,(IF(AND($N253=0.8,$Q253=0.8),19,(IF(AND($N253=0.8,$Q253=1),24,(IF(AND($N253=1,$Q253=0.2),5,(IF(AND($N253=1,$Q253=0.4),10,(IF(AND($N253=1,$Q253=0.6),15,(IF(AND($N253=1,$Q253=0.8),20,(IF(AND($N253=1,$Q253=1),25,"")))))))))))))))))))))))))))))))))))))))))))))))))))))</f>
        <v>R.INHERENTE
15</v>
      </c>
      <c r="S253" s="274">
        <f>+VLOOKUP($R253,Listas!$D$112:$E$136,2,FALSE)</f>
        <v>15</v>
      </c>
      <c r="T253" s="515" t="s">
        <v>1180</v>
      </c>
      <c r="U253" s="309" t="s">
        <v>748</v>
      </c>
      <c r="V253" s="309"/>
      <c r="W253" s="873">
        <v>25</v>
      </c>
      <c r="X253" s="874"/>
      <c r="Y253" s="873"/>
      <c r="Z253" s="874"/>
      <c r="AA253" s="873"/>
      <c r="AB253" s="874"/>
      <c r="AC253" s="875"/>
      <c r="AD253" s="875"/>
      <c r="AE253" s="875">
        <v>15</v>
      </c>
      <c r="AF253" s="875"/>
      <c r="AG253" s="436">
        <f>W253+Y253+AA253+AC253+AE253</f>
        <v>40</v>
      </c>
      <c r="AH253" s="407">
        <v>0.6</v>
      </c>
      <c r="AI253" s="408"/>
      <c r="AJ253" s="1186" t="s">
        <v>189</v>
      </c>
      <c r="AK253" s="1187"/>
      <c r="AL253" s="1188" t="s">
        <v>588</v>
      </c>
      <c r="AM253" s="1189"/>
      <c r="AN253" s="1186" t="s">
        <v>189</v>
      </c>
      <c r="AO253" s="1187"/>
      <c r="AP253" s="500" t="s">
        <v>1182</v>
      </c>
      <c r="AQ253" s="478" t="s">
        <v>618</v>
      </c>
      <c r="AR253" s="310" t="s">
        <v>1184</v>
      </c>
      <c r="AS253" s="311" t="s">
        <v>1186</v>
      </c>
      <c r="AT253" s="312" t="s">
        <v>1188</v>
      </c>
      <c r="AU253" s="305">
        <f>+(IF(AND($AV253&gt;0,$AV253&lt;=0.2),0.2,(IF(AND($AV253&gt;0.2,$AV253&lt;=0.4),0.4,(IF(AND($AV253&gt;0.4,$AV253&lt;=0.6),0.6,(IF(AND($AV253&gt;0.6,$AV253&lt;=0.8),0.8,(IF($AV253&gt;0.8,1,""))))))))))</f>
        <v>0.6</v>
      </c>
      <c r="AV253" s="878">
        <f>+MIN(AH253:AH257)</f>
        <v>0.6</v>
      </c>
      <c r="AW253" s="881" t="str">
        <f>+(IF($AU253=0.2,"MUY BAJA",(IF($AU253=0.4,"BAJA",(IF($AU253=0.6,"MEDIA",(IF($AU253=0.8,"ALTA",(IF($AU253=1,"MUY ALTA",""))))))))))</f>
        <v>MEDIA</v>
      </c>
      <c r="AX253" s="884">
        <f>+MIN(AI253:AI257)</f>
        <v>0.36</v>
      </c>
      <c r="AY253" s="881" t="str">
        <f>+(IF($BB253=0.2,"MUY BAJA",(IF($BB253=0.4,"BAJA",(IF($BB253=0.6,"MEDIA",(IF($BB253=0.8,"ALTA",(IF($BB253=1,"MUY ALTA",""))))))))))</f>
        <v>BAJA</v>
      </c>
      <c r="AZ253" s="887" t="str">
        <f>IF($AU253="","",(CONCATENATE("R.RESIDUAL
",(IF(AND($AU253=0.2,$BB253=0.2),1,(IF(AND($AU253=0.2,$BB253=0.4),6,(IF(AND($AU253=0.2,$BB253=0.6),11,(IF(AND($AU253=0.2,$BB253=0.8),16,(IF(AND($AU253=0.2,$BB253=1),21,(IF(AND($AU253=0.4,$BB253=0.2),2,(IF(AND($AU253=0.4,$BB253=0.4),7,(IF(AND($AU253=0.4,$BB253=0.6),12,(IF(AND($AU253=0.4,$BB253=0.8),17,(IF(AND($AU253=0.4,$BB253=1),22,(IF(AND($AU253=0.6,$BB253=0.2),3,(IF(AND($AU253=0.6,$BB253=0.4),8,(IF(AND($AU253=0.6,$BB253=0.6),13,(IF(AND($AU253=0.6,$BB253=0.8),18,(IF(AND($AU253=0.6,$BB253=1),23,(IF(AND($AU253=0.8,$BB253=0.2),4,(IF(AND($AU253=0.8,$BB253=0.4),9,(IF(AND($AU253=0.8,$BB253=0.6),14,(IF(AND($AU253=0.8,$BB253=0.8),19,(IF(AND($AU253=0.8,$BB253=1),24,(IF(AND($AU253=1,$BB253=0.2),5,(IF(AND($AU253=1,$BB253=0.4),10,(IF(AND($AU253=1,$BB253=0.6),15,(IF(AND($AU253=1,$BB253=0.8),20,(IF(AND($AU253=1,$BB253=1),25,"")))))))))))))))))))))))))))))))))))))))))))))))))))))</f>
        <v>R.RESIDUAL
8</v>
      </c>
      <c r="BA253" s="890" t="s">
        <v>749</v>
      </c>
      <c r="BB253" s="305">
        <f>+(IF(AND($AX253&gt;0,$AX253&lt;=0.2),0.2,(IF(AND($AX253&gt;0.2,$AX253&lt;=0.4),0.4,(IF(AND($AX253&gt;0.4,$AX253&lt;=0.6),0.6,(IF(AND($AX253&gt;0.6,$AX253&lt;=0.8),0.8,(IF($AX253&gt;0.8,1,""))))))))))</f>
        <v>0.4</v>
      </c>
      <c r="BC253" s="276">
        <f>+VLOOKUP($AZ253,Listas!$F$112:$G$136,2,FALSE)</f>
        <v>8</v>
      </c>
      <c r="BD253" s="397">
        <v>1</v>
      </c>
      <c r="BE253" s="277" t="str">
        <f>IF(ISERROR(IF(R253="R.INHERENTE
5","R. INHERENTE",(IF(AZ253="R.RESIDUAL
5","R. RESIDUAL"," ")))),"",(IF(R253="R.INHERENTE
5","R. INHERENTE",(IF(AZ253="R.RESIDUAL
5","R. RESIDUAL"," ")))))</f>
        <v xml:space="preserve"> </v>
      </c>
      <c r="BF253" s="278" t="str">
        <f>IF(ISERROR(IF(R253="R.INHERENTE
10","R. INHERENTE",(IF(AZ253="R.RESIDUAL
10","R. RESIDUAL"," ")))),"",(IF(R253="R.INHERENTE
10","R. INHERENTE",(IF(AZ253="R.RESIDUAL
10","R. RESIDUAL"," ")))))</f>
        <v xml:space="preserve"> </v>
      </c>
      <c r="BG253" s="278" t="str">
        <f>IF(ISERROR(IF(R253="R.INHERENTE
15","R. INHERENTE",(IF(AZ253="R.RESIDUAL
15","R. RESIDUAL"," ")))),"",(IF(R253="R.INHERENTE
15","R. INHERENTE",(IF(AZ253="R.RESIDUAL
15","R. RESIDUAL"," ")))))</f>
        <v>R. INHERENTE</v>
      </c>
      <c r="BH253" s="278" t="str">
        <f>IF(ISERROR(IF(R253="R.INHERENTE
20","R. INHERENTE",(IF(AZ253="R.RESIDUAL
20","R. RESIDUAL"," ")))),"",(IF(R253="R.INHERENTE
20","R. INHERENTE",(IF(AZ253="R.RESIDUAL
20","R. RESIDUAL"," ")))))</f>
        <v xml:space="preserve"> </v>
      </c>
      <c r="BI253" s="279" t="str">
        <f>IF(ISERROR(IF(R253="R.INHERENTE
25","R. INHERENTE",(IF(AZ253="R.RESIDUAL
25","R. RESIDUAL"," ")))),"",(IF(R253="R.INHERENTE
25","R. INHERENTE",(IF(AZ253="R.RESIDUAL
25","R. RESIDUAL"," ")))))</f>
        <v xml:space="preserve"> </v>
      </c>
      <c r="BJ253" s="280"/>
      <c r="BK253" s="1197" t="s">
        <v>1189</v>
      </c>
      <c r="BL253" s="1200" t="s">
        <v>1190</v>
      </c>
      <c r="BM253" s="1203">
        <v>44682</v>
      </c>
      <c r="BN253" s="819" t="s">
        <v>1161</v>
      </c>
      <c r="BO253" s="1176"/>
      <c r="BP253" s="813" t="s">
        <v>693</v>
      </c>
      <c r="BQ253" s="392"/>
      <c r="BR253" s="1190" t="s">
        <v>1192</v>
      </c>
      <c r="BS253" s="1200" t="s">
        <v>1191</v>
      </c>
      <c r="BT253" s="1194" t="s">
        <v>1193</v>
      </c>
      <c r="BU253" s="275"/>
      <c r="BV253" s="825">
        <v>44656</v>
      </c>
      <c r="BW253" s="828"/>
      <c r="BX253" s="828"/>
      <c r="BY253" s="828"/>
      <c r="BZ253" s="792" t="s">
        <v>924</v>
      </c>
      <c r="CA253" s="828"/>
      <c r="CB253" s="828"/>
      <c r="CC253" s="828"/>
      <c r="CD253" s="792" t="s">
        <v>924</v>
      </c>
      <c r="CE253" s="828"/>
      <c r="CF253" s="828"/>
      <c r="CG253" s="828"/>
      <c r="CH253" s="792" t="s">
        <v>925</v>
      </c>
      <c r="CI253" s="828"/>
      <c r="CJ253" s="828"/>
      <c r="CK253" s="828"/>
      <c r="CL253" s="792" t="s">
        <v>924</v>
      </c>
      <c r="CM253" s="828"/>
      <c r="CN253" s="828"/>
      <c r="CO253" s="828"/>
      <c r="CP253" s="795" t="s">
        <v>926</v>
      </c>
      <c r="CQ253" s="308"/>
      <c r="CR253" s="831">
        <v>44661</v>
      </c>
      <c r="CS253" s="789"/>
      <c r="CT253" s="789"/>
      <c r="CU253" s="789"/>
      <c r="CV253" s="789"/>
      <c r="CW253" s="789"/>
      <c r="CX253" s="789"/>
      <c r="CY253" s="789"/>
      <c r="CZ253" s="792" t="s">
        <v>924</v>
      </c>
      <c r="DA253" s="789"/>
      <c r="DB253" s="789"/>
      <c r="DC253" s="789"/>
      <c r="DD253" s="792" t="s">
        <v>924</v>
      </c>
      <c r="DE253" s="789"/>
      <c r="DF253" s="789"/>
      <c r="DG253" s="789"/>
      <c r="DH253" s="792" t="s">
        <v>925</v>
      </c>
      <c r="DI253" s="789"/>
      <c r="DJ253" s="789"/>
      <c r="DK253" s="789"/>
      <c r="DL253" s="792" t="s">
        <v>924</v>
      </c>
      <c r="DM253" s="789"/>
      <c r="DN253" s="789"/>
      <c r="DO253" s="789"/>
      <c r="DP253" s="795" t="s">
        <v>926</v>
      </c>
      <c r="DQ253" s="293"/>
      <c r="DR253" s="294"/>
      <c r="DS253" s="295"/>
      <c r="DT253" s="295"/>
      <c r="DU253" s="296"/>
    </row>
    <row r="254" spans="1:125" ht="80.25" customHeight="1" x14ac:dyDescent="0.25">
      <c r="A254" s="303"/>
      <c r="B254" s="835"/>
      <c r="C254" s="838"/>
      <c r="D254" s="838"/>
      <c r="E254" s="838"/>
      <c r="F254" s="841"/>
      <c r="G254" s="844"/>
      <c r="H254" s="486" t="s">
        <v>2071</v>
      </c>
      <c r="I254" s="847"/>
      <c r="J254" s="850"/>
      <c r="K254" s="853"/>
      <c r="L254" s="274"/>
      <c r="M254" s="856"/>
      <c r="N254" s="859"/>
      <c r="O254" s="862"/>
      <c r="P254" s="865"/>
      <c r="Q254" s="868"/>
      <c r="R254" s="871"/>
      <c r="S254" s="274"/>
      <c r="T254" s="516" t="s">
        <v>1181</v>
      </c>
      <c r="U254" s="258"/>
      <c r="V254" s="258" t="s">
        <v>260</v>
      </c>
      <c r="W254" s="798">
        <v>25</v>
      </c>
      <c r="X254" s="798"/>
      <c r="Y254" s="798"/>
      <c r="Z254" s="798"/>
      <c r="AA254" s="798"/>
      <c r="AB254" s="798"/>
      <c r="AC254" s="798"/>
      <c r="AD254" s="798"/>
      <c r="AE254" s="798">
        <v>15</v>
      </c>
      <c r="AF254" s="798"/>
      <c r="AG254" s="412">
        <f>W254+Y254+AA254+AC254+AE254</f>
        <v>40</v>
      </c>
      <c r="AH254" s="403"/>
      <c r="AI254" s="404">
        <v>0.36</v>
      </c>
      <c r="AJ254" s="801" t="s">
        <v>189</v>
      </c>
      <c r="AK254" s="802"/>
      <c r="AL254" s="803" t="s">
        <v>588</v>
      </c>
      <c r="AM254" s="804"/>
      <c r="AN254" s="801" t="s">
        <v>189</v>
      </c>
      <c r="AO254" s="802"/>
      <c r="AP254" s="499" t="s">
        <v>1183</v>
      </c>
      <c r="AQ254" s="482" t="s">
        <v>618</v>
      </c>
      <c r="AR254" s="269" t="s">
        <v>1185</v>
      </c>
      <c r="AS254" s="266" t="s">
        <v>1187</v>
      </c>
      <c r="AT254" s="261" t="s">
        <v>1178</v>
      </c>
      <c r="AU254" s="276"/>
      <c r="AV254" s="879"/>
      <c r="AW254" s="882"/>
      <c r="AX254" s="885"/>
      <c r="AY254" s="882"/>
      <c r="AZ254" s="888"/>
      <c r="BA254" s="891"/>
      <c r="BB254" s="394"/>
      <c r="BC254" s="282"/>
      <c r="BD254" s="397">
        <v>0.8</v>
      </c>
      <c r="BE254" s="283" t="str">
        <f>IF(ISERROR(IF(R253="R.INHERENTE
4","R. INHERENTE",(IF(AZ253="R.RESIDUAL
4","R. RESIDUAL"," ")))),"",(IF(R253="R.INHERENTE
4","R. INHERENTE",(IF(AZ253="R.RESIDUAL
4","R. RESIDUAL"," ")))))</f>
        <v xml:space="preserve"> </v>
      </c>
      <c r="BF254" s="284" t="str">
        <f>IF(ISERROR(IF(R253="R.INHERENTE
9","R. INHERENTE",(IF(AZ253="R.RESIDUAL
9","R. RESIDUAL"," ")))),"",(IF(R253="R.INHERENTE
9","R. INHERENTE",(IF(AZ253="R.RESIDUAL
9","R. RESIDUAL"," ")))))</f>
        <v xml:space="preserve"> </v>
      </c>
      <c r="BG254" s="285" t="str">
        <f>IF(ISERROR(IF(R253="R.INHERENTE
14","R. INHERENTE",(IF(AZ253="R.RESIDUAL
14","R. RESIDUAL"," ")))),"",(IF(R253="R.INHERENTE
14","R. INHERENTE",(IF(AZ253="R.RESIDUAL
14","R. RESIDUAL"," ")))))</f>
        <v xml:space="preserve"> </v>
      </c>
      <c r="BH254" s="285" t="str">
        <f>IF(ISERROR(IF(R253="R.INHERENTE
19","R. INHERENTE",(IF(AZ253="R.RESIDUAL
19","R. RESIDUAL"," ")))),"",(IF(R253="R.INHERENTE
19","R. INHERENTE",(IF(AZ253="R.RESIDUAL
19","R. RESIDUAL"," ")))))</f>
        <v xml:space="preserve"> </v>
      </c>
      <c r="BI254" s="286" t="str">
        <f>IF(ISERROR(IF(R253="R.INHERENTE
24","R. INHERENTE",(IF(AZ253="R.RESIDUAL
24","R. RESIDUAL"," ")))),"",(IF(R253="R.INHERENTE
24","R. INHERENTE",(IF(AZ253="R.RESIDUAL
24","R. RESIDUAL"," ")))))</f>
        <v xml:space="preserve"> </v>
      </c>
      <c r="BJ254" s="280"/>
      <c r="BK254" s="1198"/>
      <c r="BL254" s="1201"/>
      <c r="BM254" s="1204"/>
      <c r="BN254" s="950"/>
      <c r="BO254" s="950"/>
      <c r="BP254" s="814"/>
      <c r="BQ254" s="392"/>
      <c r="BR254" s="1191"/>
      <c r="BS254" s="1201"/>
      <c r="BT254" s="1195"/>
      <c r="BU254" s="275"/>
      <c r="BV254" s="826"/>
      <c r="BW254" s="829"/>
      <c r="BX254" s="829"/>
      <c r="BY254" s="829"/>
      <c r="BZ254" s="793"/>
      <c r="CA254" s="829"/>
      <c r="CB254" s="829"/>
      <c r="CC254" s="829"/>
      <c r="CD254" s="793"/>
      <c r="CE254" s="829"/>
      <c r="CF254" s="829"/>
      <c r="CG254" s="829"/>
      <c r="CH254" s="793"/>
      <c r="CI254" s="829"/>
      <c r="CJ254" s="829"/>
      <c r="CK254" s="829"/>
      <c r="CL254" s="793"/>
      <c r="CM254" s="829"/>
      <c r="CN254" s="829"/>
      <c r="CO254" s="829"/>
      <c r="CP254" s="796"/>
      <c r="CQ254" s="308"/>
      <c r="CR254" s="832"/>
      <c r="CS254" s="790"/>
      <c r="CT254" s="790"/>
      <c r="CU254" s="790"/>
      <c r="CV254" s="790"/>
      <c r="CW254" s="790"/>
      <c r="CX254" s="790"/>
      <c r="CY254" s="790"/>
      <c r="CZ254" s="793"/>
      <c r="DA254" s="790"/>
      <c r="DB254" s="790"/>
      <c r="DC254" s="790"/>
      <c r="DD254" s="793"/>
      <c r="DE254" s="790"/>
      <c r="DF254" s="790"/>
      <c r="DG254" s="790"/>
      <c r="DH254" s="793"/>
      <c r="DI254" s="790"/>
      <c r="DJ254" s="790"/>
      <c r="DK254" s="790"/>
      <c r="DL254" s="793"/>
      <c r="DM254" s="790"/>
      <c r="DN254" s="790"/>
      <c r="DO254" s="790"/>
      <c r="DP254" s="796"/>
      <c r="DQ254" s="293"/>
      <c r="DR254" s="297"/>
      <c r="DS254" s="298"/>
      <c r="DT254" s="298"/>
      <c r="DU254" s="299"/>
    </row>
    <row r="255" spans="1:125" ht="80.25" customHeight="1" x14ac:dyDescent="0.25">
      <c r="A255" s="303"/>
      <c r="B255" s="835"/>
      <c r="C255" s="838"/>
      <c r="D255" s="838"/>
      <c r="E255" s="838"/>
      <c r="F255" s="841"/>
      <c r="G255" s="844"/>
      <c r="H255" s="486"/>
      <c r="I255" s="847"/>
      <c r="J255" s="850"/>
      <c r="K255" s="853"/>
      <c r="L255" s="274"/>
      <c r="M255" s="856"/>
      <c r="N255" s="859"/>
      <c r="O255" s="862"/>
      <c r="P255" s="865"/>
      <c r="Q255" s="868"/>
      <c r="R255" s="871"/>
      <c r="S255" s="274"/>
      <c r="T255" s="516"/>
      <c r="U255" s="258"/>
      <c r="V255" s="258"/>
      <c r="W255" s="798"/>
      <c r="X255" s="798"/>
      <c r="Y255" s="798"/>
      <c r="Z255" s="798"/>
      <c r="AA255" s="798"/>
      <c r="AB255" s="798"/>
      <c r="AC255" s="798"/>
      <c r="AD255" s="798"/>
      <c r="AE255" s="798"/>
      <c r="AF255" s="798"/>
      <c r="AG255" s="412">
        <f>W255+Y255+AA255+AC255+AE255</f>
        <v>0</v>
      </c>
      <c r="AH255" s="403"/>
      <c r="AI255" s="404"/>
      <c r="AJ255" s="801"/>
      <c r="AK255" s="802"/>
      <c r="AL255" s="803"/>
      <c r="AM255" s="804"/>
      <c r="AN255" s="801"/>
      <c r="AO255" s="802"/>
      <c r="AP255" s="480"/>
      <c r="AQ255" s="482"/>
      <c r="AR255" s="269"/>
      <c r="AS255" s="266"/>
      <c r="AT255" s="261"/>
      <c r="AU255" s="276"/>
      <c r="AV255" s="879"/>
      <c r="AW255" s="882"/>
      <c r="AX255" s="885"/>
      <c r="AY255" s="882"/>
      <c r="AZ255" s="888"/>
      <c r="BA255" s="891"/>
      <c r="BB255" s="394"/>
      <c r="BC255" s="282"/>
      <c r="BD255" s="397">
        <v>0.60000000000000009</v>
      </c>
      <c r="BE255" s="283" t="str">
        <f>IF(ISERROR(IF(R253="R.INHERENTE
3","R. INHERENTE",(IF(AZ253="R.RESIDUAL
3","R. RESIDUAL"," ")))),"",(IF(R253="R.INHERENTE
3","R. INHERENTE",(IF(AZ253="R.RESIDUAL
3","R. RESIDUAL"," ")))))</f>
        <v xml:space="preserve"> </v>
      </c>
      <c r="BF255" s="284" t="str">
        <f>IF(ISERROR(IF(R253="R.INHERENTE
8","R. INHERENTE",(IF(AZ253="R.RESIDUAL
8","R. RESIDUAL"," ")))),"",(IF(R253="R.INHERENTE
8","R. INHERENTE",(IF(AZ253="R.RESIDUAL
8","R. RESIDUAL"," ")))))</f>
        <v>R. RESIDUAL</v>
      </c>
      <c r="BG255" s="284" t="str">
        <f>IF(ISERROR(IF(R253="R.INHERENTE
13","R. INHERENTE",(IF(AZ253="R.RESIDUAL
13","R. RESIDUAL"," ")))),"",(IF(R253="R.INHERENTE
13","R. INHERENTE",(IF(AZ253="R.RESIDUAL
13","R. RESIDUAL"," ")))))</f>
        <v xml:space="preserve"> </v>
      </c>
      <c r="BH255" s="285" t="str">
        <f>IF(ISERROR(IF(R253="R.INHERENTE
18","R. INHERENTE",(IF(AZ253="R.RESIDUAL
18","R. RESIDUAL"," ")))),"",(IF(R253="R.INHERENTE
18","R. INHERENTE",(IF(AZ253="R.RESIDUAL
18","R. RESIDUAL"," ")))))</f>
        <v xml:space="preserve"> </v>
      </c>
      <c r="BI255" s="286" t="str">
        <f>IF(ISERROR(IF(R253="R.INHERENTE
23","R. INHERENTE",(IF(AZ253="R.RESIDUAL
23","R. RESIDUAL"," ")))),"",(IF(R253="R.INHERENTE
23","R. INHERENTE",(IF(AZ253="R.RESIDUAL
23","R. RESIDUAL"," ")))))</f>
        <v xml:space="preserve"> </v>
      </c>
      <c r="BJ255" s="280"/>
      <c r="BK255" s="1198"/>
      <c r="BL255" s="1201"/>
      <c r="BM255" s="1204"/>
      <c r="BN255" s="950"/>
      <c r="BO255" s="950"/>
      <c r="BP255" s="814"/>
      <c r="BQ255" s="392"/>
      <c r="BR255" s="1191"/>
      <c r="BS255" s="1201"/>
      <c r="BT255" s="1195"/>
      <c r="BU255" s="275"/>
      <c r="BV255" s="826"/>
      <c r="BW255" s="829"/>
      <c r="BX255" s="829"/>
      <c r="BY255" s="829"/>
      <c r="BZ255" s="793"/>
      <c r="CA255" s="829"/>
      <c r="CB255" s="829"/>
      <c r="CC255" s="829"/>
      <c r="CD255" s="793"/>
      <c r="CE255" s="829"/>
      <c r="CF255" s="829"/>
      <c r="CG255" s="829"/>
      <c r="CH255" s="793"/>
      <c r="CI255" s="829"/>
      <c r="CJ255" s="829"/>
      <c r="CK255" s="829"/>
      <c r="CL255" s="793"/>
      <c r="CM255" s="829"/>
      <c r="CN255" s="829"/>
      <c r="CO255" s="829"/>
      <c r="CP255" s="796"/>
      <c r="CQ255" s="308"/>
      <c r="CR255" s="832"/>
      <c r="CS255" s="790"/>
      <c r="CT255" s="790"/>
      <c r="CU255" s="790"/>
      <c r="CV255" s="790"/>
      <c r="CW255" s="790"/>
      <c r="CX255" s="790"/>
      <c r="CY255" s="790"/>
      <c r="CZ255" s="793"/>
      <c r="DA255" s="790"/>
      <c r="DB255" s="790"/>
      <c r="DC255" s="790"/>
      <c r="DD255" s="793"/>
      <c r="DE255" s="790"/>
      <c r="DF255" s="790"/>
      <c r="DG255" s="790"/>
      <c r="DH255" s="793"/>
      <c r="DI255" s="790"/>
      <c r="DJ255" s="790"/>
      <c r="DK255" s="790"/>
      <c r="DL255" s="793"/>
      <c r="DM255" s="790"/>
      <c r="DN255" s="790"/>
      <c r="DO255" s="790"/>
      <c r="DP255" s="796"/>
      <c r="DQ255" s="293"/>
      <c r="DR255" s="297"/>
      <c r="DS255" s="298"/>
      <c r="DT255" s="298"/>
      <c r="DU255" s="299"/>
    </row>
    <row r="256" spans="1:125" ht="80.25" customHeight="1" x14ac:dyDescent="0.25">
      <c r="A256" s="303"/>
      <c r="B256" s="835"/>
      <c r="C256" s="838"/>
      <c r="D256" s="838"/>
      <c r="E256" s="838"/>
      <c r="F256" s="841"/>
      <c r="G256" s="844"/>
      <c r="H256" s="486"/>
      <c r="I256" s="847"/>
      <c r="J256" s="850"/>
      <c r="K256" s="853"/>
      <c r="L256" s="274"/>
      <c r="M256" s="856"/>
      <c r="N256" s="859"/>
      <c r="O256" s="862"/>
      <c r="P256" s="865"/>
      <c r="Q256" s="868"/>
      <c r="R256" s="871"/>
      <c r="S256" s="274"/>
      <c r="T256" s="516"/>
      <c r="U256" s="258"/>
      <c r="V256" s="258"/>
      <c r="W256" s="798"/>
      <c r="X256" s="798"/>
      <c r="Y256" s="798"/>
      <c r="Z256" s="798"/>
      <c r="AA256" s="798"/>
      <c r="AB256" s="798"/>
      <c r="AC256" s="798"/>
      <c r="AD256" s="798"/>
      <c r="AE256" s="798"/>
      <c r="AF256" s="798"/>
      <c r="AG256" s="412">
        <f>W256+Y256+AA256+AC256+AE256</f>
        <v>0</v>
      </c>
      <c r="AH256" s="403"/>
      <c r="AI256" s="404"/>
      <c r="AJ256" s="801"/>
      <c r="AK256" s="802"/>
      <c r="AL256" s="803"/>
      <c r="AM256" s="804"/>
      <c r="AN256" s="801"/>
      <c r="AO256" s="802"/>
      <c r="AP256" s="480"/>
      <c r="AQ256" s="482"/>
      <c r="AR256" s="269"/>
      <c r="AS256" s="266"/>
      <c r="AT256" s="261"/>
      <c r="AU256" s="276"/>
      <c r="AV256" s="879"/>
      <c r="AW256" s="882"/>
      <c r="AX256" s="885"/>
      <c r="AY256" s="882"/>
      <c r="AZ256" s="888"/>
      <c r="BA256" s="891"/>
      <c r="BB256" s="394"/>
      <c r="BC256" s="282"/>
      <c r="BD256" s="397">
        <v>0.4</v>
      </c>
      <c r="BE256" s="287" t="str">
        <f>IF(ISERROR(IF(R253="R.INHERENTE
2","R. INHERENTE",(IF(AZ253="R.RESIDUAL
2","R. RESIDUAL"," ")))),"",(IF(R253="R.INHERENTE
2","R. INHERENTE",(IF(AZ253="R.RESIDUAL
2","R. RESIDUAL"," ")))))</f>
        <v xml:space="preserve"> </v>
      </c>
      <c r="BF256" s="284" t="str">
        <f>IF(ISERROR(IF(R253="R.INHERENTE
7","R. INHERENTE",(IF(AZ253="R.RESIDUAL
7","R. RESIDUAL"," ")))),"",(IF(R253="R.INHERENTE
7","R. INHERENTE",(IF(AZ253="R.RESIDUAL
7","R. RESIDUAL"," ")))))</f>
        <v xml:space="preserve"> </v>
      </c>
      <c r="BG256" s="284" t="str">
        <f>IF(ISERROR(IF(R253="R.INHERENTE
12","R. INHERENTE",(IF(AZ253="R.RESIDUAL
12","R. RESIDUAL"," ")))),"",(IF(R253="R.INHERENTE
12","R. INHERENTE",(IF(AZ253="R.RESIDUAL
12","R. RESIDUAL"," ")))))</f>
        <v xml:space="preserve"> </v>
      </c>
      <c r="BH256" s="285" t="str">
        <f>IF(ISERROR(IF(R253="R.INHERENTE
17","R. INHERENTE",(IF(AZ253="R.RESIDUAL
17","R. RESIDUAL"," ")))),"",(IF(R253="R.INHERENTE
17","R. INHERENTE",(IF(AZ253="R.RESIDUAL
17","R. RESIDUAL"," ")))))</f>
        <v xml:space="preserve"> </v>
      </c>
      <c r="BI256" s="286" t="str">
        <f>IF(ISERROR(IF(R253="R.INHERENTE
22","R. INHERENTE",(IF(AZ253="R.RESIDUAL
22","R. RESIDUAL"," ")))),"",(IF(R253="R.INHERENTE
22","R. INHERENTE",(IF(AZ253="R.RESIDUAL
22","R. RESIDUAL"," ")))))</f>
        <v xml:space="preserve"> </v>
      </c>
      <c r="BJ256" s="280"/>
      <c r="BK256" s="1198"/>
      <c r="BL256" s="1201"/>
      <c r="BM256" s="1204"/>
      <c r="BN256" s="950"/>
      <c r="BO256" s="950"/>
      <c r="BP256" s="814"/>
      <c r="BQ256" s="392"/>
      <c r="BR256" s="1191"/>
      <c r="BS256" s="1201"/>
      <c r="BT256" s="1195"/>
      <c r="BU256" s="275"/>
      <c r="BV256" s="826"/>
      <c r="BW256" s="829"/>
      <c r="BX256" s="829"/>
      <c r="BY256" s="829"/>
      <c r="BZ256" s="793"/>
      <c r="CA256" s="829"/>
      <c r="CB256" s="829"/>
      <c r="CC256" s="829"/>
      <c r="CD256" s="793"/>
      <c r="CE256" s="829"/>
      <c r="CF256" s="829"/>
      <c r="CG256" s="829"/>
      <c r="CH256" s="793"/>
      <c r="CI256" s="829"/>
      <c r="CJ256" s="829"/>
      <c r="CK256" s="829"/>
      <c r="CL256" s="793"/>
      <c r="CM256" s="829"/>
      <c r="CN256" s="829"/>
      <c r="CO256" s="829"/>
      <c r="CP256" s="796"/>
      <c r="CQ256" s="308"/>
      <c r="CR256" s="832"/>
      <c r="CS256" s="790"/>
      <c r="CT256" s="790"/>
      <c r="CU256" s="790"/>
      <c r="CV256" s="790"/>
      <c r="CW256" s="790"/>
      <c r="CX256" s="790"/>
      <c r="CY256" s="790"/>
      <c r="CZ256" s="793"/>
      <c r="DA256" s="790"/>
      <c r="DB256" s="790"/>
      <c r="DC256" s="790"/>
      <c r="DD256" s="793"/>
      <c r="DE256" s="790"/>
      <c r="DF256" s="790"/>
      <c r="DG256" s="790"/>
      <c r="DH256" s="793"/>
      <c r="DI256" s="790"/>
      <c r="DJ256" s="790"/>
      <c r="DK256" s="790"/>
      <c r="DL256" s="793"/>
      <c r="DM256" s="790"/>
      <c r="DN256" s="790"/>
      <c r="DO256" s="790"/>
      <c r="DP256" s="796"/>
      <c r="DQ256" s="293"/>
      <c r="DR256" s="297"/>
      <c r="DS256" s="298"/>
      <c r="DT256" s="298"/>
      <c r="DU256" s="299"/>
    </row>
    <row r="257" spans="1:125" ht="80.25" customHeight="1" thickBot="1" x14ac:dyDescent="0.3">
      <c r="A257" s="303"/>
      <c r="B257" s="836"/>
      <c r="C257" s="839"/>
      <c r="D257" s="839"/>
      <c r="E257" s="839"/>
      <c r="F257" s="842"/>
      <c r="G257" s="845"/>
      <c r="H257" s="487"/>
      <c r="I257" s="848"/>
      <c r="J257" s="851"/>
      <c r="K257" s="854"/>
      <c r="L257" s="274"/>
      <c r="M257" s="857"/>
      <c r="N257" s="860"/>
      <c r="O257" s="863"/>
      <c r="P257" s="866"/>
      <c r="Q257" s="869"/>
      <c r="R257" s="872"/>
      <c r="S257" s="274"/>
      <c r="T257" s="536"/>
      <c r="U257" s="263"/>
      <c r="V257" s="263"/>
      <c r="W257" s="805"/>
      <c r="X257" s="805"/>
      <c r="Y257" s="805"/>
      <c r="Z257" s="805"/>
      <c r="AA257" s="805"/>
      <c r="AB257" s="805"/>
      <c r="AC257" s="805"/>
      <c r="AD257" s="805"/>
      <c r="AE257" s="805"/>
      <c r="AF257" s="805"/>
      <c r="AG257" s="413">
        <f>W257+Y257+AA257+AC257+AE257</f>
        <v>0</v>
      </c>
      <c r="AH257" s="405"/>
      <c r="AI257" s="406"/>
      <c r="AJ257" s="806"/>
      <c r="AK257" s="807"/>
      <c r="AL257" s="808"/>
      <c r="AM257" s="809"/>
      <c r="AN257" s="806"/>
      <c r="AO257" s="807"/>
      <c r="AP257" s="271"/>
      <c r="AQ257" s="483"/>
      <c r="AR257" s="270"/>
      <c r="AS257" s="267"/>
      <c r="AT257" s="264"/>
      <c r="AU257" s="276"/>
      <c r="AV257" s="880"/>
      <c r="AW257" s="883"/>
      <c r="AX257" s="886"/>
      <c r="AY257" s="883"/>
      <c r="AZ257" s="889"/>
      <c r="BA257" s="892"/>
      <c r="BB257" s="394"/>
      <c r="BC257" s="282"/>
      <c r="BD257" s="398">
        <v>0.2</v>
      </c>
      <c r="BE257" s="288" t="str">
        <f>IF(ISERROR(IF(R253="R.INHERENTE
1","R. INHERENTE",(IF(AZ253="R.RESIDUAL
1","R. RESIDUAL"," ")))),"",(IF(R253="R.INHERENTE
1","R. INHERENTE",(IF(AZ253="R.RESIDUAL
1","R. RESIDUAL"," ")))))</f>
        <v xml:space="preserve"> </v>
      </c>
      <c r="BF257" s="289" t="str">
        <f>IF(ISERROR(IF(R253="R.INHERENTE
6","R. INHERENTE",(IF(AZ253="R.RESIDUAL
6","R. RESIDUAL"," ")))),"",(IF(R253="R.INHERENTE
6","R. INHERENTE",(IF(AZ253="R.RESIDUAL
6","R. RESIDUAL"," ")))))</f>
        <v xml:space="preserve"> </v>
      </c>
      <c r="BG257" s="290" t="str">
        <f>IF(ISERROR(IF(R253="R.INHERENTE
11","R. INHERENTE",(IF(AZ253="R.RESIDUAL
11","R. RESIDUAL"," ")))),"",(IF(R253="R.INHERENTE
11","R. INHERENTE",(IF(AZ253="R.RESIDUAL
11","R. RESIDUAL"," ")))))</f>
        <v xml:space="preserve"> </v>
      </c>
      <c r="BH257" s="291" t="str">
        <f>IF(ISERROR(IF(R253="R.INHERENTE
16","R. INHERENTE",(IF(AZ253="R.RESIDUAL
16","R. RESIDUAL"," ")))),"",(IF(R253="R.INHERENTE
16","R. INHERENTE",(IF(AZ253="R.RESIDUAL
16","R. RESIDUAL"," ")))))</f>
        <v xml:space="preserve"> </v>
      </c>
      <c r="BI257" s="292" t="str">
        <f>IF(ISERROR(IF(R253="R.INHERENTE
21","R. INHERENTE",(IF(AZ253="R.RESIDUAL
21","R. RESIDUAL"," ")))),"",(IF(R253="R.INHERENTE
21","R. INHERENTE",(IF(AZ253="R.RESIDUAL
21","R. RESIDUAL"," ")))))</f>
        <v xml:space="preserve"> </v>
      </c>
      <c r="BJ257" s="280"/>
      <c r="BK257" s="1199"/>
      <c r="BL257" s="1202"/>
      <c r="BM257" s="1205"/>
      <c r="BN257" s="951"/>
      <c r="BO257" s="951"/>
      <c r="BP257" s="815"/>
      <c r="BQ257" s="392"/>
      <c r="BR257" s="1192"/>
      <c r="BS257" s="1202"/>
      <c r="BT257" s="1196"/>
      <c r="BU257" s="275"/>
      <c r="BV257" s="827"/>
      <c r="BW257" s="830"/>
      <c r="BX257" s="830"/>
      <c r="BY257" s="830"/>
      <c r="BZ257" s="794"/>
      <c r="CA257" s="830"/>
      <c r="CB257" s="830"/>
      <c r="CC257" s="830"/>
      <c r="CD257" s="794"/>
      <c r="CE257" s="830"/>
      <c r="CF257" s="830"/>
      <c r="CG257" s="830"/>
      <c r="CH257" s="794"/>
      <c r="CI257" s="830"/>
      <c r="CJ257" s="830"/>
      <c r="CK257" s="830"/>
      <c r="CL257" s="794"/>
      <c r="CM257" s="830"/>
      <c r="CN257" s="830"/>
      <c r="CO257" s="830"/>
      <c r="CP257" s="797"/>
      <c r="CQ257" s="308"/>
      <c r="CR257" s="833"/>
      <c r="CS257" s="791"/>
      <c r="CT257" s="791"/>
      <c r="CU257" s="791"/>
      <c r="CV257" s="791"/>
      <c r="CW257" s="791"/>
      <c r="CX257" s="791"/>
      <c r="CY257" s="791"/>
      <c r="CZ257" s="794"/>
      <c r="DA257" s="791"/>
      <c r="DB257" s="791"/>
      <c r="DC257" s="791"/>
      <c r="DD257" s="794"/>
      <c r="DE257" s="791"/>
      <c r="DF257" s="791"/>
      <c r="DG257" s="791"/>
      <c r="DH257" s="794"/>
      <c r="DI257" s="791"/>
      <c r="DJ257" s="791"/>
      <c r="DK257" s="791"/>
      <c r="DL257" s="794"/>
      <c r="DM257" s="791"/>
      <c r="DN257" s="791"/>
      <c r="DO257" s="791"/>
      <c r="DP257" s="797"/>
      <c r="DQ257" s="293"/>
      <c r="DR257" s="300"/>
      <c r="DS257" s="301"/>
      <c r="DT257" s="301"/>
      <c r="DU257" s="302"/>
    </row>
    <row r="258" spans="1:125" ht="19.5" customHeight="1" thickBot="1" x14ac:dyDescent="0.3">
      <c r="AV258" s="394"/>
      <c r="AW258" s="394"/>
      <c r="AX258" s="394"/>
      <c r="AY258" s="394"/>
      <c r="AZ258" s="394"/>
      <c r="BE258" s="410">
        <v>0.2</v>
      </c>
      <c r="BF258" s="411">
        <v>0.4</v>
      </c>
      <c r="BG258" s="411">
        <v>0.60000000000000009</v>
      </c>
      <c r="BH258" s="411">
        <v>0.8</v>
      </c>
      <c r="BI258" s="411">
        <v>1</v>
      </c>
    </row>
    <row r="259" spans="1:125" ht="80.25" customHeight="1" x14ac:dyDescent="0.25">
      <c r="A259" s="303"/>
      <c r="B259" s="834">
        <v>41</v>
      </c>
      <c r="C259" s="837" t="s">
        <v>644</v>
      </c>
      <c r="D259" s="837" t="s">
        <v>628</v>
      </c>
      <c r="E259" s="837" t="s">
        <v>601</v>
      </c>
      <c r="F259" s="840" t="s">
        <v>600</v>
      </c>
      <c r="G259" s="843" t="s">
        <v>1194</v>
      </c>
      <c r="H259" s="485" t="s">
        <v>2074</v>
      </c>
      <c r="I259" s="846" t="str">
        <f>IF(F259="","",(CONCATENATE("Posibilidad de afectación ",F259," ",G259," ",H259," ",H260," ",H261," ",H262," ",H263)))</f>
        <v xml:space="preserve">Posibilidad de afectación Económica y Reputacional  por inadecuada identificación de paciente de salud mental o riesgo de suicidio en consecuencia al desconocimiento de  los criterios de identificación del riesgo en pacientes con enfermedad mental y agitación.    </v>
      </c>
      <c r="J259" s="849" t="s">
        <v>268</v>
      </c>
      <c r="K259" s="852" t="s">
        <v>868</v>
      </c>
      <c r="L259" s="274"/>
      <c r="M259" s="855" t="s">
        <v>657</v>
      </c>
      <c r="N259" s="858">
        <f>IF(ISERROR(VLOOKUP($M259,Listas!$E$20:$F$24,2,FALSE)),"",(VLOOKUP($M259,Listas!$E$20:$F$24,2,FALSE)))</f>
        <v>0.6</v>
      </c>
      <c r="O259" s="861" t="str">
        <f>IF(ISERROR(VLOOKUP($N259,Listas!$E$3:$F$7,2,FALSE)),"",(VLOOKUP($N259,Listas!$E$3:$F$7,2,FALSE)))</f>
        <v>MEDIA</v>
      </c>
      <c r="P259" s="864" t="s">
        <v>593</v>
      </c>
      <c r="Q259" s="867">
        <f>IF(ISERROR(VLOOKUP($P259,Listas!$E$28:$F$35,2,FALSE)),"",(VLOOKUP($P259,Listas!$E$28:$F$35,2,FALSE)))</f>
        <v>1</v>
      </c>
      <c r="R259" s="870" t="str">
        <f>IF(N259="","",(CONCATENATE("R.INHERENTE
",(IF(AND($N259=0.2,$Q259=0.2),1,(IF(AND($N259=0.2,$Q259=0.4),6,(IF(AND($N259=0.2,$Q259=0.6),11,(IF(AND($N259=0.2,$Q259=0.8),16,(IF(AND($N259=0.2,$Q259=1),21,(IF(AND($N259=0.4,$Q259=0.2),2,(IF(AND($N259=0.4,$Q259=0.4),7,(IF(AND($N259=0.4,$Q259=0.6),12,(IF(AND($N259=0.4,$Q259=0.8),17,(IF(AND($N259=0.4,$Q259=1),22,(IF(AND($N259=0.6,$Q259=0.2),3,(IF(AND($N259=0.6,$Q259=0.4),8,(IF(AND($N259=0.6,$Q259=0.6),13,(IF(AND($N259=0.6,$Q259=0.8),18,(IF(AND($N259=0.6,$Q259=1),23,(IF(AND($N259=0.8,$Q259=0.2),4,(IF(AND($N259=0.8,$Q259=0.4),9,(IF(AND($N259=0.8,$Q259=0.6),14,(IF(AND($N259=0.8,$Q259=0.8),19,(IF(AND($N259=0.8,$Q259=1),24,(IF(AND($N259=1,$Q259=0.2),5,(IF(AND($N259=1,$Q259=0.4),10,(IF(AND($N259=1,$Q259=0.6),15,(IF(AND($N259=1,$Q259=0.8),20,(IF(AND($N259=1,$Q259=1),25,"")))))))))))))))))))))))))))))))))))))))))))))))))))))</f>
        <v>R.INHERENTE
23</v>
      </c>
      <c r="S259" s="274">
        <f>+VLOOKUP($R259,Listas!$D$112:$E$136,2,FALSE)</f>
        <v>23</v>
      </c>
      <c r="T259" s="515" t="s">
        <v>1195</v>
      </c>
      <c r="U259" s="309" t="s">
        <v>748</v>
      </c>
      <c r="V259" s="309"/>
      <c r="W259" s="873">
        <v>25</v>
      </c>
      <c r="X259" s="874"/>
      <c r="Y259" s="873"/>
      <c r="Z259" s="874"/>
      <c r="AA259" s="873"/>
      <c r="AB259" s="874"/>
      <c r="AC259" s="875"/>
      <c r="AD259" s="875"/>
      <c r="AE259" s="875">
        <v>15</v>
      </c>
      <c r="AF259" s="875"/>
      <c r="AG259" s="436">
        <f>W259+Y259+AA259+AC259+AE259</f>
        <v>40</v>
      </c>
      <c r="AH259" s="407">
        <v>0.6</v>
      </c>
      <c r="AI259" s="408"/>
      <c r="AJ259" s="1186" t="s">
        <v>189</v>
      </c>
      <c r="AK259" s="1187"/>
      <c r="AL259" s="1188" t="s">
        <v>588</v>
      </c>
      <c r="AM259" s="1189"/>
      <c r="AN259" s="1186" t="s">
        <v>189</v>
      </c>
      <c r="AO259" s="1187"/>
      <c r="AP259" s="500" t="s">
        <v>1197</v>
      </c>
      <c r="AQ259" s="478" t="s">
        <v>619</v>
      </c>
      <c r="AR259" s="310" t="s">
        <v>1199</v>
      </c>
      <c r="AS259" s="512" t="s">
        <v>1201</v>
      </c>
      <c r="AT259" s="513" t="s">
        <v>1202</v>
      </c>
      <c r="AU259" s="305">
        <f>+(IF(AND($AV259&gt;0,$AV259&lt;=0.2),0.2,(IF(AND($AV259&gt;0.2,$AV259&lt;=0.4),0.4,(IF(AND($AV259&gt;0.4,$AV259&lt;=0.6),0.6,(IF(AND($AV259&gt;0.6,$AV259&lt;=0.8),0.8,(IF($AV259&gt;0.8,1,""))))))))))</f>
        <v>0.6</v>
      </c>
      <c r="AV259" s="878">
        <f>+MIN(AH259:AH263)</f>
        <v>0.6</v>
      </c>
      <c r="AW259" s="881" t="str">
        <f>+(IF($AU259=0.2,"MUY BAJA",(IF($AU259=0.4,"BAJA",(IF($AU259=0.6,"MEDIA",(IF($AU259=0.8,"ALTA",(IF($AU259=1,"MUY ALTA",""))))))))))</f>
        <v>MEDIA</v>
      </c>
      <c r="AX259" s="884">
        <f>+MIN(AI259:AI263)</f>
        <v>0.36</v>
      </c>
      <c r="AY259" s="881" t="str">
        <f>+(IF($BB259=0.2,"MUY BAJA",(IF($BB259=0.4,"BAJA",(IF($BB259=0.6,"MEDIA",(IF($BB259=0.8,"ALTA",(IF($BB259=1,"MUY ALTA",""))))))))))</f>
        <v>BAJA</v>
      </c>
      <c r="AZ259" s="887" t="str">
        <f>IF($AU259="","",(CONCATENATE("R.RESIDUAL
",(IF(AND($AU259=0.2,$BB259=0.2),1,(IF(AND($AU259=0.2,$BB259=0.4),6,(IF(AND($AU259=0.2,$BB259=0.6),11,(IF(AND($AU259=0.2,$BB259=0.8),16,(IF(AND($AU259=0.2,$BB259=1),21,(IF(AND($AU259=0.4,$BB259=0.2),2,(IF(AND($AU259=0.4,$BB259=0.4),7,(IF(AND($AU259=0.4,$BB259=0.6),12,(IF(AND($AU259=0.4,$BB259=0.8),17,(IF(AND($AU259=0.4,$BB259=1),22,(IF(AND($AU259=0.6,$BB259=0.2),3,(IF(AND($AU259=0.6,$BB259=0.4),8,(IF(AND($AU259=0.6,$BB259=0.6),13,(IF(AND($AU259=0.6,$BB259=0.8),18,(IF(AND($AU259=0.6,$BB259=1),23,(IF(AND($AU259=0.8,$BB259=0.2),4,(IF(AND($AU259=0.8,$BB259=0.4),9,(IF(AND($AU259=0.8,$BB259=0.6),14,(IF(AND($AU259=0.8,$BB259=0.8),19,(IF(AND($AU259=0.8,$BB259=1),24,(IF(AND($AU259=1,$BB259=0.2),5,(IF(AND($AU259=1,$BB259=0.4),10,(IF(AND($AU259=1,$BB259=0.6),15,(IF(AND($AU259=1,$BB259=0.8),20,(IF(AND($AU259=1,$BB259=1),25,"")))))))))))))))))))))))))))))))))))))))))))))))))))))</f>
        <v>R.RESIDUAL
8</v>
      </c>
      <c r="BA259" s="890" t="s">
        <v>749</v>
      </c>
      <c r="BB259" s="305">
        <f>+(IF(AND($AX259&gt;0,$AX259&lt;=0.2),0.2,(IF(AND($AX259&gt;0.2,$AX259&lt;=0.4),0.4,(IF(AND($AX259&gt;0.4,$AX259&lt;=0.6),0.6,(IF(AND($AX259&gt;0.6,$AX259&lt;=0.8),0.8,(IF($AX259&gt;0.8,1,""))))))))))</f>
        <v>0.4</v>
      </c>
      <c r="BC259" s="276">
        <f>+VLOOKUP($AZ259,Listas!$F$112:$G$136,2,FALSE)</f>
        <v>8</v>
      </c>
      <c r="BD259" s="397">
        <v>1</v>
      </c>
      <c r="BE259" s="277" t="str">
        <f>IF(ISERROR(IF(R259="R.INHERENTE
5","R. INHERENTE",(IF(AZ259="R.RESIDUAL
5","R. RESIDUAL"," ")))),"",(IF(R259="R.INHERENTE
5","R. INHERENTE",(IF(AZ259="R.RESIDUAL
5","R. RESIDUAL"," ")))))</f>
        <v xml:space="preserve"> </v>
      </c>
      <c r="BF259" s="278" t="str">
        <f>IF(ISERROR(IF(R259="R.INHERENTE
10","R. INHERENTE",(IF(AZ259="R.RESIDUAL
10","R. RESIDUAL"," ")))),"",(IF(R259="R.INHERENTE
10","R. INHERENTE",(IF(AZ259="R.RESIDUAL
10","R. RESIDUAL"," ")))))</f>
        <v xml:space="preserve"> </v>
      </c>
      <c r="BG259" s="278" t="str">
        <f>IF(ISERROR(IF(R259="R.INHERENTE
15","R. INHERENTE",(IF(AZ259="R.RESIDUAL
15","R. RESIDUAL"," ")))),"",(IF(R259="R.INHERENTE
15","R. INHERENTE",(IF(AZ259="R.RESIDUAL
15","R. RESIDUAL"," ")))))</f>
        <v xml:space="preserve"> </v>
      </c>
      <c r="BH259" s="278" t="str">
        <f>IF(ISERROR(IF(R259="R.INHERENTE
20","R. INHERENTE",(IF(AZ259="R.RESIDUAL
20","R. RESIDUAL"," ")))),"",(IF(R259="R.INHERENTE
20","R. INHERENTE",(IF(AZ259="R.RESIDUAL
20","R. RESIDUAL"," ")))))</f>
        <v xml:space="preserve"> </v>
      </c>
      <c r="BI259" s="279" t="str">
        <f>IF(ISERROR(IF(R259="R.INHERENTE
25","R. INHERENTE",(IF(AZ259="R.RESIDUAL
25","R. RESIDUAL"," ")))),"",(IF(R259="R.INHERENTE
25","R. INHERENTE",(IF(AZ259="R.RESIDUAL
25","R. RESIDUAL"," ")))))</f>
        <v xml:space="preserve"> </v>
      </c>
      <c r="BJ259" s="280"/>
      <c r="BK259" s="1197" t="s">
        <v>1204</v>
      </c>
      <c r="BL259" s="1200" t="s">
        <v>1205</v>
      </c>
      <c r="BM259" s="1203">
        <v>44682</v>
      </c>
      <c r="BN259" s="819" t="s">
        <v>1161</v>
      </c>
      <c r="BO259" s="1176"/>
      <c r="BP259" s="813" t="s">
        <v>693</v>
      </c>
      <c r="BQ259" s="392"/>
      <c r="BR259" s="1190" t="s">
        <v>1206</v>
      </c>
      <c r="BS259" s="1200" t="s">
        <v>1163</v>
      </c>
      <c r="BT259" s="1194" t="s">
        <v>1207</v>
      </c>
      <c r="BU259" s="275"/>
      <c r="BV259" s="825">
        <v>44656</v>
      </c>
      <c r="BW259" s="828"/>
      <c r="BX259" s="828"/>
      <c r="BY259" s="828"/>
      <c r="BZ259" s="792" t="s">
        <v>924</v>
      </c>
      <c r="CA259" s="828"/>
      <c r="CB259" s="828"/>
      <c r="CC259" s="828"/>
      <c r="CD259" s="792" t="s">
        <v>924</v>
      </c>
      <c r="CE259" s="828"/>
      <c r="CF259" s="828"/>
      <c r="CG259" s="828"/>
      <c r="CH259" s="792" t="s">
        <v>925</v>
      </c>
      <c r="CI259" s="828"/>
      <c r="CJ259" s="828"/>
      <c r="CK259" s="828"/>
      <c r="CL259" s="792" t="s">
        <v>924</v>
      </c>
      <c r="CM259" s="828"/>
      <c r="CN259" s="828"/>
      <c r="CO259" s="828"/>
      <c r="CP259" s="795" t="s">
        <v>926</v>
      </c>
      <c r="CQ259" s="308"/>
      <c r="CR259" s="831">
        <v>44661</v>
      </c>
      <c r="CS259" s="789"/>
      <c r="CT259" s="789"/>
      <c r="CU259" s="789"/>
      <c r="CV259" s="789"/>
      <c r="CW259" s="789"/>
      <c r="CX259" s="789"/>
      <c r="CY259" s="789"/>
      <c r="CZ259" s="792" t="s">
        <v>924</v>
      </c>
      <c r="DA259" s="789"/>
      <c r="DB259" s="789"/>
      <c r="DC259" s="789"/>
      <c r="DD259" s="792" t="s">
        <v>924</v>
      </c>
      <c r="DE259" s="789"/>
      <c r="DF259" s="789"/>
      <c r="DG259" s="789"/>
      <c r="DH259" s="792" t="s">
        <v>925</v>
      </c>
      <c r="DI259" s="789"/>
      <c r="DJ259" s="789"/>
      <c r="DK259" s="789"/>
      <c r="DL259" s="792" t="s">
        <v>924</v>
      </c>
      <c r="DM259" s="789"/>
      <c r="DN259" s="789"/>
      <c r="DO259" s="789"/>
      <c r="DP259" s="795" t="s">
        <v>926</v>
      </c>
      <c r="DQ259" s="293"/>
      <c r="DR259" s="294"/>
      <c r="DS259" s="295"/>
      <c r="DT259" s="295"/>
      <c r="DU259" s="296"/>
    </row>
    <row r="260" spans="1:125" ht="80.25" customHeight="1" x14ac:dyDescent="0.25">
      <c r="A260" s="303"/>
      <c r="B260" s="835"/>
      <c r="C260" s="838"/>
      <c r="D260" s="838"/>
      <c r="E260" s="838"/>
      <c r="F260" s="841"/>
      <c r="G260" s="844"/>
      <c r="H260" s="486"/>
      <c r="I260" s="847"/>
      <c r="J260" s="850"/>
      <c r="K260" s="853"/>
      <c r="L260" s="274"/>
      <c r="M260" s="856"/>
      <c r="N260" s="859"/>
      <c r="O260" s="862"/>
      <c r="P260" s="865"/>
      <c r="Q260" s="868"/>
      <c r="R260" s="871"/>
      <c r="S260" s="274"/>
      <c r="T260" s="516" t="s">
        <v>1196</v>
      </c>
      <c r="U260" s="258"/>
      <c r="V260" s="258" t="s">
        <v>260</v>
      </c>
      <c r="W260" s="798">
        <v>25</v>
      </c>
      <c r="X260" s="798"/>
      <c r="Y260" s="798"/>
      <c r="Z260" s="798"/>
      <c r="AA260" s="798"/>
      <c r="AB260" s="798"/>
      <c r="AC260" s="798"/>
      <c r="AD260" s="798"/>
      <c r="AE260" s="798">
        <v>15</v>
      </c>
      <c r="AF260" s="798"/>
      <c r="AG260" s="412">
        <f>W260+Y260+AA260+AC260+AE260</f>
        <v>40</v>
      </c>
      <c r="AH260" s="403"/>
      <c r="AI260" s="404">
        <v>0.36</v>
      </c>
      <c r="AJ260" s="801" t="s">
        <v>189</v>
      </c>
      <c r="AK260" s="802"/>
      <c r="AL260" s="803" t="s">
        <v>588</v>
      </c>
      <c r="AM260" s="804"/>
      <c r="AN260" s="801" t="s">
        <v>189</v>
      </c>
      <c r="AO260" s="802"/>
      <c r="AP260" s="499" t="s">
        <v>1198</v>
      </c>
      <c r="AQ260" s="482" t="s">
        <v>618</v>
      </c>
      <c r="AR260" s="269" t="s">
        <v>1200</v>
      </c>
      <c r="AS260" s="503" t="s">
        <v>1203</v>
      </c>
      <c r="AT260" s="514" t="s">
        <v>1153</v>
      </c>
      <c r="AU260" s="276"/>
      <c r="AV260" s="879"/>
      <c r="AW260" s="882"/>
      <c r="AX260" s="885"/>
      <c r="AY260" s="882"/>
      <c r="AZ260" s="888"/>
      <c r="BA260" s="891"/>
      <c r="BB260" s="394"/>
      <c r="BC260" s="282"/>
      <c r="BD260" s="397">
        <v>0.8</v>
      </c>
      <c r="BE260" s="283" t="str">
        <f>IF(ISERROR(IF(R259="R.INHERENTE
4","R. INHERENTE",(IF(AZ259="R.RESIDUAL
4","R. RESIDUAL"," ")))),"",(IF(R259="R.INHERENTE
4","R. INHERENTE",(IF(AZ259="R.RESIDUAL
4","R. RESIDUAL"," ")))))</f>
        <v xml:space="preserve"> </v>
      </c>
      <c r="BF260" s="284" t="str">
        <f>IF(ISERROR(IF(R259="R.INHERENTE
9","R. INHERENTE",(IF(AZ259="R.RESIDUAL
9","R. RESIDUAL"," ")))),"",(IF(R259="R.INHERENTE
9","R. INHERENTE",(IF(AZ259="R.RESIDUAL
9","R. RESIDUAL"," ")))))</f>
        <v xml:space="preserve"> </v>
      </c>
      <c r="BG260" s="285" t="str">
        <f>IF(ISERROR(IF(R259="R.INHERENTE
14","R. INHERENTE",(IF(AZ259="R.RESIDUAL
14","R. RESIDUAL"," ")))),"",(IF(R259="R.INHERENTE
14","R. INHERENTE",(IF(AZ259="R.RESIDUAL
14","R. RESIDUAL"," ")))))</f>
        <v xml:space="preserve"> </v>
      </c>
      <c r="BH260" s="285" t="str">
        <f>IF(ISERROR(IF(R259="R.INHERENTE
19","R. INHERENTE",(IF(AZ259="R.RESIDUAL
19","R. RESIDUAL"," ")))),"",(IF(R259="R.INHERENTE
19","R. INHERENTE",(IF(AZ259="R.RESIDUAL
19","R. RESIDUAL"," ")))))</f>
        <v xml:space="preserve"> </v>
      </c>
      <c r="BI260" s="286" t="str">
        <f>IF(ISERROR(IF(R259="R.INHERENTE
24","R. INHERENTE",(IF(AZ259="R.RESIDUAL
24","R. RESIDUAL"," ")))),"",(IF(R259="R.INHERENTE
24","R. INHERENTE",(IF(AZ259="R.RESIDUAL
24","R. RESIDUAL"," ")))))</f>
        <v xml:space="preserve"> </v>
      </c>
      <c r="BJ260" s="280"/>
      <c r="BK260" s="1198"/>
      <c r="BL260" s="1201"/>
      <c r="BM260" s="1204"/>
      <c r="BN260" s="950"/>
      <c r="BO260" s="950"/>
      <c r="BP260" s="814"/>
      <c r="BQ260" s="392"/>
      <c r="BR260" s="1191"/>
      <c r="BS260" s="1201"/>
      <c r="BT260" s="1195"/>
      <c r="BU260" s="275"/>
      <c r="BV260" s="826"/>
      <c r="BW260" s="829"/>
      <c r="BX260" s="829"/>
      <c r="BY260" s="829"/>
      <c r="BZ260" s="793"/>
      <c r="CA260" s="829"/>
      <c r="CB260" s="829"/>
      <c r="CC260" s="829"/>
      <c r="CD260" s="793"/>
      <c r="CE260" s="829"/>
      <c r="CF260" s="829"/>
      <c r="CG260" s="829"/>
      <c r="CH260" s="793"/>
      <c r="CI260" s="829"/>
      <c r="CJ260" s="829"/>
      <c r="CK260" s="829"/>
      <c r="CL260" s="793"/>
      <c r="CM260" s="829"/>
      <c r="CN260" s="829"/>
      <c r="CO260" s="829"/>
      <c r="CP260" s="796"/>
      <c r="CQ260" s="308"/>
      <c r="CR260" s="832"/>
      <c r="CS260" s="790"/>
      <c r="CT260" s="790"/>
      <c r="CU260" s="790"/>
      <c r="CV260" s="790"/>
      <c r="CW260" s="790"/>
      <c r="CX260" s="790"/>
      <c r="CY260" s="790"/>
      <c r="CZ260" s="793"/>
      <c r="DA260" s="790"/>
      <c r="DB260" s="790"/>
      <c r="DC260" s="790"/>
      <c r="DD260" s="793"/>
      <c r="DE260" s="790"/>
      <c r="DF260" s="790"/>
      <c r="DG260" s="790"/>
      <c r="DH260" s="793"/>
      <c r="DI260" s="790"/>
      <c r="DJ260" s="790"/>
      <c r="DK260" s="790"/>
      <c r="DL260" s="793"/>
      <c r="DM260" s="790"/>
      <c r="DN260" s="790"/>
      <c r="DO260" s="790"/>
      <c r="DP260" s="796"/>
      <c r="DQ260" s="293"/>
      <c r="DR260" s="297"/>
      <c r="DS260" s="298"/>
      <c r="DT260" s="298"/>
      <c r="DU260" s="299"/>
    </row>
    <row r="261" spans="1:125" ht="80.25" customHeight="1" x14ac:dyDescent="0.25">
      <c r="A261" s="303"/>
      <c r="B261" s="835"/>
      <c r="C261" s="838"/>
      <c r="D261" s="838"/>
      <c r="E261" s="838"/>
      <c r="F261" s="841"/>
      <c r="G261" s="844"/>
      <c r="H261" s="486"/>
      <c r="I261" s="847"/>
      <c r="J261" s="850"/>
      <c r="K261" s="853"/>
      <c r="L261" s="274"/>
      <c r="M261" s="856"/>
      <c r="N261" s="859"/>
      <c r="O261" s="862"/>
      <c r="P261" s="865"/>
      <c r="Q261" s="868"/>
      <c r="R261" s="871"/>
      <c r="S261" s="274"/>
      <c r="T261" s="516"/>
      <c r="U261" s="258"/>
      <c r="V261" s="258"/>
      <c r="W261" s="798"/>
      <c r="X261" s="798"/>
      <c r="Y261" s="798"/>
      <c r="Z261" s="798"/>
      <c r="AA261" s="798"/>
      <c r="AB261" s="798"/>
      <c r="AC261" s="798"/>
      <c r="AD261" s="798"/>
      <c r="AE261" s="798"/>
      <c r="AF261" s="798"/>
      <c r="AG261" s="412">
        <f>W261+Y261+AA261+AC261+AE261</f>
        <v>0</v>
      </c>
      <c r="AH261" s="403"/>
      <c r="AI261" s="404"/>
      <c r="AJ261" s="801"/>
      <c r="AK261" s="802"/>
      <c r="AL261" s="803"/>
      <c r="AM261" s="804"/>
      <c r="AN261" s="801"/>
      <c r="AO261" s="802"/>
      <c r="AP261" s="480"/>
      <c r="AQ261" s="482"/>
      <c r="AR261" s="269"/>
      <c r="AS261" s="266"/>
      <c r="AT261" s="261"/>
      <c r="AU261" s="276"/>
      <c r="AV261" s="879"/>
      <c r="AW261" s="882"/>
      <c r="AX261" s="885"/>
      <c r="AY261" s="882"/>
      <c r="AZ261" s="888"/>
      <c r="BA261" s="891"/>
      <c r="BB261" s="394"/>
      <c r="BC261" s="282"/>
      <c r="BD261" s="397">
        <v>0.60000000000000009</v>
      </c>
      <c r="BE261" s="283" t="str">
        <f>IF(ISERROR(IF(R259="R.INHERENTE
3","R. INHERENTE",(IF(AZ259="R.RESIDUAL
3","R. RESIDUAL"," ")))),"",(IF(R259="R.INHERENTE
3","R. INHERENTE",(IF(AZ259="R.RESIDUAL
3","R. RESIDUAL"," ")))))</f>
        <v xml:space="preserve"> </v>
      </c>
      <c r="BF261" s="284" t="str">
        <f>IF(ISERROR(IF(R259="R.INHERENTE
8","R. INHERENTE",(IF(AZ259="R.RESIDUAL
8","R. RESIDUAL"," ")))),"",(IF(R259="R.INHERENTE
8","R. INHERENTE",(IF(AZ259="R.RESIDUAL
8","R. RESIDUAL"," ")))))</f>
        <v>R. RESIDUAL</v>
      </c>
      <c r="BG261" s="284" t="str">
        <f>IF(ISERROR(IF(R259="R.INHERENTE
13","R. INHERENTE",(IF(AZ259="R.RESIDUAL
13","R. RESIDUAL"," ")))),"",(IF(R259="R.INHERENTE
13","R. INHERENTE",(IF(AZ259="R.RESIDUAL
13","R. RESIDUAL"," ")))))</f>
        <v xml:space="preserve"> </v>
      </c>
      <c r="BH261" s="285" t="str">
        <f>IF(ISERROR(IF(R259="R.INHERENTE
18","R. INHERENTE",(IF(AZ259="R.RESIDUAL
18","R. RESIDUAL"," ")))),"",(IF(R259="R.INHERENTE
18","R. INHERENTE",(IF(AZ259="R.RESIDUAL
18","R. RESIDUAL"," ")))))</f>
        <v xml:space="preserve"> </v>
      </c>
      <c r="BI261" s="286" t="str">
        <f>IF(ISERROR(IF(R259="R.INHERENTE
23","R. INHERENTE",(IF(AZ259="R.RESIDUAL
23","R. RESIDUAL"," ")))),"",(IF(R259="R.INHERENTE
23","R. INHERENTE",(IF(AZ259="R.RESIDUAL
23","R. RESIDUAL"," ")))))</f>
        <v>R. INHERENTE</v>
      </c>
      <c r="BJ261" s="280"/>
      <c r="BK261" s="1198"/>
      <c r="BL261" s="1201"/>
      <c r="BM261" s="1204"/>
      <c r="BN261" s="950"/>
      <c r="BO261" s="950"/>
      <c r="BP261" s="814"/>
      <c r="BQ261" s="392"/>
      <c r="BR261" s="1191"/>
      <c r="BS261" s="1201"/>
      <c r="BT261" s="1195"/>
      <c r="BU261" s="275"/>
      <c r="BV261" s="826"/>
      <c r="BW261" s="829"/>
      <c r="BX261" s="829"/>
      <c r="BY261" s="829"/>
      <c r="BZ261" s="793"/>
      <c r="CA261" s="829"/>
      <c r="CB261" s="829"/>
      <c r="CC261" s="829"/>
      <c r="CD261" s="793"/>
      <c r="CE261" s="829"/>
      <c r="CF261" s="829"/>
      <c r="CG261" s="829"/>
      <c r="CH261" s="793"/>
      <c r="CI261" s="829"/>
      <c r="CJ261" s="829"/>
      <c r="CK261" s="829"/>
      <c r="CL261" s="793"/>
      <c r="CM261" s="829"/>
      <c r="CN261" s="829"/>
      <c r="CO261" s="829"/>
      <c r="CP261" s="796"/>
      <c r="CQ261" s="308"/>
      <c r="CR261" s="832"/>
      <c r="CS261" s="790"/>
      <c r="CT261" s="790"/>
      <c r="CU261" s="790"/>
      <c r="CV261" s="790"/>
      <c r="CW261" s="790"/>
      <c r="CX261" s="790"/>
      <c r="CY261" s="790"/>
      <c r="CZ261" s="793"/>
      <c r="DA261" s="790"/>
      <c r="DB261" s="790"/>
      <c r="DC261" s="790"/>
      <c r="DD261" s="793"/>
      <c r="DE261" s="790"/>
      <c r="DF261" s="790"/>
      <c r="DG261" s="790"/>
      <c r="DH261" s="793"/>
      <c r="DI261" s="790"/>
      <c r="DJ261" s="790"/>
      <c r="DK261" s="790"/>
      <c r="DL261" s="793"/>
      <c r="DM261" s="790"/>
      <c r="DN261" s="790"/>
      <c r="DO261" s="790"/>
      <c r="DP261" s="796"/>
      <c r="DQ261" s="293"/>
      <c r="DR261" s="297"/>
      <c r="DS261" s="298"/>
      <c r="DT261" s="298"/>
      <c r="DU261" s="299"/>
    </row>
    <row r="262" spans="1:125" ht="80.25" customHeight="1" x14ac:dyDescent="0.25">
      <c r="A262" s="303"/>
      <c r="B262" s="835"/>
      <c r="C262" s="838"/>
      <c r="D262" s="838"/>
      <c r="E262" s="838"/>
      <c r="F262" s="841"/>
      <c r="G262" s="844"/>
      <c r="H262" s="486"/>
      <c r="I262" s="847"/>
      <c r="J262" s="850"/>
      <c r="K262" s="853"/>
      <c r="L262" s="274"/>
      <c r="M262" s="856"/>
      <c r="N262" s="859"/>
      <c r="O262" s="862"/>
      <c r="P262" s="865"/>
      <c r="Q262" s="868"/>
      <c r="R262" s="871"/>
      <c r="S262" s="274"/>
      <c r="T262" s="516"/>
      <c r="U262" s="258"/>
      <c r="V262" s="258"/>
      <c r="W262" s="798"/>
      <c r="X262" s="798"/>
      <c r="Y262" s="798"/>
      <c r="Z262" s="798"/>
      <c r="AA262" s="798"/>
      <c r="AB262" s="798"/>
      <c r="AC262" s="798"/>
      <c r="AD262" s="798"/>
      <c r="AE262" s="798"/>
      <c r="AF262" s="798"/>
      <c r="AG262" s="412">
        <f>W262+Y262+AA262+AC262+AE262</f>
        <v>0</v>
      </c>
      <c r="AH262" s="403"/>
      <c r="AI262" s="404"/>
      <c r="AJ262" s="801"/>
      <c r="AK262" s="802"/>
      <c r="AL262" s="803"/>
      <c r="AM262" s="804"/>
      <c r="AN262" s="801"/>
      <c r="AO262" s="802"/>
      <c r="AP262" s="480"/>
      <c r="AQ262" s="482"/>
      <c r="AR262" s="269"/>
      <c r="AS262" s="266"/>
      <c r="AT262" s="261"/>
      <c r="AU262" s="276"/>
      <c r="AV262" s="879"/>
      <c r="AW262" s="882"/>
      <c r="AX262" s="885"/>
      <c r="AY262" s="882"/>
      <c r="AZ262" s="888"/>
      <c r="BA262" s="891"/>
      <c r="BB262" s="394"/>
      <c r="BC262" s="282"/>
      <c r="BD262" s="397">
        <v>0.4</v>
      </c>
      <c r="BE262" s="287" t="str">
        <f>IF(ISERROR(IF(R259="R.INHERENTE
2","R. INHERENTE",(IF(AZ259="R.RESIDUAL
2","R. RESIDUAL"," ")))),"",(IF(R259="R.INHERENTE
2","R. INHERENTE",(IF(AZ259="R.RESIDUAL
2","R. RESIDUAL"," ")))))</f>
        <v xml:space="preserve"> </v>
      </c>
      <c r="BF262" s="284" t="str">
        <f>IF(ISERROR(IF(R259="R.INHERENTE
7","R. INHERENTE",(IF(AZ259="R.RESIDUAL
7","R. RESIDUAL"," ")))),"",(IF(R259="R.INHERENTE
7","R. INHERENTE",(IF(AZ259="R.RESIDUAL
7","R. RESIDUAL"," ")))))</f>
        <v xml:space="preserve"> </v>
      </c>
      <c r="BG262" s="284" t="str">
        <f>IF(ISERROR(IF(R259="R.INHERENTE
12","R. INHERENTE",(IF(AZ259="R.RESIDUAL
12","R. RESIDUAL"," ")))),"",(IF(R259="R.INHERENTE
12","R. INHERENTE",(IF(AZ259="R.RESIDUAL
12","R. RESIDUAL"," ")))))</f>
        <v xml:space="preserve"> </v>
      </c>
      <c r="BH262" s="285" t="str">
        <f>IF(ISERROR(IF(R259="R.INHERENTE
17","R. INHERENTE",(IF(AZ259="R.RESIDUAL
17","R. RESIDUAL"," ")))),"",(IF(R259="R.INHERENTE
17","R. INHERENTE",(IF(AZ259="R.RESIDUAL
17","R. RESIDUAL"," ")))))</f>
        <v xml:space="preserve"> </v>
      </c>
      <c r="BI262" s="286" t="str">
        <f>IF(ISERROR(IF(R259="R.INHERENTE
22","R. INHERENTE",(IF(AZ259="R.RESIDUAL
22","R. RESIDUAL"," ")))),"",(IF(R259="R.INHERENTE
22","R. INHERENTE",(IF(AZ259="R.RESIDUAL
22","R. RESIDUAL"," ")))))</f>
        <v xml:space="preserve"> </v>
      </c>
      <c r="BJ262" s="280"/>
      <c r="BK262" s="1198"/>
      <c r="BL262" s="1201"/>
      <c r="BM262" s="1204"/>
      <c r="BN262" s="950"/>
      <c r="BO262" s="950"/>
      <c r="BP262" s="814"/>
      <c r="BQ262" s="392"/>
      <c r="BR262" s="1191"/>
      <c r="BS262" s="1201"/>
      <c r="BT262" s="1195"/>
      <c r="BU262" s="275"/>
      <c r="BV262" s="826"/>
      <c r="BW262" s="829"/>
      <c r="BX262" s="829"/>
      <c r="BY262" s="829"/>
      <c r="BZ262" s="793"/>
      <c r="CA262" s="829"/>
      <c r="CB262" s="829"/>
      <c r="CC262" s="829"/>
      <c r="CD262" s="793"/>
      <c r="CE262" s="829"/>
      <c r="CF262" s="829"/>
      <c r="CG262" s="829"/>
      <c r="CH262" s="793"/>
      <c r="CI262" s="829"/>
      <c r="CJ262" s="829"/>
      <c r="CK262" s="829"/>
      <c r="CL262" s="793"/>
      <c r="CM262" s="829"/>
      <c r="CN262" s="829"/>
      <c r="CO262" s="829"/>
      <c r="CP262" s="796"/>
      <c r="CQ262" s="308"/>
      <c r="CR262" s="832"/>
      <c r="CS262" s="790"/>
      <c r="CT262" s="790"/>
      <c r="CU262" s="790"/>
      <c r="CV262" s="790"/>
      <c r="CW262" s="790"/>
      <c r="CX262" s="790"/>
      <c r="CY262" s="790"/>
      <c r="CZ262" s="793"/>
      <c r="DA262" s="790"/>
      <c r="DB262" s="790"/>
      <c r="DC262" s="790"/>
      <c r="DD262" s="793"/>
      <c r="DE262" s="790"/>
      <c r="DF262" s="790"/>
      <c r="DG262" s="790"/>
      <c r="DH262" s="793"/>
      <c r="DI262" s="790"/>
      <c r="DJ262" s="790"/>
      <c r="DK262" s="790"/>
      <c r="DL262" s="793"/>
      <c r="DM262" s="790"/>
      <c r="DN262" s="790"/>
      <c r="DO262" s="790"/>
      <c r="DP262" s="796"/>
      <c r="DQ262" s="293"/>
      <c r="DR262" s="297"/>
      <c r="DS262" s="298"/>
      <c r="DT262" s="298"/>
      <c r="DU262" s="299"/>
    </row>
    <row r="263" spans="1:125" ht="80.25" customHeight="1" thickBot="1" x14ac:dyDescent="0.3">
      <c r="A263" s="303"/>
      <c r="B263" s="836"/>
      <c r="C263" s="839"/>
      <c r="D263" s="839"/>
      <c r="E263" s="839"/>
      <c r="F263" s="842"/>
      <c r="G263" s="845"/>
      <c r="H263" s="487"/>
      <c r="I263" s="848"/>
      <c r="J263" s="851"/>
      <c r="K263" s="854"/>
      <c r="L263" s="274"/>
      <c r="M263" s="857"/>
      <c r="N263" s="860"/>
      <c r="O263" s="863"/>
      <c r="P263" s="866"/>
      <c r="Q263" s="869"/>
      <c r="R263" s="872"/>
      <c r="S263" s="274"/>
      <c r="T263" s="536"/>
      <c r="U263" s="263"/>
      <c r="V263" s="263"/>
      <c r="W263" s="805"/>
      <c r="X263" s="805"/>
      <c r="Y263" s="805"/>
      <c r="Z263" s="805"/>
      <c r="AA263" s="805"/>
      <c r="AB263" s="805"/>
      <c r="AC263" s="805"/>
      <c r="AD263" s="805"/>
      <c r="AE263" s="805"/>
      <c r="AF263" s="805"/>
      <c r="AG263" s="413">
        <f>W263+Y263+AA263+AC263+AE263</f>
        <v>0</v>
      </c>
      <c r="AH263" s="405"/>
      <c r="AI263" s="406"/>
      <c r="AJ263" s="806"/>
      <c r="AK263" s="807"/>
      <c r="AL263" s="808"/>
      <c r="AM263" s="809"/>
      <c r="AN263" s="806"/>
      <c r="AO263" s="807"/>
      <c r="AP263" s="271"/>
      <c r="AQ263" s="483"/>
      <c r="AR263" s="270"/>
      <c r="AS263" s="267"/>
      <c r="AT263" s="264"/>
      <c r="AU263" s="276"/>
      <c r="AV263" s="880"/>
      <c r="AW263" s="883"/>
      <c r="AX263" s="886"/>
      <c r="AY263" s="883"/>
      <c r="AZ263" s="889"/>
      <c r="BA263" s="892"/>
      <c r="BB263" s="394"/>
      <c r="BC263" s="282"/>
      <c r="BD263" s="398">
        <v>0.2</v>
      </c>
      <c r="BE263" s="288" t="str">
        <f>IF(ISERROR(IF(R259="R.INHERENTE
1","R. INHERENTE",(IF(AZ259="R.RESIDUAL
1","R. RESIDUAL"," ")))),"",(IF(R259="R.INHERENTE
1","R. INHERENTE",(IF(AZ259="R.RESIDUAL
1","R. RESIDUAL"," ")))))</f>
        <v xml:space="preserve"> </v>
      </c>
      <c r="BF263" s="289" t="str">
        <f>IF(ISERROR(IF(R259="R.INHERENTE
6","R. INHERENTE",(IF(AZ259="R.RESIDUAL
6","R. RESIDUAL"," ")))),"",(IF(R259="R.INHERENTE
6","R. INHERENTE",(IF(AZ259="R.RESIDUAL
6","R. RESIDUAL"," ")))))</f>
        <v xml:space="preserve"> </v>
      </c>
      <c r="BG263" s="290" t="str">
        <f>IF(ISERROR(IF(R259="R.INHERENTE
11","R. INHERENTE",(IF(AZ259="R.RESIDUAL
11","R. RESIDUAL"," ")))),"",(IF(R259="R.INHERENTE
11","R. INHERENTE",(IF(AZ259="R.RESIDUAL
11","R. RESIDUAL"," ")))))</f>
        <v xml:space="preserve"> </v>
      </c>
      <c r="BH263" s="291" t="str">
        <f>IF(ISERROR(IF(R259="R.INHERENTE
16","R. INHERENTE",(IF(AZ259="R.RESIDUAL
16","R. RESIDUAL"," ")))),"",(IF(R259="R.INHERENTE
16","R. INHERENTE",(IF(AZ259="R.RESIDUAL
16","R. RESIDUAL"," ")))))</f>
        <v xml:space="preserve"> </v>
      </c>
      <c r="BI263" s="292" t="str">
        <f>IF(ISERROR(IF(R259="R.INHERENTE
21","R. INHERENTE",(IF(AZ259="R.RESIDUAL
21","R. RESIDUAL"," ")))),"",(IF(R259="R.INHERENTE
21","R. INHERENTE",(IF(AZ259="R.RESIDUAL
21","R. RESIDUAL"," ")))))</f>
        <v xml:space="preserve"> </v>
      </c>
      <c r="BJ263" s="280"/>
      <c r="BK263" s="1199"/>
      <c r="BL263" s="1202"/>
      <c r="BM263" s="1205"/>
      <c r="BN263" s="951"/>
      <c r="BO263" s="951"/>
      <c r="BP263" s="815"/>
      <c r="BQ263" s="392"/>
      <c r="BR263" s="1192"/>
      <c r="BS263" s="1202"/>
      <c r="BT263" s="1196"/>
      <c r="BU263" s="275"/>
      <c r="BV263" s="827"/>
      <c r="BW263" s="830"/>
      <c r="BX263" s="830"/>
      <c r="BY263" s="830"/>
      <c r="BZ263" s="794"/>
      <c r="CA263" s="830"/>
      <c r="CB263" s="830"/>
      <c r="CC263" s="830"/>
      <c r="CD263" s="794"/>
      <c r="CE263" s="830"/>
      <c r="CF263" s="830"/>
      <c r="CG263" s="830"/>
      <c r="CH263" s="794"/>
      <c r="CI263" s="830"/>
      <c r="CJ263" s="830"/>
      <c r="CK263" s="830"/>
      <c r="CL263" s="794"/>
      <c r="CM263" s="830"/>
      <c r="CN263" s="830"/>
      <c r="CO263" s="830"/>
      <c r="CP263" s="797"/>
      <c r="CQ263" s="308"/>
      <c r="CR263" s="833"/>
      <c r="CS263" s="791"/>
      <c r="CT263" s="791"/>
      <c r="CU263" s="791"/>
      <c r="CV263" s="791"/>
      <c r="CW263" s="791"/>
      <c r="CX263" s="791"/>
      <c r="CY263" s="791"/>
      <c r="CZ263" s="794"/>
      <c r="DA263" s="791"/>
      <c r="DB263" s="791"/>
      <c r="DC263" s="791"/>
      <c r="DD263" s="794"/>
      <c r="DE263" s="791"/>
      <c r="DF263" s="791"/>
      <c r="DG263" s="791"/>
      <c r="DH263" s="794"/>
      <c r="DI263" s="791"/>
      <c r="DJ263" s="791"/>
      <c r="DK263" s="791"/>
      <c r="DL263" s="794"/>
      <c r="DM263" s="791"/>
      <c r="DN263" s="791"/>
      <c r="DO263" s="791"/>
      <c r="DP263" s="797"/>
      <c r="DQ263" s="293"/>
      <c r="DR263" s="300"/>
      <c r="DS263" s="301"/>
      <c r="DT263" s="301"/>
      <c r="DU263" s="302"/>
    </row>
    <row r="264" spans="1:125" ht="19.5" customHeight="1" thickBot="1" x14ac:dyDescent="0.3">
      <c r="AV264" s="394"/>
      <c r="AW264" s="394"/>
      <c r="AX264" s="394"/>
      <c r="AY264" s="394"/>
      <c r="AZ264" s="394"/>
      <c r="BE264" s="410">
        <v>0.2</v>
      </c>
      <c r="BF264" s="411">
        <v>0.4</v>
      </c>
      <c r="BG264" s="411">
        <v>0.60000000000000009</v>
      </c>
      <c r="BH264" s="411">
        <v>0.8</v>
      </c>
      <c r="BI264" s="411">
        <v>1</v>
      </c>
    </row>
    <row r="265" spans="1:125" ht="80.25" customHeight="1" x14ac:dyDescent="0.25">
      <c r="A265" s="303"/>
      <c r="B265" s="834">
        <v>42</v>
      </c>
      <c r="C265" s="837" t="s">
        <v>644</v>
      </c>
      <c r="D265" s="837" t="s">
        <v>628</v>
      </c>
      <c r="E265" s="837" t="s">
        <v>601</v>
      </c>
      <c r="F265" s="840" t="s">
        <v>600</v>
      </c>
      <c r="G265" s="843" t="s">
        <v>2072</v>
      </c>
      <c r="H265" s="485" t="s">
        <v>2073</v>
      </c>
      <c r="I265" s="846" t="str">
        <f>IF(F265="","",(CONCATENATE("Posibilidad de afectación ",F265," ",G265," ",H265," ",H266," ",H267," ",H268," ",H269)))</f>
        <v xml:space="preserve">Posibilidad de afectación Económica y Reputacional  por inefectividad en la entrega y recibo de turno a causa de falta de comunicación y adherencia a los protocolos por parte del equipo de salud.    </v>
      </c>
      <c r="J265" s="849" t="s">
        <v>268</v>
      </c>
      <c r="K265" s="852" t="s">
        <v>868</v>
      </c>
      <c r="L265" s="274"/>
      <c r="M265" s="855" t="s">
        <v>660</v>
      </c>
      <c r="N265" s="858">
        <f>IF(ISERROR(VLOOKUP($M265,Listas!$E$20:$F$24,2,FALSE)),"",(VLOOKUP($M265,Listas!$E$20:$F$24,2,FALSE)))</f>
        <v>1</v>
      </c>
      <c r="O265" s="861" t="str">
        <f>IF(ISERROR(VLOOKUP($N265,Listas!$E$3:$F$7,2,FALSE)),"",(VLOOKUP($N265,Listas!$E$3:$F$7,2,FALSE)))</f>
        <v xml:space="preserve">MUY ALTA </v>
      </c>
      <c r="P265" s="864" t="s">
        <v>596</v>
      </c>
      <c r="Q265" s="867">
        <f>IF(ISERROR(VLOOKUP($P265,Listas!$E$28:$F$35,2,FALSE)),"",(VLOOKUP($P265,Listas!$E$28:$F$35,2,FALSE)))</f>
        <v>0.4</v>
      </c>
      <c r="R265" s="870" t="str">
        <f>IF(N265="","",(CONCATENATE("R.INHERENTE
",(IF(AND($N265=0.2,$Q265=0.2),1,(IF(AND($N265=0.2,$Q265=0.4),6,(IF(AND($N265=0.2,$Q265=0.6),11,(IF(AND($N265=0.2,$Q265=0.8),16,(IF(AND($N265=0.2,$Q265=1),21,(IF(AND($N265=0.4,$Q265=0.2),2,(IF(AND($N265=0.4,$Q265=0.4),7,(IF(AND($N265=0.4,$Q265=0.6),12,(IF(AND($N265=0.4,$Q265=0.8),17,(IF(AND($N265=0.4,$Q265=1),22,(IF(AND($N265=0.6,$Q265=0.2),3,(IF(AND($N265=0.6,$Q265=0.4),8,(IF(AND($N265=0.6,$Q265=0.6),13,(IF(AND($N265=0.6,$Q265=0.8),18,(IF(AND($N265=0.6,$Q265=1),23,(IF(AND($N265=0.8,$Q265=0.2),4,(IF(AND($N265=0.8,$Q265=0.4),9,(IF(AND($N265=0.8,$Q265=0.6),14,(IF(AND($N265=0.8,$Q265=0.8),19,(IF(AND($N265=0.8,$Q265=1),24,(IF(AND($N265=1,$Q265=0.2),5,(IF(AND($N265=1,$Q265=0.4),10,(IF(AND($N265=1,$Q265=0.6),15,(IF(AND($N265=1,$Q265=0.8),20,(IF(AND($N265=1,$Q265=1),25,"")))))))))))))))))))))))))))))))))))))))))))))))))))))</f>
        <v>R.INHERENTE
10</v>
      </c>
      <c r="S265" s="274">
        <f>+VLOOKUP($R265,Listas!$D$112:$E$136,2,FALSE)</f>
        <v>10</v>
      </c>
      <c r="T265" s="515" t="s">
        <v>1208</v>
      </c>
      <c r="U265" s="309" t="s">
        <v>748</v>
      </c>
      <c r="V265" s="309"/>
      <c r="W265" s="873">
        <v>25</v>
      </c>
      <c r="X265" s="874"/>
      <c r="Y265" s="873"/>
      <c r="Z265" s="874"/>
      <c r="AA265" s="873"/>
      <c r="AB265" s="874"/>
      <c r="AC265" s="875"/>
      <c r="AD265" s="875"/>
      <c r="AE265" s="875">
        <v>15</v>
      </c>
      <c r="AF265" s="875"/>
      <c r="AG265" s="436">
        <f>W265+Y265+AA265+AC265+AE265</f>
        <v>40</v>
      </c>
      <c r="AH265" s="407">
        <v>0.6</v>
      </c>
      <c r="AI265" s="408">
        <v>0.4</v>
      </c>
      <c r="AJ265" s="1186" t="s">
        <v>189</v>
      </c>
      <c r="AK265" s="1187"/>
      <c r="AL265" s="1188" t="s">
        <v>588</v>
      </c>
      <c r="AM265" s="1189"/>
      <c r="AN265" s="1186" t="s">
        <v>189</v>
      </c>
      <c r="AO265" s="1187"/>
      <c r="AP265" s="500" t="s">
        <v>1209</v>
      </c>
      <c r="AQ265" s="478" t="s">
        <v>618</v>
      </c>
      <c r="AR265" s="310" t="s">
        <v>1211</v>
      </c>
      <c r="AS265" s="311" t="s">
        <v>1212</v>
      </c>
      <c r="AT265" s="312" t="s">
        <v>1178</v>
      </c>
      <c r="AU265" s="305">
        <f>+(IF(AND($AV265&gt;0,$AV265&lt;=0.2),0.2,(IF(AND($AV265&gt;0.2,$AV265&lt;=0.4),0.4,(IF(AND($AV265&gt;0.4,$AV265&lt;=0.6),0.6,(IF(AND($AV265&gt;0.6,$AV265&lt;=0.8),0.8,(IF($AV265&gt;0.8,1,""))))))))))</f>
        <v>0.6</v>
      </c>
      <c r="AV265" s="878">
        <f>+MIN(AH265:AH269)</f>
        <v>0.6</v>
      </c>
      <c r="AW265" s="881" t="str">
        <f>+(IF($AU265=0.2,"MUY BAJA",(IF($AU265=0.4,"BAJA",(IF($AU265=0.6,"MEDIA",(IF($AU265=0.8,"ALTA",(IF($AU265=1,"MUY ALTA",""))))))))))</f>
        <v>MEDIA</v>
      </c>
      <c r="AX265" s="884">
        <f>+MIN(AI265:AI269)</f>
        <v>0.4</v>
      </c>
      <c r="AY265" s="881" t="str">
        <f>+(IF($BB265=0.2,"MUY BAJA",(IF($BB265=0.4,"BAJA",(IF($BB265=0.6,"MEDIA",(IF($BB265=0.8,"ALTA",(IF($BB265=1,"MUY ALTA",""))))))))))</f>
        <v>BAJA</v>
      </c>
      <c r="AZ265" s="887" t="str">
        <f>IF($AU265="","",(CONCATENATE("R.RESIDUAL
",(IF(AND($AU265=0.2,$BB265=0.2),1,(IF(AND($AU265=0.2,$BB265=0.4),6,(IF(AND($AU265=0.2,$BB265=0.6),11,(IF(AND($AU265=0.2,$BB265=0.8),16,(IF(AND($AU265=0.2,$BB265=1),21,(IF(AND($AU265=0.4,$BB265=0.2),2,(IF(AND($AU265=0.4,$BB265=0.4),7,(IF(AND($AU265=0.4,$BB265=0.6),12,(IF(AND($AU265=0.4,$BB265=0.8),17,(IF(AND($AU265=0.4,$BB265=1),22,(IF(AND($AU265=0.6,$BB265=0.2),3,(IF(AND($AU265=0.6,$BB265=0.4),8,(IF(AND($AU265=0.6,$BB265=0.6),13,(IF(AND($AU265=0.6,$BB265=0.8),18,(IF(AND($AU265=0.6,$BB265=1),23,(IF(AND($AU265=0.8,$BB265=0.2),4,(IF(AND($AU265=0.8,$BB265=0.4),9,(IF(AND($AU265=0.8,$BB265=0.6),14,(IF(AND($AU265=0.8,$BB265=0.8),19,(IF(AND($AU265=0.8,$BB265=1),24,(IF(AND($AU265=1,$BB265=0.2),5,(IF(AND($AU265=1,$BB265=0.4),10,(IF(AND($AU265=1,$BB265=0.6),15,(IF(AND($AU265=1,$BB265=0.8),20,(IF(AND($AU265=1,$BB265=1),25,"")))))))))))))))))))))))))))))))))))))))))))))))))))))</f>
        <v>R.RESIDUAL
8</v>
      </c>
      <c r="BA265" s="890" t="s">
        <v>749</v>
      </c>
      <c r="BB265" s="305">
        <f>+(IF(AND($AX265&gt;0,$AX265&lt;=0.2),0.2,(IF(AND($AX265&gt;0.2,$AX265&lt;=0.4),0.4,(IF(AND($AX265&gt;0.4,$AX265&lt;=0.6),0.6,(IF(AND($AX265&gt;0.6,$AX265&lt;=0.8),0.8,(IF($AX265&gt;0.8,1,""))))))))))</f>
        <v>0.4</v>
      </c>
      <c r="BC265" s="276">
        <f>+VLOOKUP($AZ265,Listas!$F$112:$G$136,2,FALSE)</f>
        <v>8</v>
      </c>
      <c r="BD265" s="397">
        <v>1</v>
      </c>
      <c r="BE265" s="277" t="str">
        <f>IF(ISERROR(IF(R265="R.INHERENTE
5","R. INHERENTE",(IF(AZ265="R.RESIDUAL
5","R. RESIDUAL"," ")))),"",(IF(R265="R.INHERENTE
5","R. INHERENTE",(IF(AZ265="R.RESIDUAL
5","R. RESIDUAL"," ")))))</f>
        <v xml:space="preserve"> </v>
      </c>
      <c r="BF265" s="278" t="str">
        <f>IF(ISERROR(IF(R265="R.INHERENTE
10","R. INHERENTE",(IF(AZ265="R.RESIDUAL
10","R. RESIDUAL"," ")))),"",(IF(R265="R.INHERENTE
10","R. INHERENTE",(IF(AZ265="R.RESIDUAL
10","R. RESIDUAL"," ")))))</f>
        <v>R. INHERENTE</v>
      </c>
      <c r="BG265" s="278" t="str">
        <f>IF(ISERROR(IF(R265="R.INHERENTE
15","R. INHERENTE",(IF(AZ265="R.RESIDUAL
15","R. RESIDUAL"," ")))),"",(IF(R265="R.INHERENTE
15","R. INHERENTE",(IF(AZ265="R.RESIDUAL
15","R. RESIDUAL"," ")))))</f>
        <v xml:space="preserve"> </v>
      </c>
      <c r="BH265" s="278" t="str">
        <f>IF(ISERROR(IF(R265="R.INHERENTE
20","R. INHERENTE",(IF(AZ265="R.RESIDUAL
20","R. RESIDUAL"," ")))),"",(IF(R265="R.INHERENTE
20","R. INHERENTE",(IF(AZ265="R.RESIDUAL
20","R. RESIDUAL"," ")))))</f>
        <v xml:space="preserve"> </v>
      </c>
      <c r="BI265" s="279" t="str">
        <f>IF(ISERROR(IF(R265="R.INHERENTE
25","R. INHERENTE",(IF(AZ265="R.RESIDUAL
25","R. RESIDUAL"," ")))),"",(IF(R265="R.INHERENTE
25","R. INHERENTE",(IF(AZ265="R.RESIDUAL
25","R. RESIDUAL"," ")))))</f>
        <v xml:space="preserve"> </v>
      </c>
      <c r="BJ265" s="280"/>
      <c r="BK265" s="1197" t="s">
        <v>1213</v>
      </c>
      <c r="BL265" s="1200" t="s">
        <v>1212</v>
      </c>
      <c r="BM265" s="1203">
        <v>44682</v>
      </c>
      <c r="BN265" s="819" t="s">
        <v>1161</v>
      </c>
      <c r="BO265" s="1176"/>
      <c r="BP265" s="813" t="s">
        <v>693</v>
      </c>
      <c r="BQ265" s="392"/>
      <c r="BR265" s="1190" t="s">
        <v>1214</v>
      </c>
      <c r="BS265" s="1200" t="s">
        <v>1215</v>
      </c>
      <c r="BT265" s="1194" t="s">
        <v>1216</v>
      </c>
      <c r="BU265" s="275"/>
      <c r="BV265" s="825">
        <v>44656</v>
      </c>
      <c r="BW265" s="828"/>
      <c r="BX265" s="828"/>
      <c r="BY265" s="828"/>
      <c r="BZ265" s="792" t="s">
        <v>924</v>
      </c>
      <c r="CA265" s="828"/>
      <c r="CB265" s="828"/>
      <c r="CC265" s="828"/>
      <c r="CD265" s="792" t="s">
        <v>924</v>
      </c>
      <c r="CE265" s="828"/>
      <c r="CF265" s="828"/>
      <c r="CG265" s="828"/>
      <c r="CH265" s="792" t="s">
        <v>925</v>
      </c>
      <c r="CI265" s="828"/>
      <c r="CJ265" s="828"/>
      <c r="CK265" s="828"/>
      <c r="CL265" s="792" t="s">
        <v>924</v>
      </c>
      <c r="CM265" s="828"/>
      <c r="CN265" s="828"/>
      <c r="CO265" s="828"/>
      <c r="CP265" s="795" t="s">
        <v>926</v>
      </c>
      <c r="CQ265" s="308"/>
      <c r="CR265" s="831">
        <v>44661</v>
      </c>
      <c r="CS265" s="789"/>
      <c r="CT265" s="789"/>
      <c r="CU265" s="789"/>
      <c r="CV265" s="789"/>
      <c r="CW265" s="789"/>
      <c r="CX265" s="789"/>
      <c r="CY265" s="789"/>
      <c r="CZ265" s="792" t="s">
        <v>924</v>
      </c>
      <c r="DA265" s="789"/>
      <c r="DB265" s="789"/>
      <c r="DC265" s="789"/>
      <c r="DD265" s="792" t="s">
        <v>924</v>
      </c>
      <c r="DE265" s="789"/>
      <c r="DF265" s="789"/>
      <c r="DG265" s="789"/>
      <c r="DH265" s="792" t="s">
        <v>925</v>
      </c>
      <c r="DI265" s="789"/>
      <c r="DJ265" s="789"/>
      <c r="DK265" s="789"/>
      <c r="DL265" s="792" t="s">
        <v>924</v>
      </c>
      <c r="DM265" s="789"/>
      <c r="DN265" s="789"/>
      <c r="DO265" s="789"/>
      <c r="DP265" s="795" t="s">
        <v>926</v>
      </c>
      <c r="DQ265" s="293"/>
      <c r="DR265" s="294"/>
      <c r="DS265" s="295"/>
      <c r="DT265" s="295"/>
      <c r="DU265" s="296"/>
    </row>
    <row r="266" spans="1:125" ht="80.25" customHeight="1" x14ac:dyDescent="0.25">
      <c r="A266" s="303"/>
      <c r="B266" s="835"/>
      <c r="C266" s="838"/>
      <c r="D266" s="838"/>
      <c r="E266" s="838"/>
      <c r="F266" s="841"/>
      <c r="G266" s="844"/>
      <c r="H266" s="486"/>
      <c r="I266" s="847"/>
      <c r="J266" s="850"/>
      <c r="K266" s="853"/>
      <c r="L266" s="274"/>
      <c r="M266" s="856"/>
      <c r="N266" s="859"/>
      <c r="O266" s="862"/>
      <c r="P266" s="865"/>
      <c r="Q266" s="868"/>
      <c r="R266" s="871"/>
      <c r="S266" s="274"/>
      <c r="T266" s="516"/>
      <c r="U266" s="258"/>
      <c r="V266" s="258"/>
      <c r="W266" s="798"/>
      <c r="X266" s="798"/>
      <c r="Y266" s="798"/>
      <c r="Z266" s="798"/>
      <c r="AA266" s="798"/>
      <c r="AB266" s="798"/>
      <c r="AC266" s="798"/>
      <c r="AD266" s="798"/>
      <c r="AE266" s="798"/>
      <c r="AF266" s="798"/>
      <c r="AG266" s="412">
        <f>W266+Y266+AA266+AC266+AE266</f>
        <v>0</v>
      </c>
      <c r="AH266" s="403"/>
      <c r="AI266" s="404"/>
      <c r="AJ266" s="801"/>
      <c r="AK266" s="802"/>
      <c r="AL266" s="803"/>
      <c r="AM266" s="804"/>
      <c r="AN266" s="801"/>
      <c r="AO266" s="802"/>
      <c r="AP266" s="480"/>
      <c r="AQ266" s="482"/>
      <c r="AR266" s="269"/>
      <c r="AS266" s="266"/>
      <c r="AT266" s="261"/>
      <c r="AU266" s="276"/>
      <c r="AV266" s="879"/>
      <c r="AW266" s="882"/>
      <c r="AX266" s="885"/>
      <c r="AY266" s="882"/>
      <c r="AZ266" s="888"/>
      <c r="BA266" s="891"/>
      <c r="BB266" s="394"/>
      <c r="BC266" s="282"/>
      <c r="BD266" s="397">
        <v>0.8</v>
      </c>
      <c r="BE266" s="283" t="str">
        <f>IF(ISERROR(IF(R265="R.INHERENTE
4","R. INHERENTE",(IF(AZ265="R.RESIDUAL
4","R. RESIDUAL"," ")))),"",(IF(R265="R.INHERENTE
4","R. INHERENTE",(IF(AZ265="R.RESIDUAL
4","R. RESIDUAL"," ")))))</f>
        <v xml:space="preserve"> </v>
      </c>
      <c r="BF266" s="284" t="str">
        <f>IF(ISERROR(IF(R265="R.INHERENTE
9","R. INHERENTE",(IF(AZ265="R.RESIDUAL
9","R. RESIDUAL"," ")))),"",(IF(R265="R.INHERENTE
9","R. INHERENTE",(IF(AZ265="R.RESIDUAL
9","R. RESIDUAL"," ")))))</f>
        <v xml:space="preserve"> </v>
      </c>
      <c r="BG266" s="285" t="str">
        <f>IF(ISERROR(IF(R265="R.INHERENTE
14","R. INHERENTE",(IF(AZ265="R.RESIDUAL
14","R. RESIDUAL"," ")))),"",(IF(R265="R.INHERENTE
14","R. INHERENTE",(IF(AZ265="R.RESIDUAL
14","R. RESIDUAL"," ")))))</f>
        <v xml:space="preserve"> </v>
      </c>
      <c r="BH266" s="285" t="str">
        <f>IF(ISERROR(IF(R265="R.INHERENTE
19","R. INHERENTE",(IF(AZ265="R.RESIDUAL
19","R. RESIDUAL"," ")))),"",(IF(R265="R.INHERENTE
19","R. INHERENTE",(IF(AZ265="R.RESIDUAL
19","R. RESIDUAL"," ")))))</f>
        <v xml:space="preserve"> </v>
      </c>
      <c r="BI266" s="286" t="str">
        <f>IF(ISERROR(IF(R265="R.INHERENTE
24","R. INHERENTE",(IF(AZ265="R.RESIDUAL
24","R. RESIDUAL"," ")))),"",(IF(R265="R.INHERENTE
24","R. INHERENTE",(IF(AZ265="R.RESIDUAL
24","R. RESIDUAL"," ")))))</f>
        <v xml:space="preserve"> </v>
      </c>
      <c r="BJ266" s="280"/>
      <c r="BK266" s="1198"/>
      <c r="BL266" s="1201"/>
      <c r="BM266" s="1204"/>
      <c r="BN266" s="950"/>
      <c r="BO266" s="950"/>
      <c r="BP266" s="814"/>
      <c r="BQ266" s="392"/>
      <c r="BR266" s="1191"/>
      <c r="BS266" s="1201"/>
      <c r="BT266" s="1195"/>
      <c r="BU266" s="275"/>
      <c r="BV266" s="826"/>
      <c r="BW266" s="829"/>
      <c r="BX266" s="829"/>
      <c r="BY266" s="829"/>
      <c r="BZ266" s="793"/>
      <c r="CA266" s="829"/>
      <c r="CB266" s="829"/>
      <c r="CC266" s="829"/>
      <c r="CD266" s="793"/>
      <c r="CE266" s="829"/>
      <c r="CF266" s="829"/>
      <c r="CG266" s="829"/>
      <c r="CH266" s="793"/>
      <c r="CI266" s="829"/>
      <c r="CJ266" s="829"/>
      <c r="CK266" s="829"/>
      <c r="CL266" s="793"/>
      <c r="CM266" s="829"/>
      <c r="CN266" s="829"/>
      <c r="CO266" s="829"/>
      <c r="CP266" s="796"/>
      <c r="CQ266" s="308"/>
      <c r="CR266" s="832"/>
      <c r="CS266" s="790"/>
      <c r="CT266" s="790"/>
      <c r="CU266" s="790"/>
      <c r="CV266" s="790"/>
      <c r="CW266" s="790"/>
      <c r="CX266" s="790"/>
      <c r="CY266" s="790"/>
      <c r="CZ266" s="793"/>
      <c r="DA266" s="790"/>
      <c r="DB266" s="790"/>
      <c r="DC266" s="790"/>
      <c r="DD266" s="793"/>
      <c r="DE266" s="790"/>
      <c r="DF266" s="790"/>
      <c r="DG266" s="790"/>
      <c r="DH266" s="793"/>
      <c r="DI266" s="790"/>
      <c r="DJ266" s="790"/>
      <c r="DK266" s="790"/>
      <c r="DL266" s="793"/>
      <c r="DM266" s="790"/>
      <c r="DN266" s="790"/>
      <c r="DO266" s="790"/>
      <c r="DP266" s="796"/>
      <c r="DQ266" s="293"/>
      <c r="DR266" s="297"/>
      <c r="DS266" s="298"/>
      <c r="DT266" s="298"/>
      <c r="DU266" s="299"/>
    </row>
    <row r="267" spans="1:125" ht="80.25" customHeight="1" x14ac:dyDescent="0.25">
      <c r="A267" s="303"/>
      <c r="B267" s="835"/>
      <c r="C267" s="838"/>
      <c r="D267" s="838"/>
      <c r="E267" s="838"/>
      <c r="F267" s="841"/>
      <c r="G267" s="844"/>
      <c r="H267" s="486"/>
      <c r="I267" s="847"/>
      <c r="J267" s="850"/>
      <c r="K267" s="853"/>
      <c r="L267" s="274"/>
      <c r="M267" s="856"/>
      <c r="N267" s="859"/>
      <c r="O267" s="862"/>
      <c r="P267" s="865"/>
      <c r="Q267" s="868"/>
      <c r="R267" s="871"/>
      <c r="S267" s="274"/>
      <c r="T267" s="516"/>
      <c r="U267" s="258"/>
      <c r="V267" s="258"/>
      <c r="W267" s="798"/>
      <c r="X267" s="798"/>
      <c r="Y267" s="798"/>
      <c r="Z267" s="798"/>
      <c r="AA267" s="798"/>
      <c r="AB267" s="798"/>
      <c r="AC267" s="798"/>
      <c r="AD267" s="798"/>
      <c r="AE267" s="798"/>
      <c r="AF267" s="798"/>
      <c r="AG267" s="412">
        <f>W267+Y267+AA267+AC267+AE267</f>
        <v>0</v>
      </c>
      <c r="AH267" s="403"/>
      <c r="AI267" s="404"/>
      <c r="AJ267" s="801"/>
      <c r="AK267" s="802"/>
      <c r="AL267" s="803"/>
      <c r="AM267" s="804"/>
      <c r="AN267" s="801"/>
      <c r="AO267" s="802"/>
      <c r="AP267" s="480"/>
      <c r="AQ267" s="482"/>
      <c r="AR267" s="269"/>
      <c r="AS267" s="266"/>
      <c r="AT267" s="261"/>
      <c r="AU267" s="276"/>
      <c r="AV267" s="879"/>
      <c r="AW267" s="882"/>
      <c r="AX267" s="885"/>
      <c r="AY267" s="882"/>
      <c r="AZ267" s="888"/>
      <c r="BA267" s="891"/>
      <c r="BB267" s="394"/>
      <c r="BC267" s="282"/>
      <c r="BD267" s="397">
        <v>0.60000000000000009</v>
      </c>
      <c r="BE267" s="283" t="str">
        <f>IF(ISERROR(IF(R265="R.INHERENTE
3","R. INHERENTE",(IF(AZ265="R.RESIDUAL
3","R. RESIDUAL"," ")))),"",(IF(R265="R.INHERENTE
3","R. INHERENTE",(IF(AZ265="R.RESIDUAL
3","R. RESIDUAL"," ")))))</f>
        <v xml:space="preserve"> </v>
      </c>
      <c r="BF267" s="284" t="str">
        <f>IF(ISERROR(IF(R265="R.INHERENTE
8","R. INHERENTE",(IF(AZ265="R.RESIDUAL
8","R. RESIDUAL"," ")))),"",(IF(R265="R.INHERENTE
8","R. INHERENTE",(IF(AZ265="R.RESIDUAL
8","R. RESIDUAL"," ")))))</f>
        <v>R. RESIDUAL</v>
      </c>
      <c r="BG267" s="284" t="str">
        <f>IF(ISERROR(IF(R265="R.INHERENTE
13","R. INHERENTE",(IF(AZ265="R.RESIDUAL
13","R. RESIDUAL"," ")))),"",(IF(R265="R.INHERENTE
13","R. INHERENTE",(IF(AZ265="R.RESIDUAL
13","R. RESIDUAL"," ")))))</f>
        <v xml:space="preserve"> </v>
      </c>
      <c r="BH267" s="285" t="str">
        <f>IF(ISERROR(IF(R265="R.INHERENTE
18","R. INHERENTE",(IF(AZ265="R.RESIDUAL
18","R. RESIDUAL"," ")))),"",(IF(R265="R.INHERENTE
18","R. INHERENTE",(IF(AZ265="R.RESIDUAL
18","R. RESIDUAL"," ")))))</f>
        <v xml:space="preserve"> </v>
      </c>
      <c r="BI267" s="286" t="str">
        <f>IF(ISERROR(IF(R265="R.INHERENTE
23","R. INHERENTE",(IF(AZ265="R.RESIDUAL
23","R. RESIDUAL"," ")))),"",(IF(R265="R.INHERENTE
23","R. INHERENTE",(IF(AZ265="R.RESIDUAL
23","R. RESIDUAL"," ")))))</f>
        <v xml:space="preserve"> </v>
      </c>
      <c r="BJ267" s="280"/>
      <c r="BK267" s="1198"/>
      <c r="BL267" s="1201"/>
      <c r="BM267" s="1204"/>
      <c r="BN267" s="950"/>
      <c r="BO267" s="950"/>
      <c r="BP267" s="814"/>
      <c r="BQ267" s="392"/>
      <c r="BR267" s="1191"/>
      <c r="BS267" s="1201"/>
      <c r="BT267" s="1195"/>
      <c r="BU267" s="275"/>
      <c r="BV267" s="826"/>
      <c r="BW267" s="829"/>
      <c r="BX267" s="829"/>
      <c r="BY267" s="829"/>
      <c r="BZ267" s="793"/>
      <c r="CA267" s="829"/>
      <c r="CB267" s="829"/>
      <c r="CC267" s="829"/>
      <c r="CD267" s="793"/>
      <c r="CE267" s="829"/>
      <c r="CF267" s="829"/>
      <c r="CG267" s="829"/>
      <c r="CH267" s="793"/>
      <c r="CI267" s="829"/>
      <c r="CJ267" s="829"/>
      <c r="CK267" s="829"/>
      <c r="CL267" s="793"/>
      <c r="CM267" s="829"/>
      <c r="CN267" s="829"/>
      <c r="CO267" s="829"/>
      <c r="CP267" s="796"/>
      <c r="CQ267" s="308"/>
      <c r="CR267" s="832"/>
      <c r="CS267" s="790"/>
      <c r="CT267" s="790"/>
      <c r="CU267" s="790"/>
      <c r="CV267" s="790"/>
      <c r="CW267" s="790"/>
      <c r="CX267" s="790"/>
      <c r="CY267" s="790"/>
      <c r="CZ267" s="793"/>
      <c r="DA267" s="790"/>
      <c r="DB267" s="790"/>
      <c r="DC267" s="790"/>
      <c r="DD267" s="793"/>
      <c r="DE267" s="790"/>
      <c r="DF267" s="790"/>
      <c r="DG267" s="790"/>
      <c r="DH267" s="793"/>
      <c r="DI267" s="790"/>
      <c r="DJ267" s="790"/>
      <c r="DK267" s="790"/>
      <c r="DL267" s="793"/>
      <c r="DM267" s="790"/>
      <c r="DN267" s="790"/>
      <c r="DO267" s="790"/>
      <c r="DP267" s="796"/>
      <c r="DQ267" s="293"/>
      <c r="DR267" s="297"/>
      <c r="DS267" s="298"/>
      <c r="DT267" s="298"/>
      <c r="DU267" s="299"/>
    </row>
    <row r="268" spans="1:125" ht="80.25" customHeight="1" x14ac:dyDescent="0.25">
      <c r="A268" s="303"/>
      <c r="B268" s="835"/>
      <c r="C268" s="838"/>
      <c r="D268" s="838"/>
      <c r="E268" s="838"/>
      <c r="F268" s="841"/>
      <c r="G268" s="844"/>
      <c r="H268" s="486"/>
      <c r="I268" s="847"/>
      <c r="J268" s="850"/>
      <c r="K268" s="853"/>
      <c r="L268" s="274"/>
      <c r="M268" s="856"/>
      <c r="N268" s="859"/>
      <c r="O268" s="862"/>
      <c r="P268" s="865"/>
      <c r="Q268" s="868"/>
      <c r="R268" s="871"/>
      <c r="S268" s="274"/>
      <c r="T268" s="516"/>
      <c r="U268" s="258"/>
      <c r="V268" s="258"/>
      <c r="W268" s="798"/>
      <c r="X268" s="798"/>
      <c r="Y268" s="798"/>
      <c r="Z268" s="798"/>
      <c r="AA268" s="798"/>
      <c r="AB268" s="798"/>
      <c r="AC268" s="798"/>
      <c r="AD268" s="798"/>
      <c r="AE268" s="798"/>
      <c r="AF268" s="798"/>
      <c r="AG268" s="412">
        <f>W268+Y268+AA268+AC268+AE268</f>
        <v>0</v>
      </c>
      <c r="AH268" s="403"/>
      <c r="AI268" s="404"/>
      <c r="AJ268" s="801"/>
      <c r="AK268" s="802"/>
      <c r="AL268" s="803"/>
      <c r="AM268" s="804"/>
      <c r="AN268" s="801"/>
      <c r="AO268" s="802"/>
      <c r="AP268" s="480"/>
      <c r="AQ268" s="482"/>
      <c r="AR268" s="269"/>
      <c r="AS268" s="266"/>
      <c r="AT268" s="261"/>
      <c r="AU268" s="276"/>
      <c r="AV268" s="879"/>
      <c r="AW268" s="882"/>
      <c r="AX268" s="885"/>
      <c r="AY268" s="882"/>
      <c r="AZ268" s="888"/>
      <c r="BA268" s="891"/>
      <c r="BB268" s="394"/>
      <c r="BC268" s="282"/>
      <c r="BD268" s="397">
        <v>0.4</v>
      </c>
      <c r="BE268" s="287" t="str">
        <f>IF(ISERROR(IF(R265="R.INHERENTE
2","R. INHERENTE",(IF(AZ265="R.RESIDUAL
2","R. RESIDUAL"," ")))),"",(IF(R265="R.INHERENTE
2","R. INHERENTE",(IF(AZ265="R.RESIDUAL
2","R. RESIDUAL"," ")))))</f>
        <v xml:space="preserve"> </v>
      </c>
      <c r="BF268" s="284" t="str">
        <f>IF(ISERROR(IF(R265="R.INHERENTE
7","R. INHERENTE",(IF(AZ265="R.RESIDUAL
7","R. RESIDUAL"," ")))),"",(IF(R265="R.INHERENTE
7","R. INHERENTE",(IF(AZ265="R.RESIDUAL
7","R. RESIDUAL"," ")))))</f>
        <v xml:space="preserve"> </v>
      </c>
      <c r="BG268" s="284" t="str">
        <f>IF(ISERROR(IF(R265="R.INHERENTE
12","R. INHERENTE",(IF(AZ265="R.RESIDUAL
12","R. RESIDUAL"," ")))),"",(IF(R265="R.INHERENTE
12","R. INHERENTE",(IF(AZ265="R.RESIDUAL
12","R. RESIDUAL"," ")))))</f>
        <v xml:space="preserve"> </v>
      </c>
      <c r="BH268" s="285" t="str">
        <f>IF(ISERROR(IF(R265="R.INHERENTE
17","R. INHERENTE",(IF(AZ265="R.RESIDUAL
17","R. RESIDUAL"," ")))),"",(IF(R265="R.INHERENTE
17","R. INHERENTE",(IF(AZ265="R.RESIDUAL
17","R. RESIDUAL"," ")))))</f>
        <v xml:space="preserve"> </v>
      </c>
      <c r="BI268" s="286" t="str">
        <f>IF(ISERROR(IF(R265="R.INHERENTE
22","R. INHERENTE",(IF(AZ265="R.RESIDUAL
22","R. RESIDUAL"," ")))),"",(IF(R265="R.INHERENTE
22","R. INHERENTE",(IF(AZ265="R.RESIDUAL
22","R. RESIDUAL"," ")))))</f>
        <v xml:space="preserve"> </v>
      </c>
      <c r="BJ268" s="280"/>
      <c r="BK268" s="1198"/>
      <c r="BL268" s="1201"/>
      <c r="BM268" s="1204"/>
      <c r="BN268" s="950"/>
      <c r="BO268" s="950"/>
      <c r="BP268" s="814"/>
      <c r="BQ268" s="392"/>
      <c r="BR268" s="1191"/>
      <c r="BS268" s="1201"/>
      <c r="BT268" s="1195"/>
      <c r="BU268" s="275"/>
      <c r="BV268" s="826"/>
      <c r="BW268" s="829"/>
      <c r="BX268" s="829"/>
      <c r="BY268" s="829"/>
      <c r="BZ268" s="793"/>
      <c r="CA268" s="829"/>
      <c r="CB268" s="829"/>
      <c r="CC268" s="829"/>
      <c r="CD268" s="793"/>
      <c r="CE268" s="829"/>
      <c r="CF268" s="829"/>
      <c r="CG268" s="829"/>
      <c r="CH268" s="793"/>
      <c r="CI268" s="829"/>
      <c r="CJ268" s="829"/>
      <c r="CK268" s="829"/>
      <c r="CL268" s="793"/>
      <c r="CM268" s="829"/>
      <c r="CN268" s="829"/>
      <c r="CO268" s="829"/>
      <c r="CP268" s="796"/>
      <c r="CQ268" s="308"/>
      <c r="CR268" s="832"/>
      <c r="CS268" s="790"/>
      <c r="CT268" s="790"/>
      <c r="CU268" s="790"/>
      <c r="CV268" s="790"/>
      <c r="CW268" s="790"/>
      <c r="CX268" s="790"/>
      <c r="CY268" s="790"/>
      <c r="CZ268" s="793"/>
      <c r="DA268" s="790"/>
      <c r="DB268" s="790"/>
      <c r="DC268" s="790"/>
      <c r="DD268" s="793"/>
      <c r="DE268" s="790"/>
      <c r="DF268" s="790"/>
      <c r="DG268" s="790"/>
      <c r="DH268" s="793"/>
      <c r="DI268" s="790"/>
      <c r="DJ268" s="790"/>
      <c r="DK268" s="790"/>
      <c r="DL268" s="793"/>
      <c r="DM268" s="790"/>
      <c r="DN268" s="790"/>
      <c r="DO268" s="790"/>
      <c r="DP268" s="796"/>
      <c r="DQ268" s="293"/>
      <c r="DR268" s="297"/>
      <c r="DS268" s="298"/>
      <c r="DT268" s="298"/>
      <c r="DU268" s="299"/>
    </row>
    <row r="269" spans="1:125" ht="80.25" customHeight="1" thickBot="1" x14ac:dyDescent="0.3">
      <c r="A269" s="303"/>
      <c r="B269" s="836"/>
      <c r="C269" s="839"/>
      <c r="D269" s="839"/>
      <c r="E269" s="839"/>
      <c r="F269" s="842"/>
      <c r="G269" s="845"/>
      <c r="H269" s="487"/>
      <c r="I269" s="848"/>
      <c r="J269" s="851"/>
      <c r="K269" s="854"/>
      <c r="L269" s="274"/>
      <c r="M269" s="857"/>
      <c r="N269" s="860"/>
      <c r="O269" s="863"/>
      <c r="P269" s="866"/>
      <c r="Q269" s="869"/>
      <c r="R269" s="872"/>
      <c r="S269" s="274"/>
      <c r="T269" s="536"/>
      <c r="U269" s="263"/>
      <c r="V269" s="263"/>
      <c r="W269" s="805"/>
      <c r="X269" s="805"/>
      <c r="Y269" s="805"/>
      <c r="Z269" s="805"/>
      <c r="AA269" s="805"/>
      <c r="AB269" s="805"/>
      <c r="AC269" s="805"/>
      <c r="AD269" s="805"/>
      <c r="AE269" s="805"/>
      <c r="AF269" s="805"/>
      <c r="AG269" s="413">
        <f>W269+Y269+AA269+AC269+AE269</f>
        <v>0</v>
      </c>
      <c r="AH269" s="405"/>
      <c r="AI269" s="406"/>
      <c r="AJ269" s="806"/>
      <c r="AK269" s="807"/>
      <c r="AL269" s="808"/>
      <c r="AM269" s="809"/>
      <c r="AN269" s="806"/>
      <c r="AO269" s="807"/>
      <c r="AP269" s="271"/>
      <c r="AQ269" s="483"/>
      <c r="AR269" s="270"/>
      <c r="AS269" s="267"/>
      <c r="AT269" s="264"/>
      <c r="AU269" s="276"/>
      <c r="AV269" s="880"/>
      <c r="AW269" s="883"/>
      <c r="AX269" s="886"/>
      <c r="AY269" s="883"/>
      <c r="AZ269" s="889"/>
      <c r="BA269" s="892"/>
      <c r="BB269" s="394"/>
      <c r="BC269" s="282"/>
      <c r="BD269" s="398">
        <v>0.2</v>
      </c>
      <c r="BE269" s="288" t="str">
        <f>IF(ISERROR(IF(R265="R.INHERENTE
1","R. INHERENTE",(IF(AZ265="R.RESIDUAL
1","R. RESIDUAL"," ")))),"",(IF(R265="R.INHERENTE
1","R. INHERENTE",(IF(AZ265="R.RESIDUAL
1","R. RESIDUAL"," ")))))</f>
        <v xml:space="preserve"> </v>
      </c>
      <c r="BF269" s="289" t="str">
        <f>IF(ISERROR(IF(R265="R.INHERENTE
6","R. INHERENTE",(IF(AZ265="R.RESIDUAL
6","R. RESIDUAL"," ")))),"",(IF(R265="R.INHERENTE
6","R. INHERENTE",(IF(AZ265="R.RESIDUAL
6","R. RESIDUAL"," ")))))</f>
        <v xml:space="preserve"> </v>
      </c>
      <c r="BG269" s="290" t="str">
        <f>IF(ISERROR(IF(R265="R.INHERENTE
11","R. INHERENTE",(IF(AZ265="R.RESIDUAL
11","R. RESIDUAL"," ")))),"",(IF(R265="R.INHERENTE
11","R. INHERENTE",(IF(AZ265="R.RESIDUAL
11","R. RESIDUAL"," ")))))</f>
        <v xml:space="preserve"> </v>
      </c>
      <c r="BH269" s="291" t="str">
        <f>IF(ISERROR(IF(R265="R.INHERENTE
16","R. INHERENTE",(IF(AZ265="R.RESIDUAL
16","R. RESIDUAL"," ")))),"",(IF(R265="R.INHERENTE
16","R. INHERENTE",(IF(AZ265="R.RESIDUAL
16","R. RESIDUAL"," ")))))</f>
        <v xml:space="preserve"> </v>
      </c>
      <c r="BI269" s="292" t="str">
        <f>IF(ISERROR(IF(R265="R.INHERENTE
21","R. INHERENTE",(IF(AZ265="R.RESIDUAL
21","R. RESIDUAL"," ")))),"",(IF(R265="R.INHERENTE
21","R. INHERENTE",(IF(AZ265="R.RESIDUAL
21","R. RESIDUAL"," ")))))</f>
        <v xml:space="preserve"> </v>
      </c>
      <c r="BJ269" s="280"/>
      <c r="BK269" s="1199"/>
      <c r="BL269" s="1202"/>
      <c r="BM269" s="1205"/>
      <c r="BN269" s="951"/>
      <c r="BO269" s="951"/>
      <c r="BP269" s="815"/>
      <c r="BQ269" s="392"/>
      <c r="BR269" s="1192"/>
      <c r="BS269" s="1202"/>
      <c r="BT269" s="1196"/>
      <c r="BU269" s="275"/>
      <c r="BV269" s="827"/>
      <c r="BW269" s="830"/>
      <c r="BX269" s="830"/>
      <c r="BY269" s="830"/>
      <c r="BZ269" s="794"/>
      <c r="CA269" s="830"/>
      <c r="CB269" s="830"/>
      <c r="CC269" s="830"/>
      <c r="CD269" s="794"/>
      <c r="CE269" s="830"/>
      <c r="CF269" s="830"/>
      <c r="CG269" s="830"/>
      <c r="CH269" s="794"/>
      <c r="CI269" s="830"/>
      <c r="CJ269" s="830"/>
      <c r="CK269" s="830"/>
      <c r="CL269" s="794"/>
      <c r="CM269" s="830"/>
      <c r="CN269" s="830"/>
      <c r="CO269" s="830"/>
      <c r="CP269" s="797"/>
      <c r="CQ269" s="308"/>
      <c r="CR269" s="833"/>
      <c r="CS269" s="791"/>
      <c r="CT269" s="791"/>
      <c r="CU269" s="791"/>
      <c r="CV269" s="791"/>
      <c r="CW269" s="791"/>
      <c r="CX269" s="791"/>
      <c r="CY269" s="791"/>
      <c r="CZ269" s="794"/>
      <c r="DA269" s="791"/>
      <c r="DB269" s="791"/>
      <c r="DC269" s="791"/>
      <c r="DD269" s="794"/>
      <c r="DE269" s="791"/>
      <c r="DF269" s="791"/>
      <c r="DG269" s="791"/>
      <c r="DH269" s="794"/>
      <c r="DI269" s="791"/>
      <c r="DJ269" s="791"/>
      <c r="DK269" s="791"/>
      <c r="DL269" s="794"/>
      <c r="DM269" s="791"/>
      <c r="DN269" s="791"/>
      <c r="DO269" s="791"/>
      <c r="DP269" s="797"/>
      <c r="DQ269" s="293"/>
      <c r="DR269" s="300"/>
      <c r="DS269" s="301"/>
      <c r="DT269" s="301"/>
      <c r="DU269" s="302"/>
    </row>
    <row r="270" spans="1:125" ht="19.5" customHeight="1" thickBot="1" x14ac:dyDescent="0.3">
      <c r="AV270" s="394"/>
      <c r="AW270" s="394"/>
      <c r="AX270" s="394"/>
      <c r="AY270" s="394"/>
      <c r="AZ270" s="394"/>
      <c r="BE270" s="410">
        <v>0.2</v>
      </c>
      <c r="BF270" s="411">
        <v>0.4</v>
      </c>
      <c r="BG270" s="411">
        <v>0.60000000000000009</v>
      </c>
      <c r="BH270" s="411">
        <v>0.8</v>
      </c>
      <c r="BI270" s="411">
        <v>1</v>
      </c>
    </row>
    <row r="271" spans="1:125" ht="80.25" customHeight="1" x14ac:dyDescent="0.25">
      <c r="A271" s="303"/>
      <c r="B271" s="834">
        <v>43</v>
      </c>
      <c r="C271" s="837" t="s">
        <v>644</v>
      </c>
      <c r="D271" s="837" t="s">
        <v>628</v>
      </c>
      <c r="E271" s="837" t="s">
        <v>601</v>
      </c>
      <c r="F271" s="840" t="s">
        <v>600</v>
      </c>
      <c r="G271" s="843" t="s">
        <v>2075</v>
      </c>
      <c r="H271" s="485" t="s">
        <v>2076</v>
      </c>
      <c r="I271" s="846" t="str">
        <f>IF(F271="","",(CONCATENATE("Posibilidad de afectación ",F271," ",G271," ",H271," ",H272," ",H273," ",H274," ",H275)))</f>
        <v xml:space="preserve">Posibilidad de afectación Económica y Reputacional  por inoportunidad en la realización de apendicectomía, debido al inadecuado seguimiento a los tiempos de atención en salas de cirugía    </v>
      </c>
      <c r="J271" s="849" t="s">
        <v>268</v>
      </c>
      <c r="K271" s="852" t="s">
        <v>868</v>
      </c>
      <c r="L271" s="274"/>
      <c r="M271" s="855" t="s">
        <v>657</v>
      </c>
      <c r="N271" s="858">
        <f>IF(ISERROR(VLOOKUP($M271,Listas!$E$20:$F$24,2,FALSE)),"",(VLOOKUP($M271,Listas!$E$20:$F$24,2,FALSE)))</f>
        <v>0.6</v>
      </c>
      <c r="O271" s="861" t="str">
        <f>IF(ISERROR(VLOOKUP($N271,Listas!$E$3:$F$7,2,FALSE)),"",(VLOOKUP($N271,Listas!$E$3:$F$7,2,FALSE)))</f>
        <v>MEDIA</v>
      </c>
      <c r="P271" s="864" t="s">
        <v>593</v>
      </c>
      <c r="Q271" s="867">
        <f>IF(ISERROR(VLOOKUP($P271,Listas!$E$28:$F$35,2,FALSE)),"",(VLOOKUP($P271,Listas!$E$28:$F$35,2,FALSE)))</f>
        <v>1</v>
      </c>
      <c r="R271" s="870" t="str">
        <f>IF(N271="","",(CONCATENATE("R.INHERENTE
",(IF(AND($N271=0.2,$Q271=0.2),1,(IF(AND($N271=0.2,$Q271=0.4),6,(IF(AND($N271=0.2,$Q271=0.6),11,(IF(AND($N271=0.2,$Q271=0.8),16,(IF(AND($N271=0.2,$Q271=1),21,(IF(AND($N271=0.4,$Q271=0.2),2,(IF(AND($N271=0.4,$Q271=0.4),7,(IF(AND($N271=0.4,$Q271=0.6),12,(IF(AND($N271=0.4,$Q271=0.8),17,(IF(AND($N271=0.4,$Q271=1),22,(IF(AND($N271=0.6,$Q271=0.2),3,(IF(AND($N271=0.6,$Q271=0.4),8,(IF(AND($N271=0.6,$Q271=0.6),13,(IF(AND($N271=0.6,$Q271=0.8),18,(IF(AND($N271=0.6,$Q271=1),23,(IF(AND($N271=0.8,$Q271=0.2),4,(IF(AND($N271=0.8,$Q271=0.4),9,(IF(AND($N271=0.8,$Q271=0.6),14,(IF(AND($N271=0.8,$Q271=0.8),19,(IF(AND($N271=0.8,$Q271=1),24,(IF(AND($N271=1,$Q271=0.2),5,(IF(AND($N271=1,$Q271=0.4),10,(IF(AND($N271=1,$Q271=0.6),15,(IF(AND($N271=1,$Q271=0.8),20,(IF(AND($N271=1,$Q271=1),25,"")))))))))))))))))))))))))))))))))))))))))))))))))))))</f>
        <v>R.INHERENTE
23</v>
      </c>
      <c r="S271" s="274">
        <f>+VLOOKUP($R271,Listas!$D$112:$E$136,2,FALSE)</f>
        <v>23</v>
      </c>
      <c r="T271" s="515" t="s">
        <v>1217</v>
      </c>
      <c r="U271" s="309"/>
      <c r="V271" s="309" t="s">
        <v>260</v>
      </c>
      <c r="W271" s="873">
        <v>25</v>
      </c>
      <c r="X271" s="874"/>
      <c r="Y271" s="873"/>
      <c r="Z271" s="874"/>
      <c r="AA271" s="873"/>
      <c r="AB271" s="874"/>
      <c r="AC271" s="875"/>
      <c r="AD271" s="875"/>
      <c r="AE271" s="875">
        <v>15</v>
      </c>
      <c r="AF271" s="875"/>
      <c r="AG271" s="436">
        <f>W271+Y271+AA271+AC271+AE271</f>
        <v>40</v>
      </c>
      <c r="AH271" s="407">
        <v>0.6</v>
      </c>
      <c r="AI271" s="408">
        <v>0.6</v>
      </c>
      <c r="AJ271" s="1186" t="s">
        <v>189</v>
      </c>
      <c r="AK271" s="1187"/>
      <c r="AL271" s="1188" t="s">
        <v>588</v>
      </c>
      <c r="AM271" s="1189"/>
      <c r="AN271" s="1186" t="s">
        <v>189</v>
      </c>
      <c r="AO271" s="1187"/>
      <c r="AP271" s="500" t="s">
        <v>1218</v>
      </c>
      <c r="AQ271" s="478" t="s">
        <v>616</v>
      </c>
      <c r="AR271" s="310" t="s">
        <v>1219</v>
      </c>
      <c r="AS271" s="311" t="s">
        <v>1203</v>
      </c>
      <c r="AT271" s="312" t="s">
        <v>1220</v>
      </c>
      <c r="AU271" s="305">
        <f>+(IF(AND($AV271&gt;0,$AV271&lt;=0.2),0.2,(IF(AND($AV271&gt;0.2,$AV271&lt;=0.4),0.4,(IF(AND($AV271&gt;0.4,$AV271&lt;=0.6),0.6,(IF(AND($AV271&gt;0.6,$AV271&lt;=0.8),0.8,(IF($AV271&gt;0.8,1,""))))))))))</f>
        <v>0.6</v>
      </c>
      <c r="AV271" s="878">
        <f>+MIN(AH271:AH275)</f>
        <v>0.6</v>
      </c>
      <c r="AW271" s="881" t="str">
        <f>+(IF($AU271=0.2,"MUY BAJA",(IF($AU271=0.4,"BAJA",(IF($AU271=0.6,"MEDIA",(IF($AU271=0.8,"ALTA",(IF($AU271=1,"MUY ALTA",""))))))))))</f>
        <v>MEDIA</v>
      </c>
      <c r="AX271" s="884">
        <f>+MIN(AI271:AI275)</f>
        <v>0.6</v>
      </c>
      <c r="AY271" s="881" t="str">
        <f>+(IF($BB271=0.2,"MUY BAJA",(IF($BB271=0.4,"BAJA",(IF($BB271=0.6,"MEDIA",(IF($BB271=0.8,"ALTA",(IF($BB271=1,"MUY ALTA",""))))))))))</f>
        <v>MEDIA</v>
      </c>
      <c r="AZ271" s="887" t="str">
        <f>IF($AU271="","",(CONCATENATE("R.RESIDUAL
",(IF(AND($AU271=0.2,$BB271=0.2),1,(IF(AND($AU271=0.2,$BB271=0.4),6,(IF(AND($AU271=0.2,$BB271=0.6),11,(IF(AND($AU271=0.2,$BB271=0.8),16,(IF(AND($AU271=0.2,$BB271=1),21,(IF(AND($AU271=0.4,$BB271=0.2),2,(IF(AND($AU271=0.4,$BB271=0.4),7,(IF(AND($AU271=0.4,$BB271=0.6),12,(IF(AND($AU271=0.4,$BB271=0.8),17,(IF(AND($AU271=0.4,$BB271=1),22,(IF(AND($AU271=0.6,$BB271=0.2),3,(IF(AND($AU271=0.6,$BB271=0.4),8,(IF(AND($AU271=0.6,$BB271=0.6),13,(IF(AND($AU271=0.6,$BB271=0.8),18,(IF(AND($AU271=0.6,$BB271=1),23,(IF(AND($AU271=0.8,$BB271=0.2),4,(IF(AND($AU271=0.8,$BB271=0.4),9,(IF(AND($AU271=0.8,$BB271=0.6),14,(IF(AND($AU271=0.8,$BB271=0.8),19,(IF(AND($AU271=0.8,$BB271=1),24,(IF(AND($AU271=1,$BB271=0.2),5,(IF(AND($AU271=1,$BB271=0.4),10,(IF(AND($AU271=1,$BB271=0.6),15,(IF(AND($AU271=1,$BB271=0.8),20,(IF(AND($AU271=1,$BB271=1),25,"")))))))))))))))))))))))))))))))))))))))))))))))))))))</f>
        <v>R.RESIDUAL
13</v>
      </c>
      <c r="BA271" s="890" t="s">
        <v>749</v>
      </c>
      <c r="BB271" s="305">
        <f>+(IF(AND($AX271&gt;0,$AX271&lt;=0.2),0.2,(IF(AND($AX271&gt;0.2,$AX271&lt;=0.4),0.4,(IF(AND($AX271&gt;0.4,$AX271&lt;=0.6),0.6,(IF(AND($AX271&gt;0.6,$AX271&lt;=0.8),0.8,(IF($AX271&gt;0.8,1,""))))))))))</f>
        <v>0.6</v>
      </c>
      <c r="BC271" s="276">
        <f>+VLOOKUP($AZ271,Listas!$F$112:$G$136,2,FALSE)</f>
        <v>13</v>
      </c>
      <c r="BD271" s="397">
        <v>1</v>
      </c>
      <c r="BE271" s="277" t="str">
        <f>IF(ISERROR(IF(R271="R.INHERENTE
5","R. INHERENTE",(IF(AZ271="R.RESIDUAL
5","R. RESIDUAL"," ")))),"",(IF(R271="R.INHERENTE
5","R. INHERENTE",(IF(AZ271="R.RESIDUAL
5","R. RESIDUAL"," ")))))</f>
        <v xml:space="preserve"> </v>
      </c>
      <c r="BF271" s="278" t="str">
        <f>IF(ISERROR(IF(R271="R.INHERENTE
10","R. INHERENTE",(IF(AZ271="R.RESIDUAL
10","R. RESIDUAL"," ")))),"",(IF(R271="R.INHERENTE
10","R. INHERENTE",(IF(AZ271="R.RESIDUAL
10","R. RESIDUAL"," ")))))</f>
        <v xml:space="preserve"> </v>
      </c>
      <c r="BG271" s="278" t="str">
        <f>IF(ISERROR(IF(R271="R.INHERENTE
15","R. INHERENTE",(IF(AZ271="R.RESIDUAL
15","R. RESIDUAL"," ")))),"",(IF(R271="R.INHERENTE
15","R. INHERENTE",(IF(AZ271="R.RESIDUAL
15","R. RESIDUAL"," ")))))</f>
        <v xml:space="preserve"> </v>
      </c>
      <c r="BH271" s="278" t="str">
        <f>IF(ISERROR(IF(R271="R.INHERENTE
20","R. INHERENTE",(IF(AZ271="R.RESIDUAL
20","R. RESIDUAL"," ")))),"",(IF(R271="R.INHERENTE
20","R. INHERENTE",(IF(AZ271="R.RESIDUAL
20","R. RESIDUAL"," ")))))</f>
        <v xml:space="preserve"> </v>
      </c>
      <c r="BI271" s="279" t="str">
        <f>IF(ISERROR(IF(R271="R.INHERENTE
25","R. INHERENTE",(IF(AZ271="R.RESIDUAL
25","R. RESIDUAL"," ")))),"",(IF(R271="R.INHERENTE
25","R. INHERENTE",(IF(AZ271="R.RESIDUAL
25","R. RESIDUAL"," ")))))</f>
        <v xml:space="preserve"> </v>
      </c>
      <c r="BJ271" s="280"/>
      <c r="BK271" s="1197" t="s">
        <v>1221</v>
      </c>
      <c r="BL271" s="1200" t="s">
        <v>1210</v>
      </c>
      <c r="BM271" s="1203">
        <v>44682</v>
      </c>
      <c r="BN271" s="819" t="s">
        <v>1161</v>
      </c>
      <c r="BO271" s="1176"/>
      <c r="BP271" s="813" t="s">
        <v>693</v>
      </c>
      <c r="BQ271" s="392"/>
      <c r="BR271" s="1190" t="s">
        <v>1222</v>
      </c>
      <c r="BS271" s="1200" t="s">
        <v>1223</v>
      </c>
      <c r="BT271" s="1194" t="s">
        <v>1224</v>
      </c>
      <c r="BU271" s="275"/>
      <c r="BV271" s="825">
        <v>44656</v>
      </c>
      <c r="BW271" s="828"/>
      <c r="BX271" s="828"/>
      <c r="BY271" s="828"/>
      <c r="BZ271" s="792" t="s">
        <v>924</v>
      </c>
      <c r="CA271" s="828"/>
      <c r="CB271" s="828"/>
      <c r="CC271" s="828"/>
      <c r="CD271" s="792" t="s">
        <v>924</v>
      </c>
      <c r="CE271" s="828"/>
      <c r="CF271" s="828"/>
      <c r="CG271" s="828"/>
      <c r="CH271" s="792" t="s">
        <v>925</v>
      </c>
      <c r="CI271" s="828"/>
      <c r="CJ271" s="828"/>
      <c r="CK271" s="828"/>
      <c r="CL271" s="792" t="s">
        <v>924</v>
      </c>
      <c r="CM271" s="828"/>
      <c r="CN271" s="828"/>
      <c r="CO271" s="828"/>
      <c r="CP271" s="795" t="s">
        <v>926</v>
      </c>
      <c r="CQ271" s="308"/>
      <c r="CR271" s="831">
        <v>44661</v>
      </c>
      <c r="CS271" s="789"/>
      <c r="CT271" s="789"/>
      <c r="CU271" s="789"/>
      <c r="CV271" s="789"/>
      <c r="CW271" s="789"/>
      <c r="CX271" s="789"/>
      <c r="CY271" s="789"/>
      <c r="CZ271" s="792" t="s">
        <v>924</v>
      </c>
      <c r="DA271" s="789"/>
      <c r="DB271" s="789"/>
      <c r="DC271" s="789"/>
      <c r="DD271" s="792" t="s">
        <v>924</v>
      </c>
      <c r="DE271" s="789"/>
      <c r="DF271" s="789"/>
      <c r="DG271" s="789"/>
      <c r="DH271" s="792" t="s">
        <v>925</v>
      </c>
      <c r="DI271" s="789"/>
      <c r="DJ271" s="789"/>
      <c r="DK271" s="789"/>
      <c r="DL271" s="792" t="s">
        <v>924</v>
      </c>
      <c r="DM271" s="789"/>
      <c r="DN271" s="789"/>
      <c r="DO271" s="789"/>
      <c r="DP271" s="795" t="s">
        <v>926</v>
      </c>
      <c r="DQ271" s="293"/>
      <c r="DR271" s="294"/>
      <c r="DS271" s="295"/>
      <c r="DT271" s="295"/>
      <c r="DU271" s="296"/>
    </row>
    <row r="272" spans="1:125" ht="80.25" customHeight="1" x14ac:dyDescent="0.25">
      <c r="A272" s="303"/>
      <c r="B272" s="835"/>
      <c r="C272" s="838"/>
      <c r="D272" s="838"/>
      <c r="E272" s="838"/>
      <c r="F272" s="841"/>
      <c r="G272" s="844"/>
      <c r="H272" s="486"/>
      <c r="I272" s="847"/>
      <c r="J272" s="850"/>
      <c r="K272" s="853"/>
      <c r="L272" s="274"/>
      <c r="M272" s="856"/>
      <c r="N272" s="859"/>
      <c r="O272" s="862"/>
      <c r="P272" s="865"/>
      <c r="Q272" s="868"/>
      <c r="R272" s="871"/>
      <c r="S272" s="274"/>
      <c r="T272" s="516"/>
      <c r="U272" s="258"/>
      <c r="V272" s="258"/>
      <c r="W272" s="798"/>
      <c r="X272" s="798"/>
      <c r="Y272" s="798"/>
      <c r="Z272" s="798"/>
      <c r="AA272" s="798"/>
      <c r="AB272" s="798"/>
      <c r="AC272" s="798"/>
      <c r="AD272" s="798"/>
      <c r="AE272" s="798"/>
      <c r="AF272" s="798"/>
      <c r="AG272" s="412">
        <f>W272+Y272+AA272+AC272+AE272</f>
        <v>0</v>
      </c>
      <c r="AH272" s="403"/>
      <c r="AI272" s="404"/>
      <c r="AJ272" s="801"/>
      <c r="AK272" s="802"/>
      <c r="AL272" s="803"/>
      <c r="AM272" s="804"/>
      <c r="AN272" s="801"/>
      <c r="AO272" s="802"/>
      <c r="AP272" s="480"/>
      <c r="AQ272" s="482"/>
      <c r="AR272" s="269"/>
      <c r="AS272" s="266"/>
      <c r="AT272" s="261"/>
      <c r="AU272" s="276"/>
      <c r="AV272" s="879"/>
      <c r="AW272" s="882"/>
      <c r="AX272" s="885"/>
      <c r="AY272" s="882"/>
      <c r="AZ272" s="888"/>
      <c r="BA272" s="891"/>
      <c r="BB272" s="394"/>
      <c r="BC272" s="282"/>
      <c r="BD272" s="397">
        <v>0.8</v>
      </c>
      <c r="BE272" s="283" t="str">
        <f>IF(ISERROR(IF(R271="R.INHERENTE
4","R. INHERENTE",(IF(AZ271="R.RESIDUAL
4","R. RESIDUAL"," ")))),"",(IF(R271="R.INHERENTE
4","R. INHERENTE",(IF(AZ271="R.RESIDUAL
4","R. RESIDUAL"," ")))))</f>
        <v xml:space="preserve"> </v>
      </c>
      <c r="BF272" s="284" t="str">
        <f>IF(ISERROR(IF(R271="R.INHERENTE
9","R. INHERENTE",(IF(AZ271="R.RESIDUAL
9","R. RESIDUAL"," ")))),"",(IF(R271="R.INHERENTE
9","R. INHERENTE",(IF(AZ271="R.RESIDUAL
9","R. RESIDUAL"," ")))))</f>
        <v xml:space="preserve"> </v>
      </c>
      <c r="BG272" s="285" t="str">
        <f>IF(ISERROR(IF(R271="R.INHERENTE
14","R. INHERENTE",(IF(AZ271="R.RESIDUAL
14","R. RESIDUAL"," ")))),"",(IF(R271="R.INHERENTE
14","R. INHERENTE",(IF(AZ271="R.RESIDUAL
14","R. RESIDUAL"," ")))))</f>
        <v xml:space="preserve"> </v>
      </c>
      <c r="BH272" s="285" t="str">
        <f>IF(ISERROR(IF(R271="R.INHERENTE
19","R. INHERENTE",(IF(AZ271="R.RESIDUAL
19","R. RESIDUAL"," ")))),"",(IF(R271="R.INHERENTE
19","R. INHERENTE",(IF(AZ271="R.RESIDUAL
19","R. RESIDUAL"," ")))))</f>
        <v xml:space="preserve"> </v>
      </c>
      <c r="BI272" s="286" t="str">
        <f>IF(ISERROR(IF(R271="R.INHERENTE
24","R. INHERENTE",(IF(AZ271="R.RESIDUAL
24","R. RESIDUAL"," ")))),"",(IF(R271="R.INHERENTE
24","R. INHERENTE",(IF(AZ271="R.RESIDUAL
24","R. RESIDUAL"," ")))))</f>
        <v xml:space="preserve"> </v>
      </c>
      <c r="BJ272" s="280"/>
      <c r="BK272" s="1198"/>
      <c r="BL272" s="1201"/>
      <c r="BM272" s="1204"/>
      <c r="BN272" s="950"/>
      <c r="BO272" s="950"/>
      <c r="BP272" s="814"/>
      <c r="BQ272" s="392"/>
      <c r="BR272" s="1191"/>
      <c r="BS272" s="1201"/>
      <c r="BT272" s="1195"/>
      <c r="BU272" s="275"/>
      <c r="BV272" s="826"/>
      <c r="BW272" s="829"/>
      <c r="BX272" s="829"/>
      <c r="BY272" s="829"/>
      <c r="BZ272" s="793"/>
      <c r="CA272" s="829"/>
      <c r="CB272" s="829"/>
      <c r="CC272" s="829"/>
      <c r="CD272" s="793"/>
      <c r="CE272" s="829"/>
      <c r="CF272" s="829"/>
      <c r="CG272" s="829"/>
      <c r="CH272" s="793"/>
      <c r="CI272" s="829"/>
      <c r="CJ272" s="829"/>
      <c r="CK272" s="829"/>
      <c r="CL272" s="793"/>
      <c r="CM272" s="829"/>
      <c r="CN272" s="829"/>
      <c r="CO272" s="829"/>
      <c r="CP272" s="796"/>
      <c r="CQ272" s="308"/>
      <c r="CR272" s="832"/>
      <c r="CS272" s="790"/>
      <c r="CT272" s="790"/>
      <c r="CU272" s="790"/>
      <c r="CV272" s="790"/>
      <c r="CW272" s="790"/>
      <c r="CX272" s="790"/>
      <c r="CY272" s="790"/>
      <c r="CZ272" s="793"/>
      <c r="DA272" s="790"/>
      <c r="DB272" s="790"/>
      <c r="DC272" s="790"/>
      <c r="DD272" s="793"/>
      <c r="DE272" s="790"/>
      <c r="DF272" s="790"/>
      <c r="DG272" s="790"/>
      <c r="DH272" s="793"/>
      <c r="DI272" s="790"/>
      <c r="DJ272" s="790"/>
      <c r="DK272" s="790"/>
      <c r="DL272" s="793"/>
      <c r="DM272" s="790"/>
      <c r="DN272" s="790"/>
      <c r="DO272" s="790"/>
      <c r="DP272" s="796"/>
      <c r="DQ272" s="293"/>
      <c r="DR272" s="297"/>
      <c r="DS272" s="298"/>
      <c r="DT272" s="298"/>
      <c r="DU272" s="299"/>
    </row>
    <row r="273" spans="1:125" ht="80.25" customHeight="1" x14ac:dyDescent="0.25">
      <c r="A273" s="303"/>
      <c r="B273" s="835"/>
      <c r="C273" s="838"/>
      <c r="D273" s="838"/>
      <c r="E273" s="838"/>
      <c r="F273" s="841"/>
      <c r="G273" s="844"/>
      <c r="H273" s="486"/>
      <c r="I273" s="847"/>
      <c r="J273" s="850"/>
      <c r="K273" s="853"/>
      <c r="L273" s="274"/>
      <c r="M273" s="856"/>
      <c r="N273" s="859"/>
      <c r="O273" s="862"/>
      <c r="P273" s="865"/>
      <c r="Q273" s="868"/>
      <c r="R273" s="871"/>
      <c r="S273" s="274"/>
      <c r="T273" s="516"/>
      <c r="U273" s="258"/>
      <c r="V273" s="258"/>
      <c r="W273" s="798"/>
      <c r="X273" s="798"/>
      <c r="Y273" s="798"/>
      <c r="Z273" s="798"/>
      <c r="AA273" s="798"/>
      <c r="AB273" s="798"/>
      <c r="AC273" s="798"/>
      <c r="AD273" s="798"/>
      <c r="AE273" s="798"/>
      <c r="AF273" s="798"/>
      <c r="AG273" s="412">
        <f>W273+Y273+AA273+AC273+AE273</f>
        <v>0</v>
      </c>
      <c r="AH273" s="403"/>
      <c r="AI273" s="404"/>
      <c r="AJ273" s="801"/>
      <c r="AK273" s="802"/>
      <c r="AL273" s="803"/>
      <c r="AM273" s="804"/>
      <c r="AN273" s="801"/>
      <c r="AO273" s="802"/>
      <c r="AP273" s="480"/>
      <c r="AQ273" s="482"/>
      <c r="AR273" s="269"/>
      <c r="AS273" s="266"/>
      <c r="AT273" s="261"/>
      <c r="AU273" s="276"/>
      <c r="AV273" s="879"/>
      <c r="AW273" s="882"/>
      <c r="AX273" s="885"/>
      <c r="AY273" s="882"/>
      <c r="AZ273" s="888"/>
      <c r="BA273" s="891"/>
      <c r="BB273" s="394"/>
      <c r="BC273" s="282"/>
      <c r="BD273" s="397">
        <v>0.60000000000000009</v>
      </c>
      <c r="BE273" s="283" t="str">
        <f>IF(ISERROR(IF(R271="R.INHERENTE
3","R. INHERENTE",(IF(AZ271="R.RESIDUAL
3","R. RESIDUAL"," ")))),"",(IF(R271="R.INHERENTE
3","R. INHERENTE",(IF(AZ271="R.RESIDUAL
3","R. RESIDUAL"," ")))))</f>
        <v xml:space="preserve"> </v>
      </c>
      <c r="BF273" s="284" t="str">
        <f>IF(ISERROR(IF(R271="R.INHERENTE
8","R. INHERENTE",(IF(AZ271="R.RESIDUAL
8","R. RESIDUAL"," ")))),"",(IF(R271="R.INHERENTE
8","R. INHERENTE",(IF(AZ271="R.RESIDUAL
8","R. RESIDUAL"," ")))))</f>
        <v xml:space="preserve"> </v>
      </c>
      <c r="BG273" s="284" t="str">
        <f>IF(ISERROR(IF(R271="R.INHERENTE
13","R. INHERENTE",(IF(AZ271="R.RESIDUAL
13","R. RESIDUAL"," ")))),"",(IF(R271="R.INHERENTE
13","R. INHERENTE",(IF(AZ271="R.RESIDUAL
13","R. RESIDUAL"," ")))))</f>
        <v>R. RESIDUAL</v>
      </c>
      <c r="BH273" s="285" t="str">
        <f>IF(ISERROR(IF(R271="R.INHERENTE
18","R. INHERENTE",(IF(AZ271="R.RESIDUAL
18","R. RESIDUAL"," ")))),"",(IF(R271="R.INHERENTE
18","R. INHERENTE",(IF(AZ271="R.RESIDUAL
18","R. RESIDUAL"," ")))))</f>
        <v xml:space="preserve"> </v>
      </c>
      <c r="BI273" s="286" t="str">
        <f>IF(ISERROR(IF(R271="R.INHERENTE
23","R. INHERENTE",(IF(AZ271="R.RESIDUAL
23","R. RESIDUAL"," ")))),"",(IF(R271="R.INHERENTE
23","R. INHERENTE",(IF(AZ271="R.RESIDUAL
23","R. RESIDUAL"," ")))))</f>
        <v>R. INHERENTE</v>
      </c>
      <c r="BJ273" s="280"/>
      <c r="BK273" s="1198"/>
      <c r="BL273" s="1201"/>
      <c r="BM273" s="1204"/>
      <c r="BN273" s="950"/>
      <c r="BO273" s="950"/>
      <c r="BP273" s="814"/>
      <c r="BQ273" s="392"/>
      <c r="BR273" s="1191"/>
      <c r="BS273" s="1201"/>
      <c r="BT273" s="1195"/>
      <c r="BU273" s="275"/>
      <c r="BV273" s="826"/>
      <c r="BW273" s="829"/>
      <c r="BX273" s="829"/>
      <c r="BY273" s="829"/>
      <c r="BZ273" s="793"/>
      <c r="CA273" s="829"/>
      <c r="CB273" s="829"/>
      <c r="CC273" s="829"/>
      <c r="CD273" s="793"/>
      <c r="CE273" s="829"/>
      <c r="CF273" s="829"/>
      <c r="CG273" s="829"/>
      <c r="CH273" s="793"/>
      <c r="CI273" s="829"/>
      <c r="CJ273" s="829"/>
      <c r="CK273" s="829"/>
      <c r="CL273" s="793"/>
      <c r="CM273" s="829"/>
      <c r="CN273" s="829"/>
      <c r="CO273" s="829"/>
      <c r="CP273" s="796"/>
      <c r="CQ273" s="308"/>
      <c r="CR273" s="832"/>
      <c r="CS273" s="790"/>
      <c r="CT273" s="790"/>
      <c r="CU273" s="790"/>
      <c r="CV273" s="790"/>
      <c r="CW273" s="790"/>
      <c r="CX273" s="790"/>
      <c r="CY273" s="790"/>
      <c r="CZ273" s="793"/>
      <c r="DA273" s="790"/>
      <c r="DB273" s="790"/>
      <c r="DC273" s="790"/>
      <c r="DD273" s="793"/>
      <c r="DE273" s="790"/>
      <c r="DF273" s="790"/>
      <c r="DG273" s="790"/>
      <c r="DH273" s="793"/>
      <c r="DI273" s="790"/>
      <c r="DJ273" s="790"/>
      <c r="DK273" s="790"/>
      <c r="DL273" s="793"/>
      <c r="DM273" s="790"/>
      <c r="DN273" s="790"/>
      <c r="DO273" s="790"/>
      <c r="DP273" s="796"/>
      <c r="DQ273" s="293"/>
      <c r="DR273" s="297"/>
      <c r="DS273" s="298"/>
      <c r="DT273" s="298"/>
      <c r="DU273" s="299"/>
    </row>
    <row r="274" spans="1:125" ht="80.25" customHeight="1" x14ac:dyDescent="0.25">
      <c r="A274" s="303"/>
      <c r="B274" s="835"/>
      <c r="C274" s="838"/>
      <c r="D274" s="838"/>
      <c r="E274" s="838"/>
      <c r="F274" s="841"/>
      <c r="G274" s="844"/>
      <c r="H274" s="486"/>
      <c r="I274" s="847"/>
      <c r="J274" s="850"/>
      <c r="K274" s="853"/>
      <c r="L274" s="274"/>
      <c r="M274" s="856"/>
      <c r="N274" s="859"/>
      <c r="O274" s="862"/>
      <c r="P274" s="865"/>
      <c r="Q274" s="868"/>
      <c r="R274" s="871"/>
      <c r="S274" s="274"/>
      <c r="T274" s="516"/>
      <c r="U274" s="258"/>
      <c r="V274" s="258"/>
      <c r="W274" s="798"/>
      <c r="X274" s="798"/>
      <c r="Y274" s="798"/>
      <c r="Z274" s="798"/>
      <c r="AA274" s="798"/>
      <c r="AB274" s="798"/>
      <c r="AC274" s="798"/>
      <c r="AD274" s="798"/>
      <c r="AE274" s="798"/>
      <c r="AF274" s="798"/>
      <c r="AG274" s="412">
        <f>W274+Y274+AA274+AC274+AE274</f>
        <v>0</v>
      </c>
      <c r="AH274" s="403"/>
      <c r="AI274" s="404"/>
      <c r="AJ274" s="801"/>
      <c r="AK274" s="802"/>
      <c r="AL274" s="803"/>
      <c r="AM274" s="804"/>
      <c r="AN274" s="801"/>
      <c r="AO274" s="802"/>
      <c r="AP274" s="480"/>
      <c r="AQ274" s="482"/>
      <c r="AR274" s="269"/>
      <c r="AS274" s="266"/>
      <c r="AT274" s="261"/>
      <c r="AU274" s="276"/>
      <c r="AV274" s="879"/>
      <c r="AW274" s="882"/>
      <c r="AX274" s="885"/>
      <c r="AY274" s="882"/>
      <c r="AZ274" s="888"/>
      <c r="BA274" s="891"/>
      <c r="BB274" s="394"/>
      <c r="BC274" s="282"/>
      <c r="BD274" s="397">
        <v>0.4</v>
      </c>
      <c r="BE274" s="287" t="str">
        <f>IF(ISERROR(IF(R271="R.INHERENTE
2","R. INHERENTE",(IF(AZ271="R.RESIDUAL
2","R. RESIDUAL"," ")))),"",(IF(R271="R.INHERENTE
2","R. INHERENTE",(IF(AZ271="R.RESIDUAL
2","R. RESIDUAL"," ")))))</f>
        <v xml:space="preserve"> </v>
      </c>
      <c r="BF274" s="284" t="str">
        <f>IF(ISERROR(IF(R271="R.INHERENTE
7","R. INHERENTE",(IF(AZ271="R.RESIDUAL
7","R. RESIDUAL"," ")))),"",(IF(R271="R.INHERENTE
7","R. INHERENTE",(IF(AZ271="R.RESIDUAL
7","R. RESIDUAL"," ")))))</f>
        <v xml:space="preserve"> </v>
      </c>
      <c r="BG274" s="284" t="str">
        <f>IF(ISERROR(IF(R271="R.INHERENTE
12","R. INHERENTE",(IF(AZ271="R.RESIDUAL
12","R. RESIDUAL"," ")))),"",(IF(R271="R.INHERENTE
12","R. INHERENTE",(IF(AZ271="R.RESIDUAL
12","R. RESIDUAL"," ")))))</f>
        <v xml:space="preserve"> </v>
      </c>
      <c r="BH274" s="285" t="str">
        <f>IF(ISERROR(IF(R271="R.INHERENTE
17","R. INHERENTE",(IF(AZ271="R.RESIDUAL
17","R. RESIDUAL"," ")))),"",(IF(R271="R.INHERENTE
17","R. INHERENTE",(IF(AZ271="R.RESIDUAL
17","R. RESIDUAL"," ")))))</f>
        <v xml:space="preserve"> </v>
      </c>
      <c r="BI274" s="286" t="str">
        <f>IF(ISERROR(IF(R271="R.INHERENTE
22","R. INHERENTE",(IF(AZ271="R.RESIDUAL
22","R. RESIDUAL"," ")))),"",(IF(R271="R.INHERENTE
22","R. INHERENTE",(IF(AZ271="R.RESIDUAL
22","R. RESIDUAL"," ")))))</f>
        <v xml:space="preserve"> </v>
      </c>
      <c r="BJ274" s="280"/>
      <c r="BK274" s="1198"/>
      <c r="BL274" s="1201"/>
      <c r="BM274" s="1204"/>
      <c r="BN274" s="950"/>
      <c r="BO274" s="950"/>
      <c r="BP274" s="814"/>
      <c r="BQ274" s="392"/>
      <c r="BR274" s="1191"/>
      <c r="BS274" s="1201"/>
      <c r="BT274" s="1195"/>
      <c r="BU274" s="275"/>
      <c r="BV274" s="826"/>
      <c r="BW274" s="829"/>
      <c r="BX274" s="829"/>
      <c r="BY274" s="829"/>
      <c r="BZ274" s="793"/>
      <c r="CA274" s="829"/>
      <c r="CB274" s="829"/>
      <c r="CC274" s="829"/>
      <c r="CD274" s="793"/>
      <c r="CE274" s="829"/>
      <c r="CF274" s="829"/>
      <c r="CG274" s="829"/>
      <c r="CH274" s="793"/>
      <c r="CI274" s="829"/>
      <c r="CJ274" s="829"/>
      <c r="CK274" s="829"/>
      <c r="CL274" s="793"/>
      <c r="CM274" s="829"/>
      <c r="CN274" s="829"/>
      <c r="CO274" s="829"/>
      <c r="CP274" s="796"/>
      <c r="CQ274" s="308"/>
      <c r="CR274" s="832"/>
      <c r="CS274" s="790"/>
      <c r="CT274" s="790"/>
      <c r="CU274" s="790"/>
      <c r="CV274" s="790"/>
      <c r="CW274" s="790"/>
      <c r="CX274" s="790"/>
      <c r="CY274" s="790"/>
      <c r="CZ274" s="793"/>
      <c r="DA274" s="790"/>
      <c r="DB274" s="790"/>
      <c r="DC274" s="790"/>
      <c r="DD274" s="793"/>
      <c r="DE274" s="790"/>
      <c r="DF274" s="790"/>
      <c r="DG274" s="790"/>
      <c r="DH274" s="793"/>
      <c r="DI274" s="790"/>
      <c r="DJ274" s="790"/>
      <c r="DK274" s="790"/>
      <c r="DL274" s="793"/>
      <c r="DM274" s="790"/>
      <c r="DN274" s="790"/>
      <c r="DO274" s="790"/>
      <c r="DP274" s="796"/>
      <c r="DQ274" s="293"/>
      <c r="DR274" s="297"/>
      <c r="DS274" s="298"/>
      <c r="DT274" s="298"/>
      <c r="DU274" s="299"/>
    </row>
    <row r="275" spans="1:125" ht="80.25" customHeight="1" thickBot="1" x14ac:dyDescent="0.3">
      <c r="A275" s="303"/>
      <c r="B275" s="836"/>
      <c r="C275" s="839"/>
      <c r="D275" s="839"/>
      <c r="E275" s="839"/>
      <c r="F275" s="842"/>
      <c r="G275" s="845"/>
      <c r="H275" s="487"/>
      <c r="I275" s="848"/>
      <c r="J275" s="851"/>
      <c r="K275" s="854"/>
      <c r="L275" s="274"/>
      <c r="M275" s="857"/>
      <c r="N275" s="860"/>
      <c r="O275" s="863"/>
      <c r="P275" s="866"/>
      <c r="Q275" s="869"/>
      <c r="R275" s="872"/>
      <c r="S275" s="274"/>
      <c r="T275" s="536"/>
      <c r="U275" s="263"/>
      <c r="V275" s="263"/>
      <c r="W275" s="805"/>
      <c r="X275" s="805"/>
      <c r="Y275" s="805"/>
      <c r="Z275" s="805"/>
      <c r="AA275" s="805"/>
      <c r="AB275" s="805"/>
      <c r="AC275" s="805"/>
      <c r="AD275" s="805"/>
      <c r="AE275" s="805"/>
      <c r="AF275" s="805"/>
      <c r="AG275" s="413">
        <f>W275+Y275+AA275+AC275+AE275</f>
        <v>0</v>
      </c>
      <c r="AH275" s="405"/>
      <c r="AI275" s="406"/>
      <c r="AJ275" s="806"/>
      <c r="AK275" s="807"/>
      <c r="AL275" s="808"/>
      <c r="AM275" s="809"/>
      <c r="AN275" s="806"/>
      <c r="AO275" s="807"/>
      <c r="AP275" s="271"/>
      <c r="AQ275" s="483"/>
      <c r="AR275" s="270"/>
      <c r="AS275" s="267"/>
      <c r="AT275" s="264"/>
      <c r="AU275" s="276"/>
      <c r="AV275" s="880"/>
      <c r="AW275" s="883"/>
      <c r="AX275" s="886"/>
      <c r="AY275" s="883"/>
      <c r="AZ275" s="889"/>
      <c r="BA275" s="892"/>
      <c r="BB275" s="394"/>
      <c r="BC275" s="282"/>
      <c r="BD275" s="398">
        <v>0.2</v>
      </c>
      <c r="BE275" s="288" t="str">
        <f>IF(ISERROR(IF(R271="R.INHERENTE
1","R. INHERENTE",(IF(AZ271="R.RESIDUAL
1","R. RESIDUAL"," ")))),"",(IF(R271="R.INHERENTE
1","R. INHERENTE",(IF(AZ271="R.RESIDUAL
1","R. RESIDUAL"," ")))))</f>
        <v xml:space="preserve"> </v>
      </c>
      <c r="BF275" s="289" t="str">
        <f>IF(ISERROR(IF(R271="R.INHERENTE
6","R. INHERENTE",(IF(AZ271="R.RESIDUAL
6","R. RESIDUAL"," ")))),"",(IF(R271="R.INHERENTE
6","R. INHERENTE",(IF(AZ271="R.RESIDUAL
6","R. RESIDUAL"," ")))))</f>
        <v xml:space="preserve"> </v>
      </c>
      <c r="BG275" s="290" t="str">
        <f>IF(ISERROR(IF(R271="R.INHERENTE
11","R. INHERENTE",(IF(AZ271="R.RESIDUAL
11","R. RESIDUAL"," ")))),"",(IF(R271="R.INHERENTE
11","R. INHERENTE",(IF(AZ271="R.RESIDUAL
11","R. RESIDUAL"," ")))))</f>
        <v xml:space="preserve"> </v>
      </c>
      <c r="BH275" s="291" t="str">
        <f>IF(ISERROR(IF(R271="R.INHERENTE
16","R. INHERENTE",(IF(AZ271="R.RESIDUAL
16","R. RESIDUAL"," ")))),"",(IF(R271="R.INHERENTE
16","R. INHERENTE",(IF(AZ271="R.RESIDUAL
16","R. RESIDUAL"," ")))))</f>
        <v xml:space="preserve"> </v>
      </c>
      <c r="BI275" s="292" t="str">
        <f>IF(ISERROR(IF(R271="R.INHERENTE
21","R. INHERENTE",(IF(AZ271="R.RESIDUAL
21","R. RESIDUAL"," ")))),"",(IF(R271="R.INHERENTE
21","R. INHERENTE",(IF(AZ271="R.RESIDUAL
21","R. RESIDUAL"," ")))))</f>
        <v xml:space="preserve"> </v>
      </c>
      <c r="BJ275" s="280"/>
      <c r="BK275" s="1199"/>
      <c r="BL275" s="1202"/>
      <c r="BM275" s="1205"/>
      <c r="BN275" s="951"/>
      <c r="BO275" s="951"/>
      <c r="BP275" s="815"/>
      <c r="BQ275" s="392"/>
      <c r="BR275" s="1192"/>
      <c r="BS275" s="1202"/>
      <c r="BT275" s="1196"/>
      <c r="BU275" s="275"/>
      <c r="BV275" s="827"/>
      <c r="BW275" s="830"/>
      <c r="BX275" s="830"/>
      <c r="BY275" s="830"/>
      <c r="BZ275" s="794"/>
      <c r="CA275" s="830"/>
      <c r="CB275" s="830"/>
      <c r="CC275" s="830"/>
      <c r="CD275" s="794"/>
      <c r="CE275" s="830"/>
      <c r="CF275" s="830"/>
      <c r="CG275" s="830"/>
      <c r="CH275" s="794"/>
      <c r="CI275" s="830"/>
      <c r="CJ275" s="830"/>
      <c r="CK275" s="830"/>
      <c r="CL275" s="794"/>
      <c r="CM275" s="830"/>
      <c r="CN275" s="830"/>
      <c r="CO275" s="830"/>
      <c r="CP275" s="797"/>
      <c r="CQ275" s="308"/>
      <c r="CR275" s="833"/>
      <c r="CS275" s="791"/>
      <c r="CT275" s="791"/>
      <c r="CU275" s="791"/>
      <c r="CV275" s="791"/>
      <c r="CW275" s="791"/>
      <c r="CX275" s="791"/>
      <c r="CY275" s="791"/>
      <c r="CZ275" s="794"/>
      <c r="DA275" s="791"/>
      <c r="DB275" s="791"/>
      <c r="DC275" s="791"/>
      <c r="DD275" s="794"/>
      <c r="DE275" s="791"/>
      <c r="DF275" s="791"/>
      <c r="DG275" s="791"/>
      <c r="DH275" s="794"/>
      <c r="DI275" s="791"/>
      <c r="DJ275" s="791"/>
      <c r="DK275" s="791"/>
      <c r="DL275" s="794"/>
      <c r="DM275" s="791"/>
      <c r="DN275" s="791"/>
      <c r="DO275" s="791"/>
      <c r="DP275" s="797"/>
      <c r="DQ275" s="293"/>
      <c r="DR275" s="300"/>
      <c r="DS275" s="301"/>
      <c r="DT275" s="301"/>
      <c r="DU275" s="302"/>
    </row>
    <row r="276" spans="1:125" ht="19.5" customHeight="1" thickBot="1" x14ac:dyDescent="0.3">
      <c r="AV276" s="394"/>
      <c r="AW276" s="394"/>
      <c r="AX276" s="394"/>
      <c r="AY276" s="394"/>
      <c r="AZ276" s="394"/>
      <c r="BE276" s="410">
        <v>0.2</v>
      </c>
      <c r="BF276" s="411">
        <v>0.4</v>
      </c>
      <c r="BG276" s="411">
        <v>0.60000000000000009</v>
      </c>
      <c r="BH276" s="411">
        <v>0.8</v>
      </c>
      <c r="BI276" s="411">
        <v>1</v>
      </c>
    </row>
    <row r="277" spans="1:125" s="303" customFormat="1" ht="79.5" customHeight="1" x14ac:dyDescent="0.25">
      <c r="B277" s="834">
        <v>44</v>
      </c>
      <c r="C277" s="837" t="s">
        <v>645</v>
      </c>
      <c r="D277" s="837" t="s">
        <v>629</v>
      </c>
      <c r="E277" s="837" t="s">
        <v>601</v>
      </c>
      <c r="F277" s="840" t="s">
        <v>600</v>
      </c>
      <c r="G277" s="843" t="s">
        <v>2127</v>
      </c>
      <c r="H277" s="485" t="s">
        <v>2128</v>
      </c>
      <c r="I277" s="846" t="str">
        <f>IF(F277="","",(CONCATENATE("Posibilidad de afectación ",F277," ",G277," ",H277," ",H278," ",H279," ",H280," ",H281)))</f>
        <v xml:space="preserve">Posibilidad de afectación Económica y Reputacional  por la entrega incompleta e inoportuna de medicamentos, a causa del inadecuado seguimiento, inconsistencias en los contratos, debilidades en la supervisión, entrega inoportuna de los proveedores y desabastecimiento de los mismos.  </v>
      </c>
      <c r="J277" s="1206" t="s">
        <v>268</v>
      </c>
      <c r="K277" s="1209" t="s">
        <v>868</v>
      </c>
      <c r="L277" s="274"/>
      <c r="M277" s="972" t="s">
        <v>660</v>
      </c>
      <c r="N277" s="1136">
        <f>IF(ISERROR(VLOOKUP($M277,[5]Listas!$E$20:$F$24,2,FALSE)),"",(VLOOKUP($M277,[5]Listas!$E$20:$F$24,2,FALSE)))</f>
        <v>1</v>
      </c>
      <c r="O277" s="1137" t="str">
        <f>IF(ISERROR(VLOOKUP($N277,[5]Listas!$E$3:$F$7,2,FALSE)),"",(VLOOKUP($N277,[5]Listas!$E$3:$F$7,2,FALSE)))</f>
        <v xml:space="preserve">MUY ALTA </v>
      </c>
      <c r="P277" s="1138" t="s">
        <v>597</v>
      </c>
      <c r="Q277" s="1139">
        <f>IF(ISERROR(VLOOKUP($P277,[5]Listas!$E$28:$F$35,2,FALSE)),"",(VLOOKUP($P277,[5]Listas!$E$28:$F$35,2,FALSE)))</f>
        <v>0.8</v>
      </c>
      <c r="R277" s="1140" t="str">
        <f t="shared" ref="R277" si="419">IF(N277="","",(CONCATENATE("R.INHERENTE
",(IF(AND($N277=0.2,$Q277=0.2),1,(IF(AND($N277=0.2,$Q277=0.4),6,(IF(AND($N277=0.2,$Q277=0.6),11,(IF(AND($N277=0.2,$Q277=0.8),16,(IF(AND($N277=0.2,$Q277=1),21,(IF(AND($N277=0.4,$Q277=0.2),2,(IF(AND($N277=0.4,$Q277=0.4),7,(IF(AND($N277=0.4,$Q277=0.6),12,(IF(AND($N277=0.4,$Q277=0.8),17,(IF(AND($N277=0.4,$Q277=1),22,(IF(AND($N277=0.6,$Q277=0.2),3,(IF(AND($N277=0.6,$Q277=0.4),8,(IF(AND($N277=0.6,$Q277=0.6),13,(IF(AND($N277=0.6,$Q277=0.8),18,(IF(AND($N277=0.6,$Q277=1),23,(IF(AND($N277=0.8,$Q277=0.2),4,(IF(AND($N277=0.8,$Q277=0.4),9,(IF(AND($N277=0.8,$Q277=0.6),14,(IF(AND($N277=0.8,$Q277=0.8),19,(IF(AND($N277=0.8,$Q277=1),24,(IF(AND($N277=1,$Q277=0.2),5,(IF(AND($N277=1,$Q277=0.4),10,(IF(AND($N277=1,$Q277=0.6),15,(IF(AND($N277=1,$Q277=0.8),20,(IF(AND($N277=1,$Q277=1),25,"")))))))))))))))))))))))))))))))))))))))))))))))))))))</f>
        <v>R.INHERENTE
20</v>
      </c>
      <c r="S277" s="274">
        <f>+VLOOKUP($R277,[5]Listas!$D$112:$E$136,2,FALSE)</f>
        <v>20</v>
      </c>
      <c r="T277" s="515" t="s">
        <v>2129</v>
      </c>
      <c r="U277" s="546"/>
      <c r="V277" s="546" t="s">
        <v>260</v>
      </c>
      <c r="W277" s="875">
        <v>25</v>
      </c>
      <c r="X277" s="875"/>
      <c r="Y277" s="875"/>
      <c r="Z277" s="875"/>
      <c r="AA277" s="875"/>
      <c r="AB277" s="875"/>
      <c r="AC277" s="875"/>
      <c r="AD277" s="875"/>
      <c r="AE277" s="875">
        <v>15</v>
      </c>
      <c r="AF277" s="875"/>
      <c r="AG277" s="436">
        <f t="shared" ref="AG277:AG281" si="420">W277+Y277+AA277+AC277+AE277</f>
        <v>40</v>
      </c>
      <c r="AH277" s="407"/>
      <c r="AI277" s="408">
        <v>0.48</v>
      </c>
      <c r="AJ277" s="876" t="s">
        <v>189</v>
      </c>
      <c r="AK277" s="876"/>
      <c r="AL277" s="877" t="s">
        <v>588</v>
      </c>
      <c r="AM277" s="877"/>
      <c r="AN277" s="876" t="s">
        <v>189</v>
      </c>
      <c r="AO277" s="876"/>
      <c r="AP277" s="547" t="s">
        <v>2130</v>
      </c>
      <c r="AQ277" s="542" t="s">
        <v>616</v>
      </c>
      <c r="AR277" s="548" t="s">
        <v>2131</v>
      </c>
      <c r="AS277" s="311" t="s">
        <v>1254</v>
      </c>
      <c r="AT277" s="312" t="s">
        <v>1255</v>
      </c>
      <c r="AU277" s="305">
        <f>+(IF(AND($AV277&gt;0,$AV277&lt;=0.2),0.2,(IF(AND($AV277&gt;0.2,$AV277&lt;=0.4),0.4,(IF(AND($AV277&gt;0.4,$AV277&lt;=0.6),0.6,(IF(AND($AV277&gt;0.6,$AV277&lt;=0.8),0.8,(IF($AV277&gt;0.8,1,""))))))))))</f>
        <v>0.6</v>
      </c>
      <c r="AV277" s="955">
        <f>+MIN(AH277:AH281)</f>
        <v>0.42</v>
      </c>
      <c r="AW277" s="958" t="str">
        <f t="shared" ref="AW277:AW331" si="421">+(IF($AU277=0.2,"MUY BAJA",(IF($AU277=0.4,"BAJA",(IF($AU277=0.6,"MEDIA",(IF($AU277=0.8,"ALTA",(IF($AU277=1,"MUY ALTA",""))))))))))</f>
        <v>MEDIA</v>
      </c>
      <c r="AX277" s="961">
        <f>+MIN(AI277:AI281)</f>
        <v>0.48</v>
      </c>
      <c r="AY277" s="958" t="str">
        <f t="shared" ref="AY277:AY331" si="422">+(IF($BB277=0.2,"MUY BAJA",(IF($BB277=0.4,"BAJA",(IF($BB277=0.6,"MEDIA",(IF($BB277=0.8,"ALTA",(IF($BB277=1,"MUY ALTA",""))))))))))</f>
        <v>MEDIA</v>
      </c>
      <c r="AZ277" s="962" t="str">
        <f t="shared" ref="AZ277:AZ331" si="423">IF($AU277="","",(CONCATENATE("R.RESIDUAL
",(IF(AND($AU277=0.2,$BB277=0.2),1,(IF(AND($AU277=0.2,$BB277=0.4),6,(IF(AND($AU277=0.2,$BB277=0.6),11,(IF(AND($AU277=0.2,$BB277=0.8),16,(IF(AND($AU277=0.2,$BB277=1),21,(IF(AND($AU277=0.4,$BB277=0.2),2,(IF(AND($AU277=0.4,$BB277=0.4),7,(IF(AND($AU277=0.4,$BB277=0.6),12,(IF(AND($AU277=0.4,$BB277=0.8),17,(IF(AND($AU277=0.4,$BB277=1),22,(IF(AND($AU277=0.6,$BB277=0.2),3,(IF(AND($AU277=0.6,$BB277=0.4),8,(IF(AND($AU277=0.6,$BB277=0.6),13,(IF(AND($AU277=0.6,$BB277=0.8),18,(IF(AND($AU277=0.6,$BB277=1),23,(IF(AND($AU277=0.8,$BB277=0.2),4,(IF(AND($AU277=0.8,$BB277=0.4),9,(IF(AND($AU277=0.8,$BB277=0.6),14,(IF(AND($AU277=0.8,$BB277=0.8),19,(IF(AND($AU277=0.8,$BB277=1),24,(IF(AND($AU277=1,$BB277=0.2),5,(IF(AND($AU277=1,$BB277=0.4),10,(IF(AND($AU277=1,$BB277=0.6),15,(IF(AND($AU277=1,$BB277=0.8),20,(IF(AND($AU277=1,$BB277=1),25,"")))))))))))))))))))))))))))))))))))))))))))))))))))))</f>
        <v>R.RESIDUAL
13</v>
      </c>
      <c r="BA277" s="952" t="s">
        <v>610</v>
      </c>
      <c r="BB277" s="305">
        <f>+(IF(AND($AX277&gt;0,$AX277&lt;=0.2),0.2,(IF(AND($AX277&gt;0.2,$AX277&lt;=0.4),0.4,(IF(AND($AX277&gt;0.4,$AX277&lt;=0.6),0.6,(IF(AND($AX277&gt;0.6,$AX277&lt;=0.8),0.8,(IF($AX277&gt;0.8,1,""))))))))))</f>
        <v>0.6</v>
      </c>
      <c r="BC277" s="276">
        <f>+VLOOKUP($AZ277,[5]Listas!$F$112:$G$136,2,FALSE)</f>
        <v>13</v>
      </c>
      <c r="BD277" s="397">
        <v>1</v>
      </c>
      <c r="BE277" s="277" t="str">
        <f>IF(ISERROR(IF(R277="R.INHERENTE
5","R. INHERENTE",(IF(AZ277="R.RESIDUAL
5","R. RESIDUAL"," ")))),"",(IF(R277="R.INHERENTE
5","R. INHERENTE",(IF(AZ277="R.RESIDUAL
5","R. RESIDUAL"," ")))))</f>
        <v xml:space="preserve"> </v>
      </c>
      <c r="BF277" s="278" t="str">
        <f>IF(ISERROR(IF(R277="R.INHERENTE
10","R. INHERENTE",(IF(AZ277="R.RESIDUAL
10","R. RESIDUAL"," ")))),"",(IF(R277="R.INHERENTE
10","R. INHERENTE",(IF(AZ277="R.RESIDUAL
10","R. RESIDUAL"," ")))))</f>
        <v xml:space="preserve"> </v>
      </c>
      <c r="BG277" s="278" t="str">
        <f>IF(ISERROR(IF(R277="R.INHERENTE
15","R. INHERENTE",(IF(AZ277="R.RESIDUAL
15","R. RESIDUAL"," ")))),"",(IF(R277="R.INHERENTE
15","R. INHERENTE",(IF(AZ277="R.RESIDUAL
15","R. RESIDUAL"," ")))))</f>
        <v xml:space="preserve"> </v>
      </c>
      <c r="BH277" s="278" t="str">
        <f>IF(ISERROR(IF(R277="R.INHERENTE
20","R. INHERENTE",(IF(AZ277="R.RESIDUAL
20","R. RESIDUAL"," ")))),"",(IF(R277="R.INHERENTE
20","R. INHERENTE",(IF(AZ277="R.RESIDUAL
20","R. RESIDUAL"," ")))))</f>
        <v>R. INHERENTE</v>
      </c>
      <c r="BI277" s="279" t="str">
        <f>IF(ISERROR(IF(R277="R.INHERENTE
25","R. INHERENTE",(IF(AZ277="R.RESIDUAL
25","R. RESIDUAL"," ")))),"",(IF(R277="R.INHERENTE
25","R. INHERENTE",(IF(AZ277="R.RESIDUAL
25","R. RESIDUAL"," ")))))</f>
        <v xml:space="preserve"> </v>
      </c>
      <c r="BJ277" s="280"/>
      <c r="BK277" s="893" t="s">
        <v>43</v>
      </c>
      <c r="BL277" s="810" t="s">
        <v>43</v>
      </c>
      <c r="BM277" s="810" t="s">
        <v>43</v>
      </c>
      <c r="BN277" s="810" t="s">
        <v>43</v>
      </c>
      <c r="BO277" s="810" t="s">
        <v>43</v>
      </c>
      <c r="BP277" s="814"/>
      <c r="BQ277" s="392"/>
      <c r="BR277" s="1212" t="s">
        <v>1258</v>
      </c>
      <c r="BS277" s="950" t="s">
        <v>1259</v>
      </c>
      <c r="BT277" s="1153" t="s">
        <v>1260</v>
      </c>
      <c r="BU277" s="275"/>
      <c r="BV277" s="825">
        <v>44656</v>
      </c>
      <c r="BW277" s="828"/>
      <c r="BX277" s="828"/>
      <c r="BY277" s="828"/>
      <c r="BZ277" s="792" t="s">
        <v>924</v>
      </c>
      <c r="CA277" s="828"/>
      <c r="CB277" s="828"/>
      <c r="CC277" s="828"/>
      <c r="CD277" s="792" t="s">
        <v>924</v>
      </c>
      <c r="CE277" s="828"/>
      <c r="CF277" s="828"/>
      <c r="CG277" s="828"/>
      <c r="CH277" s="792" t="s">
        <v>925</v>
      </c>
      <c r="CI277" s="828"/>
      <c r="CJ277" s="828"/>
      <c r="CK277" s="828"/>
      <c r="CL277" s="792" t="s">
        <v>924</v>
      </c>
      <c r="CM277" s="828"/>
      <c r="CN277" s="828"/>
      <c r="CO277" s="828"/>
      <c r="CP277" s="795" t="s">
        <v>926</v>
      </c>
      <c r="CQ277" s="308"/>
      <c r="CR277" s="831">
        <v>44661</v>
      </c>
      <c r="CS277" s="789"/>
      <c r="CT277" s="789"/>
      <c r="CU277" s="789"/>
      <c r="CV277" s="789"/>
      <c r="CW277" s="789"/>
      <c r="CX277" s="789"/>
      <c r="CY277" s="789"/>
      <c r="CZ277" s="792" t="s">
        <v>924</v>
      </c>
      <c r="DA277" s="789"/>
      <c r="DB277" s="789"/>
      <c r="DC277" s="789"/>
      <c r="DD277" s="792" t="s">
        <v>924</v>
      </c>
      <c r="DE277" s="789"/>
      <c r="DF277" s="789"/>
      <c r="DG277" s="789"/>
      <c r="DH277" s="792" t="s">
        <v>925</v>
      </c>
      <c r="DI277" s="789"/>
      <c r="DJ277" s="789"/>
      <c r="DK277" s="789"/>
      <c r="DL277" s="792" t="s">
        <v>924</v>
      </c>
      <c r="DM277" s="789"/>
      <c r="DN277" s="789"/>
      <c r="DO277" s="789"/>
      <c r="DP277" s="795" t="s">
        <v>926</v>
      </c>
      <c r="DQ277" s="293"/>
      <c r="DR277" s="294"/>
      <c r="DS277" s="295"/>
      <c r="DT277" s="295"/>
      <c r="DU277" s="296"/>
    </row>
    <row r="278" spans="1:125" s="303" customFormat="1" ht="79.5" customHeight="1" x14ac:dyDescent="0.25">
      <c r="B278" s="835"/>
      <c r="C278" s="838"/>
      <c r="D278" s="838"/>
      <c r="E278" s="838"/>
      <c r="F278" s="841"/>
      <c r="G278" s="844"/>
      <c r="H278" s="486" t="s">
        <v>2132</v>
      </c>
      <c r="I278" s="847"/>
      <c r="J278" s="1207"/>
      <c r="K278" s="1210"/>
      <c r="L278" s="274"/>
      <c r="M278" s="856"/>
      <c r="N278" s="859"/>
      <c r="O278" s="862"/>
      <c r="P278" s="865"/>
      <c r="Q278" s="868"/>
      <c r="R278" s="871"/>
      <c r="S278" s="274"/>
      <c r="T278" s="516" t="s">
        <v>2133</v>
      </c>
      <c r="U278" s="258" t="s">
        <v>748</v>
      </c>
      <c r="V278" s="258"/>
      <c r="W278" s="798"/>
      <c r="X278" s="798"/>
      <c r="Y278" s="798">
        <v>15</v>
      </c>
      <c r="Z278" s="798"/>
      <c r="AA278" s="798"/>
      <c r="AB278" s="798"/>
      <c r="AC278" s="798"/>
      <c r="AD278" s="798"/>
      <c r="AE278" s="798">
        <v>15</v>
      </c>
      <c r="AF278" s="798"/>
      <c r="AG278" s="412">
        <f t="shared" si="420"/>
        <v>30</v>
      </c>
      <c r="AH278" s="403">
        <v>0.7</v>
      </c>
      <c r="AI278" s="404"/>
      <c r="AJ278" s="799" t="s">
        <v>189</v>
      </c>
      <c r="AK278" s="799"/>
      <c r="AL278" s="800" t="s">
        <v>588</v>
      </c>
      <c r="AM278" s="800"/>
      <c r="AN278" s="799" t="s">
        <v>189</v>
      </c>
      <c r="AO278" s="799"/>
      <c r="AP278" s="499" t="s">
        <v>1253</v>
      </c>
      <c r="AQ278" s="482" t="s">
        <v>616</v>
      </c>
      <c r="AR278" s="269" t="s">
        <v>1256</v>
      </c>
      <c r="AS278" s="266" t="s">
        <v>1254</v>
      </c>
      <c r="AT278" s="261" t="s">
        <v>1255</v>
      </c>
      <c r="AU278" s="276"/>
      <c r="AV278" s="956"/>
      <c r="AW278" s="959"/>
      <c r="AX278" s="898"/>
      <c r="AY278" s="959"/>
      <c r="AZ278" s="963"/>
      <c r="BA278" s="953"/>
      <c r="BB278" s="394"/>
      <c r="BC278" s="282"/>
      <c r="BD278" s="397">
        <v>0.8</v>
      </c>
      <c r="BE278" s="283" t="str">
        <f>IF(ISERROR(IF(R277="R.INHERENTE
4","R. INHERENTE",(IF(AZ277="R.RESIDUAL
4","R. RESIDUAL"," ")))),"",(IF(R277="R.INHERENTE
4","R. INHERENTE",(IF(AZ277="R.RESIDUAL
4","R. RESIDUAL"," ")))))</f>
        <v xml:space="preserve"> </v>
      </c>
      <c r="BF278" s="284" t="str">
        <f>IF(ISERROR(IF(R277="R.INHERENTE
9","R. INHERENTE",(IF(AZ277="R.RESIDUAL
9","R. RESIDUAL"," ")))),"",(IF(R277="R.INHERENTE
9","R. INHERENTE",(IF(AZ277="R.RESIDUAL
9","R. RESIDUAL"," ")))))</f>
        <v xml:space="preserve"> </v>
      </c>
      <c r="BG278" s="285" t="str">
        <f>IF(ISERROR(IF(R277="R.INHERENTE
14","R. INHERENTE",(IF(AZ277="R.RESIDUAL
14","R. RESIDUAL"," ")))),"",(IF(R277="R.INHERENTE
14","R. INHERENTE",(IF(AZ277="R.RESIDUAL
14","R. RESIDUAL"," ")))))</f>
        <v xml:space="preserve"> </v>
      </c>
      <c r="BH278" s="285" t="str">
        <f>IF(ISERROR(IF(R277="R.INHERENTE
19","R. INHERENTE",(IF(AZ277="R.RESIDUAL
19","R. RESIDUAL"," ")))),"",(IF(R277="R.INHERENTE
19","R. INHERENTE",(IF(AZ277="R.RESIDUAL
19","R. RESIDUAL"," ")))))</f>
        <v xml:space="preserve"> </v>
      </c>
      <c r="BI278" s="286" t="str">
        <f>IF(ISERROR(IF(R277="R.INHERENTE
24","R. INHERENTE",(IF(AZ277="R.RESIDUAL
24","R. RESIDUAL"," ")))),"",(IF(R277="R.INHERENTE
24","R. INHERENTE",(IF(AZ277="R.RESIDUAL
24","R. RESIDUAL"," ")))))</f>
        <v xml:space="preserve"> </v>
      </c>
      <c r="BJ278" s="280"/>
      <c r="BK278" s="894"/>
      <c r="BL278" s="811"/>
      <c r="BM278" s="811"/>
      <c r="BN278" s="811"/>
      <c r="BO278" s="811"/>
      <c r="BP278" s="814"/>
      <c r="BQ278" s="392"/>
      <c r="BR278" s="1212"/>
      <c r="BS278" s="950"/>
      <c r="BT278" s="823"/>
      <c r="BU278" s="275"/>
      <c r="BV278" s="826"/>
      <c r="BW278" s="829"/>
      <c r="BX278" s="829"/>
      <c r="BY278" s="829"/>
      <c r="BZ278" s="793"/>
      <c r="CA278" s="829"/>
      <c r="CB278" s="829"/>
      <c r="CC278" s="829"/>
      <c r="CD278" s="793"/>
      <c r="CE278" s="829"/>
      <c r="CF278" s="829"/>
      <c r="CG278" s="829"/>
      <c r="CH278" s="793"/>
      <c r="CI278" s="829"/>
      <c r="CJ278" s="829"/>
      <c r="CK278" s="829"/>
      <c r="CL278" s="793"/>
      <c r="CM278" s="829"/>
      <c r="CN278" s="829"/>
      <c r="CO278" s="829"/>
      <c r="CP278" s="796"/>
      <c r="CQ278" s="308"/>
      <c r="CR278" s="832"/>
      <c r="CS278" s="790"/>
      <c r="CT278" s="790"/>
      <c r="CU278" s="790"/>
      <c r="CV278" s="790"/>
      <c r="CW278" s="790"/>
      <c r="CX278" s="790"/>
      <c r="CY278" s="790"/>
      <c r="CZ278" s="793"/>
      <c r="DA278" s="790"/>
      <c r="DB278" s="790"/>
      <c r="DC278" s="790"/>
      <c r="DD278" s="793"/>
      <c r="DE278" s="790"/>
      <c r="DF278" s="790"/>
      <c r="DG278" s="790"/>
      <c r="DH278" s="793"/>
      <c r="DI278" s="790"/>
      <c r="DJ278" s="790"/>
      <c r="DK278" s="790"/>
      <c r="DL278" s="793"/>
      <c r="DM278" s="790"/>
      <c r="DN278" s="790"/>
      <c r="DO278" s="790"/>
      <c r="DP278" s="796"/>
      <c r="DQ278" s="293"/>
      <c r="DR278" s="297"/>
      <c r="DS278" s="298"/>
      <c r="DT278" s="298"/>
      <c r="DU278" s="299"/>
    </row>
    <row r="279" spans="1:125" s="303" customFormat="1" ht="79.5" customHeight="1" x14ac:dyDescent="0.25">
      <c r="B279" s="835"/>
      <c r="C279" s="838"/>
      <c r="D279" s="838"/>
      <c r="E279" s="838"/>
      <c r="F279" s="841"/>
      <c r="G279" s="844"/>
      <c r="H279" s="486" t="s">
        <v>2134</v>
      </c>
      <c r="I279" s="847"/>
      <c r="J279" s="1207"/>
      <c r="K279" s="1210"/>
      <c r="L279" s="274"/>
      <c r="M279" s="856"/>
      <c r="N279" s="859"/>
      <c r="O279" s="862"/>
      <c r="P279" s="865"/>
      <c r="Q279" s="868"/>
      <c r="R279" s="871"/>
      <c r="S279" s="274"/>
      <c r="T279" s="516" t="s">
        <v>2135</v>
      </c>
      <c r="U279" s="258" t="s">
        <v>748</v>
      </c>
      <c r="V279" s="258"/>
      <c r="W279" s="798">
        <v>25</v>
      </c>
      <c r="X279" s="798"/>
      <c r="Y279" s="798"/>
      <c r="Z279" s="798"/>
      <c r="AA279" s="798"/>
      <c r="AB279" s="798"/>
      <c r="AC279" s="798"/>
      <c r="AD279" s="798"/>
      <c r="AE279" s="798">
        <v>15</v>
      </c>
      <c r="AF279" s="798"/>
      <c r="AG279" s="412">
        <f t="shared" si="420"/>
        <v>40</v>
      </c>
      <c r="AH279" s="403">
        <v>0.42</v>
      </c>
      <c r="AI279" s="404"/>
      <c r="AJ279" s="799" t="s">
        <v>189</v>
      </c>
      <c r="AK279" s="799"/>
      <c r="AL279" s="800" t="s">
        <v>588</v>
      </c>
      <c r="AM279" s="800"/>
      <c r="AN279" s="799" t="s">
        <v>189</v>
      </c>
      <c r="AO279" s="799"/>
      <c r="AP279" s="499" t="s">
        <v>2136</v>
      </c>
      <c r="AQ279" s="482" t="s">
        <v>616</v>
      </c>
      <c r="AR279" s="269" t="s">
        <v>1257</v>
      </c>
      <c r="AS279" s="266" t="s">
        <v>1254</v>
      </c>
      <c r="AT279" s="261" t="s">
        <v>1255</v>
      </c>
      <c r="AU279" s="276"/>
      <c r="AV279" s="956"/>
      <c r="AW279" s="959"/>
      <c r="AX279" s="898"/>
      <c r="AY279" s="959"/>
      <c r="AZ279" s="963"/>
      <c r="BA279" s="953"/>
      <c r="BB279" s="394"/>
      <c r="BC279" s="282"/>
      <c r="BD279" s="397">
        <v>0.60000000000000009</v>
      </c>
      <c r="BE279" s="283" t="str">
        <f>IF(ISERROR(IF(R277="R.INHERENTE
3","R. INHERENTE",(IF(AZ277="R.RESIDUAL
3","R. RESIDUAL"," ")))),"",(IF(R277="R.INHERENTE
3","R. INHERENTE",(IF(AZ277="R.RESIDUAL
3","R. RESIDUAL"," ")))))</f>
        <v xml:space="preserve"> </v>
      </c>
      <c r="BF279" s="284" t="str">
        <f>IF(ISERROR(IF(R277="R.INHERENTE
8","R. INHERENTE",(IF(AZ277="R.RESIDUAL
8","R. RESIDUAL"," ")))),"",(IF(R277="R.INHERENTE
8","R. INHERENTE",(IF(AZ277="R.RESIDUAL
8","R. RESIDUAL"," ")))))</f>
        <v xml:space="preserve"> </v>
      </c>
      <c r="BG279" s="284" t="str">
        <f>IF(ISERROR(IF(R277="R.INHERENTE
13","R. INHERENTE",(IF(AZ277="R.RESIDUAL
13","R. RESIDUAL"," ")))),"",(IF(R277="R.INHERENTE
13","R. INHERENTE",(IF(AZ277="R.RESIDUAL
13","R. RESIDUAL"," ")))))</f>
        <v>R. RESIDUAL</v>
      </c>
      <c r="BH279" s="285" t="str">
        <f>IF(ISERROR(IF(R277="R.INHERENTE
18","R. INHERENTE",(IF(AZ277="R.RESIDUAL
18","R. RESIDUAL"," ")))),"",(IF(R277="R.INHERENTE
18","R. INHERENTE",(IF(AZ277="R.RESIDUAL
18","R. RESIDUAL"," ")))))</f>
        <v xml:space="preserve"> </v>
      </c>
      <c r="BI279" s="286" t="str">
        <f>IF(ISERROR(IF(R277="R.INHERENTE
23","R. INHERENTE",(IF(AZ277="R.RESIDUAL
23","R. RESIDUAL"," ")))),"",(IF(R277="R.INHERENTE
23","R. INHERENTE",(IF(AZ277="R.RESIDUAL
23","R. RESIDUAL"," ")))))</f>
        <v xml:space="preserve"> </v>
      </c>
      <c r="BJ279" s="280"/>
      <c r="BK279" s="894"/>
      <c r="BL279" s="811"/>
      <c r="BM279" s="811"/>
      <c r="BN279" s="811"/>
      <c r="BO279" s="811"/>
      <c r="BP279" s="814"/>
      <c r="BQ279" s="392"/>
      <c r="BR279" s="1212"/>
      <c r="BS279" s="950"/>
      <c r="BT279" s="823"/>
      <c r="BU279" s="275"/>
      <c r="BV279" s="826"/>
      <c r="BW279" s="829"/>
      <c r="BX279" s="829"/>
      <c r="BY279" s="829"/>
      <c r="BZ279" s="793"/>
      <c r="CA279" s="829"/>
      <c r="CB279" s="829"/>
      <c r="CC279" s="829"/>
      <c r="CD279" s="793"/>
      <c r="CE279" s="829"/>
      <c r="CF279" s="829"/>
      <c r="CG279" s="829"/>
      <c r="CH279" s="793"/>
      <c r="CI279" s="829"/>
      <c r="CJ279" s="829"/>
      <c r="CK279" s="829"/>
      <c r="CL279" s="793"/>
      <c r="CM279" s="829"/>
      <c r="CN279" s="829"/>
      <c r="CO279" s="829"/>
      <c r="CP279" s="796"/>
      <c r="CQ279" s="308"/>
      <c r="CR279" s="832"/>
      <c r="CS279" s="790"/>
      <c r="CT279" s="790"/>
      <c r="CU279" s="790"/>
      <c r="CV279" s="790"/>
      <c r="CW279" s="790"/>
      <c r="CX279" s="790"/>
      <c r="CY279" s="790"/>
      <c r="CZ279" s="793"/>
      <c r="DA279" s="790"/>
      <c r="DB279" s="790"/>
      <c r="DC279" s="790"/>
      <c r="DD279" s="793"/>
      <c r="DE279" s="790"/>
      <c r="DF279" s="790"/>
      <c r="DG279" s="790"/>
      <c r="DH279" s="793"/>
      <c r="DI279" s="790"/>
      <c r="DJ279" s="790"/>
      <c r="DK279" s="790"/>
      <c r="DL279" s="793"/>
      <c r="DM279" s="790"/>
      <c r="DN279" s="790"/>
      <c r="DO279" s="790"/>
      <c r="DP279" s="796"/>
      <c r="DQ279" s="293"/>
      <c r="DR279" s="297"/>
      <c r="DS279" s="298"/>
      <c r="DT279" s="298"/>
      <c r="DU279" s="299"/>
    </row>
    <row r="280" spans="1:125" s="303" customFormat="1" ht="79.5" customHeight="1" x14ac:dyDescent="0.25">
      <c r="B280" s="835"/>
      <c r="C280" s="838"/>
      <c r="D280" s="838"/>
      <c r="E280" s="838"/>
      <c r="F280" s="841"/>
      <c r="G280" s="844"/>
      <c r="H280" s="486"/>
      <c r="I280" s="847"/>
      <c r="J280" s="1207"/>
      <c r="K280" s="1210"/>
      <c r="L280" s="274"/>
      <c r="M280" s="856"/>
      <c r="N280" s="859"/>
      <c r="O280" s="862"/>
      <c r="P280" s="865"/>
      <c r="Q280" s="868"/>
      <c r="R280" s="871"/>
      <c r="S280" s="274"/>
      <c r="T280" s="516"/>
      <c r="U280" s="258"/>
      <c r="V280" s="258"/>
      <c r="W280" s="798"/>
      <c r="X280" s="798"/>
      <c r="Y280" s="798"/>
      <c r="Z280" s="798"/>
      <c r="AA280" s="798"/>
      <c r="AB280" s="798"/>
      <c r="AC280" s="798"/>
      <c r="AD280" s="798"/>
      <c r="AE280" s="798"/>
      <c r="AF280" s="798"/>
      <c r="AG280" s="412">
        <f t="shared" si="420"/>
        <v>0</v>
      </c>
      <c r="AH280" s="403"/>
      <c r="AI280" s="404"/>
      <c r="AJ280" s="799"/>
      <c r="AK280" s="799"/>
      <c r="AL280" s="800"/>
      <c r="AM280" s="800"/>
      <c r="AN280" s="799"/>
      <c r="AO280" s="799"/>
      <c r="AP280" s="543"/>
      <c r="AQ280" s="482"/>
      <c r="AR280" s="269"/>
      <c r="AS280" s="266"/>
      <c r="AT280" s="261"/>
      <c r="AU280" s="276"/>
      <c r="AV280" s="956"/>
      <c r="AW280" s="959"/>
      <c r="AX280" s="898"/>
      <c r="AY280" s="959"/>
      <c r="AZ280" s="963"/>
      <c r="BA280" s="953"/>
      <c r="BB280" s="394"/>
      <c r="BC280" s="282"/>
      <c r="BD280" s="397">
        <v>0.4</v>
      </c>
      <c r="BE280" s="287" t="str">
        <f>IF(ISERROR(IF(R277="R.INHERENTE
2","R. INHERENTE",(IF(AZ277="R.RESIDUAL
2","R. RESIDUAL"," ")))),"",(IF(R277="R.INHERENTE
2","R. INHERENTE",(IF(AZ277="R.RESIDUAL
2","R. RESIDUAL"," ")))))</f>
        <v xml:space="preserve"> </v>
      </c>
      <c r="BF280" s="284" t="str">
        <f>IF(ISERROR(IF(R277="R.INHERENTE
7","R. INHERENTE",(IF(AZ277="R.RESIDUAL
7","R. RESIDUAL"," ")))),"",(IF(R277="R.INHERENTE
7","R. INHERENTE",(IF(AZ277="R.RESIDUAL
7","R. RESIDUAL"," ")))))</f>
        <v xml:space="preserve"> </v>
      </c>
      <c r="BG280" s="284" t="str">
        <f>IF(ISERROR(IF(R277="R.INHERENTE
12","R. INHERENTE",(IF(AZ277="R.RESIDUAL
12","R. RESIDUAL"," ")))),"",(IF(R277="R.INHERENTE
12","R. INHERENTE",(IF(AZ277="R.RESIDUAL
12","R. RESIDUAL"," ")))))</f>
        <v xml:space="preserve"> </v>
      </c>
      <c r="BH280" s="285" t="str">
        <f>IF(ISERROR(IF(R277="R.INHERENTE
17","R. INHERENTE",(IF(AZ277="R.RESIDUAL
17","R. RESIDUAL"," ")))),"",(IF(R277="R.INHERENTE
17","R. INHERENTE",(IF(AZ277="R.RESIDUAL
17","R. RESIDUAL"," ")))))</f>
        <v xml:space="preserve"> </v>
      </c>
      <c r="BI280" s="286" t="str">
        <f>IF(ISERROR(IF(R277="R.INHERENTE
22","R. INHERENTE",(IF(AZ277="R.RESIDUAL
22","R. RESIDUAL"," ")))),"",(IF(R277="R.INHERENTE
22","R. INHERENTE",(IF(AZ277="R.RESIDUAL
22","R. RESIDUAL"," ")))))</f>
        <v xml:space="preserve"> </v>
      </c>
      <c r="BJ280" s="280"/>
      <c r="BK280" s="894"/>
      <c r="BL280" s="811"/>
      <c r="BM280" s="811"/>
      <c r="BN280" s="811"/>
      <c r="BO280" s="811"/>
      <c r="BP280" s="814"/>
      <c r="BQ280" s="392"/>
      <c r="BR280" s="1212"/>
      <c r="BS280" s="950"/>
      <c r="BT280" s="823"/>
      <c r="BU280" s="275"/>
      <c r="BV280" s="826"/>
      <c r="BW280" s="829"/>
      <c r="BX280" s="829"/>
      <c r="BY280" s="829"/>
      <c r="BZ280" s="793"/>
      <c r="CA280" s="829"/>
      <c r="CB280" s="829"/>
      <c r="CC280" s="829"/>
      <c r="CD280" s="793"/>
      <c r="CE280" s="829"/>
      <c r="CF280" s="829"/>
      <c r="CG280" s="829"/>
      <c r="CH280" s="793"/>
      <c r="CI280" s="829"/>
      <c r="CJ280" s="829"/>
      <c r="CK280" s="829"/>
      <c r="CL280" s="793"/>
      <c r="CM280" s="829"/>
      <c r="CN280" s="829"/>
      <c r="CO280" s="829"/>
      <c r="CP280" s="796"/>
      <c r="CQ280" s="308"/>
      <c r="CR280" s="832"/>
      <c r="CS280" s="790"/>
      <c r="CT280" s="790"/>
      <c r="CU280" s="790"/>
      <c r="CV280" s="790"/>
      <c r="CW280" s="790"/>
      <c r="CX280" s="790"/>
      <c r="CY280" s="790"/>
      <c r="CZ280" s="793"/>
      <c r="DA280" s="790"/>
      <c r="DB280" s="790"/>
      <c r="DC280" s="790"/>
      <c r="DD280" s="793"/>
      <c r="DE280" s="790"/>
      <c r="DF280" s="790"/>
      <c r="DG280" s="790"/>
      <c r="DH280" s="793"/>
      <c r="DI280" s="790"/>
      <c r="DJ280" s="790"/>
      <c r="DK280" s="790"/>
      <c r="DL280" s="793"/>
      <c r="DM280" s="790"/>
      <c r="DN280" s="790"/>
      <c r="DO280" s="790"/>
      <c r="DP280" s="796"/>
      <c r="DQ280" s="293"/>
      <c r="DR280" s="297"/>
      <c r="DS280" s="298"/>
      <c r="DT280" s="298"/>
      <c r="DU280" s="299"/>
    </row>
    <row r="281" spans="1:125" s="303" customFormat="1" ht="79.5" customHeight="1" thickBot="1" x14ac:dyDescent="0.3">
      <c r="B281" s="836"/>
      <c r="C281" s="839"/>
      <c r="D281" s="839"/>
      <c r="E281" s="839"/>
      <c r="F281" s="842"/>
      <c r="G281" s="845"/>
      <c r="H281" s="487"/>
      <c r="I281" s="848"/>
      <c r="J281" s="1208"/>
      <c r="K281" s="1211"/>
      <c r="L281" s="274"/>
      <c r="M281" s="857"/>
      <c r="N281" s="860"/>
      <c r="O281" s="863"/>
      <c r="P281" s="866"/>
      <c r="Q281" s="869"/>
      <c r="R281" s="872"/>
      <c r="S281" s="274"/>
      <c r="T281" s="551"/>
      <c r="U281" s="263"/>
      <c r="V281" s="263"/>
      <c r="W281" s="805"/>
      <c r="X281" s="805"/>
      <c r="Y281" s="805"/>
      <c r="Z281" s="805"/>
      <c r="AA281" s="805"/>
      <c r="AB281" s="805"/>
      <c r="AC281" s="805"/>
      <c r="AD281" s="805"/>
      <c r="AE281" s="805"/>
      <c r="AF281" s="805"/>
      <c r="AG281" s="413">
        <f t="shared" si="420"/>
        <v>0</v>
      </c>
      <c r="AH281" s="405"/>
      <c r="AI281" s="406"/>
      <c r="AJ281" s="971"/>
      <c r="AK281" s="971"/>
      <c r="AL281" s="896"/>
      <c r="AM281" s="896"/>
      <c r="AN281" s="971"/>
      <c r="AO281" s="971"/>
      <c r="AP281" s="271"/>
      <c r="AQ281" s="483"/>
      <c r="AR281" s="270"/>
      <c r="AS281" s="267"/>
      <c r="AT281" s="264"/>
      <c r="AU281" s="276"/>
      <c r="AV281" s="957"/>
      <c r="AW281" s="960"/>
      <c r="AX281" s="899"/>
      <c r="AY281" s="960"/>
      <c r="AZ281" s="964"/>
      <c r="BA281" s="954"/>
      <c r="BB281" s="394"/>
      <c r="BC281" s="282"/>
      <c r="BD281" s="398">
        <v>0.2</v>
      </c>
      <c r="BE281" s="288" t="str">
        <f>IF(ISERROR(IF(R277="R.INHERENTE
1","R. INHERENTE",(IF(AZ277="R.RESIDUAL
1","R. RESIDUAL"," ")))),"",(IF(R277="R.INHERENTE
1","R. INHERENTE",(IF(AZ277="R.RESIDUAL
1","R. RESIDUAL"," ")))))</f>
        <v xml:space="preserve"> </v>
      </c>
      <c r="BF281" s="289" t="str">
        <f>IF(ISERROR(IF(R277="R.INHERENTE
6","R. INHERENTE",(IF(AZ277="R.RESIDUAL
6","R. RESIDUAL"," ")))),"",(IF(R277="R.INHERENTE
6","R. INHERENTE",(IF(AZ277="R.RESIDUAL
6","R. RESIDUAL"," ")))))</f>
        <v xml:space="preserve"> </v>
      </c>
      <c r="BG281" s="290" t="str">
        <f>IF(ISERROR(IF(R277="R.INHERENTE
11","R. INHERENTE",(IF(AZ277="R.RESIDUAL
11","R. RESIDUAL"," ")))),"",(IF(R277="R.INHERENTE
11","R. INHERENTE",(IF(AZ277="R.RESIDUAL
11","R. RESIDUAL"," ")))))</f>
        <v xml:space="preserve"> </v>
      </c>
      <c r="BH281" s="291" t="str">
        <f>IF(ISERROR(IF(R277="R.INHERENTE
16","R. INHERENTE",(IF(AZ277="R.RESIDUAL
16","R. RESIDUAL"," ")))),"",(IF(R277="R.INHERENTE
16","R. INHERENTE",(IF(AZ277="R.RESIDUAL
16","R. RESIDUAL"," ")))))</f>
        <v xml:space="preserve"> </v>
      </c>
      <c r="BI281" s="292" t="str">
        <f>IF(ISERROR(IF(R277="R.INHERENTE
21","R. INHERENTE",(IF(AZ277="R.RESIDUAL
21","R. RESIDUAL"," ")))),"",(IF(R277="R.INHERENTE
21","R. INHERENTE",(IF(AZ277="R.RESIDUAL
21","R. RESIDUAL"," ")))))</f>
        <v xml:space="preserve"> </v>
      </c>
      <c r="BJ281" s="280"/>
      <c r="BK281" s="895"/>
      <c r="BL281" s="812"/>
      <c r="BM281" s="812"/>
      <c r="BN281" s="812"/>
      <c r="BO281" s="812"/>
      <c r="BP281" s="815"/>
      <c r="BQ281" s="437"/>
      <c r="BR281" s="1213"/>
      <c r="BS281" s="951"/>
      <c r="BT281" s="824"/>
      <c r="BU281" s="275"/>
      <c r="BV281" s="827"/>
      <c r="BW281" s="830"/>
      <c r="BX281" s="830"/>
      <c r="BY281" s="830"/>
      <c r="BZ281" s="794"/>
      <c r="CA281" s="830"/>
      <c r="CB281" s="830"/>
      <c r="CC281" s="830"/>
      <c r="CD281" s="794"/>
      <c r="CE281" s="830"/>
      <c r="CF281" s="830"/>
      <c r="CG281" s="830"/>
      <c r="CH281" s="794"/>
      <c r="CI281" s="830"/>
      <c r="CJ281" s="830"/>
      <c r="CK281" s="830"/>
      <c r="CL281" s="794"/>
      <c r="CM281" s="830"/>
      <c r="CN281" s="830"/>
      <c r="CO281" s="830"/>
      <c r="CP281" s="797"/>
      <c r="CQ281" s="308"/>
      <c r="CR281" s="833"/>
      <c r="CS281" s="791"/>
      <c r="CT281" s="791"/>
      <c r="CU281" s="791"/>
      <c r="CV281" s="791"/>
      <c r="CW281" s="791"/>
      <c r="CX281" s="791"/>
      <c r="CY281" s="791"/>
      <c r="CZ281" s="794"/>
      <c r="DA281" s="791"/>
      <c r="DB281" s="791"/>
      <c r="DC281" s="791"/>
      <c r="DD281" s="794"/>
      <c r="DE281" s="791"/>
      <c r="DF281" s="791"/>
      <c r="DG281" s="791"/>
      <c r="DH281" s="794"/>
      <c r="DI281" s="791"/>
      <c r="DJ281" s="791"/>
      <c r="DK281" s="791"/>
      <c r="DL281" s="794"/>
      <c r="DM281" s="791"/>
      <c r="DN281" s="791"/>
      <c r="DO281" s="791"/>
      <c r="DP281" s="797"/>
      <c r="DQ281" s="293"/>
      <c r="DR281" s="300"/>
      <c r="DS281" s="301"/>
      <c r="DT281" s="301"/>
      <c r="DU281" s="302"/>
    </row>
    <row r="282" spans="1:125" ht="19.5" customHeight="1" thickBot="1" x14ac:dyDescent="0.3">
      <c r="AV282" s="394"/>
      <c r="AW282" s="394"/>
      <c r="AX282" s="394"/>
      <c r="AY282" s="394"/>
      <c r="AZ282" s="394"/>
      <c r="BE282" s="410">
        <v>0.2</v>
      </c>
      <c r="BF282" s="411">
        <v>0.4</v>
      </c>
      <c r="BG282" s="411">
        <v>0.60000000000000009</v>
      </c>
      <c r="BH282" s="411">
        <v>0.8</v>
      </c>
      <c r="BI282" s="411">
        <v>1</v>
      </c>
    </row>
    <row r="283" spans="1:125" ht="79.5" customHeight="1" x14ac:dyDescent="0.25">
      <c r="A283" s="303"/>
      <c r="B283" s="834">
        <v>45</v>
      </c>
      <c r="C283" s="837" t="s">
        <v>645</v>
      </c>
      <c r="D283" s="837" t="s">
        <v>629</v>
      </c>
      <c r="E283" s="837" t="s">
        <v>601</v>
      </c>
      <c r="F283" s="840" t="s">
        <v>600</v>
      </c>
      <c r="G283" s="843" t="s">
        <v>2137</v>
      </c>
      <c r="H283" s="485" t="s">
        <v>2138</v>
      </c>
      <c r="I283" s="846" t="str">
        <f>IF(F283="","",(CONCATENATE("Posibilidad de afectación ",F283," ",G283," ",H283," ",H284," ",H285," ",H286," ",H287)))</f>
        <v xml:space="preserve">Posibilidad de afectación Económica y Reputacional  por errores en la dispensación de medicamentos, fallas en la identificación y baja adherencia al procedimiento.   </v>
      </c>
      <c r="J283" s="1206" t="s">
        <v>906</v>
      </c>
      <c r="K283" s="1209" t="s">
        <v>868</v>
      </c>
      <c r="L283" s="274"/>
      <c r="M283" s="855" t="s">
        <v>656</v>
      </c>
      <c r="N283" s="858">
        <f>IF(ISERROR(VLOOKUP($M283,[5]Listas!$E$20:$F$24,2,FALSE)),"",(VLOOKUP($M283,[5]Listas!$E$20:$F$24,2,FALSE)))</f>
        <v>0.8</v>
      </c>
      <c r="O283" s="861" t="str">
        <f>IF(ISERROR(VLOOKUP($N283,[5]Listas!$E$3:$F$7,2,FALSE)),"",(VLOOKUP($N283,[5]Listas!$E$3:$F$7,2,FALSE)))</f>
        <v>ALTA</v>
      </c>
      <c r="P283" s="864" t="s">
        <v>594</v>
      </c>
      <c r="Q283" s="867">
        <f>IF(ISERROR(VLOOKUP($P283,[5]Listas!$E$28:$F$35,2,FALSE)),"",(VLOOKUP($P283,[5]Listas!$E$28:$F$35,2,FALSE)))</f>
        <v>0.6</v>
      </c>
      <c r="R283" s="870" t="str">
        <f t="shared" ref="R283" si="424">IF(N283="","",(CONCATENATE("R.INHERENTE
",(IF(AND($N283=0.2,$Q283=0.2),1,(IF(AND($N283=0.2,$Q283=0.4),6,(IF(AND($N283=0.2,$Q283=0.6),11,(IF(AND($N283=0.2,$Q283=0.8),16,(IF(AND($N283=0.2,$Q283=1),21,(IF(AND($N283=0.4,$Q283=0.2),2,(IF(AND($N283=0.4,$Q283=0.4),7,(IF(AND($N283=0.4,$Q283=0.6),12,(IF(AND($N283=0.4,$Q283=0.8),17,(IF(AND($N283=0.4,$Q283=1),22,(IF(AND($N283=0.6,$Q283=0.2),3,(IF(AND($N283=0.6,$Q283=0.4),8,(IF(AND($N283=0.6,$Q283=0.6),13,(IF(AND($N283=0.6,$Q283=0.8),18,(IF(AND($N283=0.6,$Q283=1),23,(IF(AND($N283=0.8,$Q283=0.2),4,(IF(AND($N283=0.8,$Q283=0.4),9,(IF(AND($N283=0.8,$Q283=0.6),14,(IF(AND($N283=0.8,$Q283=0.8),19,(IF(AND($N283=0.8,$Q283=1),24,(IF(AND($N283=1,$Q283=0.2),5,(IF(AND($N283=1,$Q283=0.4),10,(IF(AND($N283=1,$Q283=0.6),15,(IF(AND($N283=1,$Q283=0.8),20,(IF(AND($N283=1,$Q283=1),25,"")))))))))))))))))))))))))))))))))))))))))))))))))))))</f>
        <v>R.INHERENTE
14</v>
      </c>
      <c r="S283" s="274">
        <f>+VLOOKUP($R283,[5]Listas!$D$112:$E$136,2,FALSE)</f>
        <v>14</v>
      </c>
      <c r="T283" s="515" t="s">
        <v>2139</v>
      </c>
      <c r="U283" s="309" t="s">
        <v>748</v>
      </c>
      <c r="V283" s="309"/>
      <c r="W283" s="875">
        <v>25</v>
      </c>
      <c r="X283" s="875"/>
      <c r="Y283" s="875"/>
      <c r="Z283" s="875"/>
      <c r="AA283" s="875"/>
      <c r="AB283" s="875"/>
      <c r="AC283" s="875"/>
      <c r="AD283" s="875"/>
      <c r="AE283" s="875">
        <v>15</v>
      </c>
      <c r="AF283" s="875"/>
      <c r="AG283" s="436">
        <f t="shared" ref="AG283:AG287" si="425">W283+Y283+AA283+AC283+AE283</f>
        <v>40</v>
      </c>
      <c r="AH283" s="407">
        <v>0.48</v>
      </c>
      <c r="AI283" s="408">
        <v>0.6</v>
      </c>
      <c r="AJ283" s="876" t="s">
        <v>189</v>
      </c>
      <c r="AK283" s="876"/>
      <c r="AL283" s="877" t="s">
        <v>588</v>
      </c>
      <c r="AM283" s="877"/>
      <c r="AN283" s="876" t="s">
        <v>189</v>
      </c>
      <c r="AO283" s="876"/>
      <c r="AP283" s="500" t="s">
        <v>1261</v>
      </c>
      <c r="AQ283" s="542" t="s">
        <v>616</v>
      </c>
      <c r="AR283" s="310" t="s">
        <v>1262</v>
      </c>
      <c r="AS283" s="311" t="s">
        <v>1254</v>
      </c>
      <c r="AT283" s="312" t="s">
        <v>1255</v>
      </c>
      <c r="AU283" s="305">
        <f t="shared" ref="AU283" si="426">+(IF(AND($AV283&gt;0,$AV283&lt;=0.2),0.2,(IF(AND($AV283&gt;0.2,$AV283&lt;=0.4),0.4,(IF(AND($AV283&gt;0.4,$AV283&lt;=0.6),0.6,(IF(AND($AV283&gt;0.6,$AV283&lt;=0.8),0.8,(IF($AV283&gt;0.8,1,""))))))))))</f>
        <v>0.4</v>
      </c>
      <c r="AV283" s="1155">
        <f t="shared" ref="AV283" si="427">+MIN(AH283:AH287)</f>
        <v>0.28799999999999998</v>
      </c>
      <c r="AW283" s="959" t="str">
        <f t="shared" si="421"/>
        <v>BAJA</v>
      </c>
      <c r="AX283" s="1156">
        <f t="shared" ref="AX283" si="428">+MIN(AI283:AI287)</f>
        <v>0.6</v>
      </c>
      <c r="AY283" s="959" t="str">
        <f t="shared" si="422"/>
        <v>MEDIA</v>
      </c>
      <c r="AZ283" s="963" t="str">
        <f t="shared" si="423"/>
        <v>R.RESIDUAL
12</v>
      </c>
      <c r="BA283" s="953" t="s">
        <v>610</v>
      </c>
      <c r="BB283" s="305">
        <f t="shared" ref="BB283" si="429">+(IF(AND($AX283&gt;0,$AX283&lt;=0.2),0.2,(IF(AND($AX283&gt;0.2,$AX283&lt;=0.4),0.4,(IF(AND($AX283&gt;0.4,$AX283&lt;=0.6),0.6,(IF(AND($AX283&gt;0.6,$AX283&lt;=0.8),0.8,(IF($AX283&gt;0.8,1,""))))))))))</f>
        <v>0.6</v>
      </c>
      <c r="BC283" s="276">
        <f>+VLOOKUP($AZ283,[5]Listas!$F$112:$G$136,2,FALSE)</f>
        <v>12</v>
      </c>
      <c r="BD283" s="397">
        <v>1</v>
      </c>
      <c r="BE283" s="277" t="str">
        <f t="shared" ref="BE283" si="430">IF(ISERROR(IF(R283="R.INHERENTE
5","R. INHERENTE",(IF(AZ283="R.RESIDUAL
5","R. RESIDUAL"," ")))),"",(IF(R283="R.INHERENTE
5","R. INHERENTE",(IF(AZ283="R.RESIDUAL
5","R. RESIDUAL"," ")))))</f>
        <v xml:space="preserve"> </v>
      </c>
      <c r="BF283" s="278" t="str">
        <f t="shared" ref="BF283" si="431">IF(ISERROR(IF(R283="R.INHERENTE
10","R. INHERENTE",(IF(AZ283="R.RESIDUAL
10","R. RESIDUAL"," ")))),"",(IF(R283="R.INHERENTE
10","R. INHERENTE",(IF(AZ283="R.RESIDUAL
10","R. RESIDUAL"," ")))))</f>
        <v xml:space="preserve"> </v>
      </c>
      <c r="BG283" s="278" t="str">
        <f t="shared" ref="BG283" si="432">IF(ISERROR(IF(R283="R.INHERENTE
15","R. INHERENTE",(IF(AZ283="R.RESIDUAL
15","R. RESIDUAL"," ")))),"",(IF(R283="R.INHERENTE
15","R. INHERENTE",(IF(AZ283="R.RESIDUAL
15","R. RESIDUAL"," ")))))</f>
        <v xml:space="preserve"> </v>
      </c>
      <c r="BH283" s="278" t="str">
        <f t="shared" ref="BH283" si="433">IF(ISERROR(IF(R283="R.INHERENTE
20","R. INHERENTE",(IF(AZ283="R.RESIDUAL
20","R. RESIDUAL"," ")))),"",(IF(R283="R.INHERENTE
20","R. INHERENTE",(IF(AZ283="R.RESIDUAL
20","R. RESIDUAL"," ")))))</f>
        <v xml:space="preserve"> </v>
      </c>
      <c r="BI283" s="279" t="str">
        <f t="shared" ref="BI283" si="434">IF(ISERROR(IF(R283="R.INHERENTE
25","R. INHERENTE",(IF(AZ283="R.RESIDUAL
25","R. RESIDUAL"," ")))),"",(IF(R283="R.INHERENTE
25","R. INHERENTE",(IF(AZ283="R.RESIDUAL
25","R. RESIDUAL"," ")))))</f>
        <v xml:space="preserve"> </v>
      </c>
      <c r="BJ283" s="280"/>
      <c r="BK283" s="893" t="s">
        <v>43</v>
      </c>
      <c r="BL283" s="810" t="s">
        <v>43</v>
      </c>
      <c r="BM283" s="810" t="s">
        <v>43</v>
      </c>
      <c r="BN283" s="810" t="s">
        <v>43</v>
      </c>
      <c r="BO283" s="810" t="s">
        <v>43</v>
      </c>
      <c r="BP283" s="813"/>
      <c r="BQ283" s="392"/>
      <c r="BR283" s="1214" t="s">
        <v>1264</v>
      </c>
      <c r="BS283" s="1176" t="s">
        <v>1259</v>
      </c>
      <c r="BT283" s="822" t="s">
        <v>1260</v>
      </c>
      <c r="BU283" s="275"/>
      <c r="BV283" s="825">
        <v>44656</v>
      </c>
      <c r="BW283" s="828"/>
      <c r="BX283" s="828"/>
      <c r="BY283" s="828"/>
      <c r="BZ283" s="792" t="s">
        <v>924</v>
      </c>
      <c r="CA283" s="828"/>
      <c r="CB283" s="828"/>
      <c r="CC283" s="828"/>
      <c r="CD283" s="792" t="s">
        <v>924</v>
      </c>
      <c r="CE283" s="828"/>
      <c r="CF283" s="828"/>
      <c r="CG283" s="828"/>
      <c r="CH283" s="792" t="s">
        <v>925</v>
      </c>
      <c r="CI283" s="828"/>
      <c r="CJ283" s="828"/>
      <c r="CK283" s="828"/>
      <c r="CL283" s="792" t="s">
        <v>924</v>
      </c>
      <c r="CM283" s="828"/>
      <c r="CN283" s="828"/>
      <c r="CO283" s="828"/>
      <c r="CP283" s="795" t="s">
        <v>926</v>
      </c>
      <c r="CQ283" s="308"/>
      <c r="CR283" s="831">
        <v>44661</v>
      </c>
      <c r="CS283" s="789"/>
      <c r="CT283" s="789"/>
      <c r="CU283" s="789"/>
      <c r="CV283" s="789"/>
      <c r="CW283" s="789"/>
      <c r="CX283" s="789"/>
      <c r="CY283" s="789"/>
      <c r="CZ283" s="792" t="s">
        <v>924</v>
      </c>
      <c r="DA283" s="789"/>
      <c r="DB283" s="789"/>
      <c r="DC283" s="789"/>
      <c r="DD283" s="792" t="s">
        <v>924</v>
      </c>
      <c r="DE283" s="789"/>
      <c r="DF283" s="789"/>
      <c r="DG283" s="789"/>
      <c r="DH283" s="792" t="s">
        <v>925</v>
      </c>
      <c r="DI283" s="789"/>
      <c r="DJ283" s="789"/>
      <c r="DK283" s="789"/>
      <c r="DL283" s="792" t="s">
        <v>924</v>
      </c>
      <c r="DM283" s="789"/>
      <c r="DN283" s="789"/>
      <c r="DO283" s="789"/>
      <c r="DP283" s="795" t="s">
        <v>926</v>
      </c>
      <c r="DQ283" s="293"/>
      <c r="DR283" s="294"/>
      <c r="DS283" s="295"/>
      <c r="DT283" s="295"/>
      <c r="DU283" s="296"/>
    </row>
    <row r="284" spans="1:125" ht="79.5" customHeight="1" x14ac:dyDescent="0.25">
      <c r="A284" s="303"/>
      <c r="B284" s="835"/>
      <c r="C284" s="838"/>
      <c r="D284" s="838"/>
      <c r="E284" s="838"/>
      <c r="F284" s="841"/>
      <c r="G284" s="844"/>
      <c r="H284" s="486" t="s">
        <v>2140</v>
      </c>
      <c r="I284" s="847"/>
      <c r="J284" s="1207"/>
      <c r="K284" s="1210"/>
      <c r="L284" s="274"/>
      <c r="M284" s="856"/>
      <c r="N284" s="859"/>
      <c r="O284" s="862"/>
      <c r="P284" s="865"/>
      <c r="Q284" s="868"/>
      <c r="R284" s="871"/>
      <c r="S284" s="274"/>
      <c r="T284" s="516" t="s">
        <v>2141</v>
      </c>
      <c r="U284" s="258" t="s">
        <v>748</v>
      </c>
      <c r="V284" s="258"/>
      <c r="W284" s="798">
        <v>25</v>
      </c>
      <c r="X284" s="798"/>
      <c r="Y284" s="798"/>
      <c r="Z284" s="798"/>
      <c r="AA284" s="798"/>
      <c r="AB284" s="798"/>
      <c r="AC284" s="798"/>
      <c r="AD284" s="798"/>
      <c r="AE284" s="798">
        <v>15</v>
      </c>
      <c r="AF284" s="798"/>
      <c r="AG284" s="412">
        <f t="shared" si="425"/>
        <v>40</v>
      </c>
      <c r="AH284" s="403">
        <v>0.28799999999999998</v>
      </c>
      <c r="AI284" s="404"/>
      <c r="AJ284" s="799" t="s">
        <v>189</v>
      </c>
      <c r="AK284" s="799"/>
      <c r="AL284" s="800" t="s">
        <v>588</v>
      </c>
      <c r="AM284" s="800"/>
      <c r="AN284" s="799" t="s">
        <v>189</v>
      </c>
      <c r="AO284" s="799"/>
      <c r="AP284" s="499" t="s">
        <v>2142</v>
      </c>
      <c r="AQ284" s="482" t="s">
        <v>618</v>
      </c>
      <c r="AR284" s="269" t="s">
        <v>1263</v>
      </c>
      <c r="AS284" s="265" t="s">
        <v>1254</v>
      </c>
      <c r="AT284" s="259" t="s">
        <v>1255</v>
      </c>
      <c r="AU284" s="276"/>
      <c r="AV284" s="956"/>
      <c r="AW284" s="959"/>
      <c r="AX284" s="898"/>
      <c r="AY284" s="959"/>
      <c r="AZ284" s="963"/>
      <c r="BA284" s="953"/>
      <c r="BB284" s="394"/>
      <c r="BC284" s="282"/>
      <c r="BD284" s="397">
        <v>0.8</v>
      </c>
      <c r="BE284" s="283" t="str">
        <f t="shared" ref="BE284" si="435">IF(ISERROR(IF(R283="R.INHERENTE
4","R. INHERENTE",(IF(AZ283="R.RESIDUAL
4","R. RESIDUAL"," ")))),"",(IF(R283="R.INHERENTE
4","R. INHERENTE",(IF(AZ283="R.RESIDUAL
4","R. RESIDUAL"," ")))))</f>
        <v xml:space="preserve"> </v>
      </c>
      <c r="BF284" s="284" t="str">
        <f t="shared" ref="BF284" si="436">IF(ISERROR(IF(R283="R.INHERENTE
9","R. INHERENTE",(IF(AZ283="R.RESIDUAL
9","R. RESIDUAL"," ")))),"",(IF(R283="R.INHERENTE
9","R. INHERENTE",(IF(AZ283="R.RESIDUAL
9","R. RESIDUAL"," ")))))</f>
        <v xml:space="preserve"> </v>
      </c>
      <c r="BG284" s="285" t="str">
        <f t="shared" ref="BG284" si="437">IF(ISERROR(IF(R283="R.INHERENTE
14","R. INHERENTE",(IF(AZ283="R.RESIDUAL
14","R. RESIDUAL"," ")))),"",(IF(R283="R.INHERENTE
14","R. INHERENTE",(IF(AZ283="R.RESIDUAL
14","R. RESIDUAL"," ")))))</f>
        <v>R. INHERENTE</v>
      </c>
      <c r="BH284" s="285" t="str">
        <f t="shared" ref="BH284" si="438">IF(ISERROR(IF(R283="R.INHERENTE
19","R. INHERENTE",(IF(AZ283="R.RESIDUAL
19","R. RESIDUAL"," ")))),"",(IF(R283="R.INHERENTE
19","R. INHERENTE",(IF(AZ283="R.RESIDUAL
19","R. RESIDUAL"," ")))))</f>
        <v xml:space="preserve"> </v>
      </c>
      <c r="BI284" s="286" t="str">
        <f t="shared" ref="BI284" si="439">IF(ISERROR(IF(R283="R.INHERENTE
24","R. INHERENTE",(IF(AZ283="R.RESIDUAL
24","R. RESIDUAL"," ")))),"",(IF(R283="R.INHERENTE
24","R. INHERENTE",(IF(AZ283="R.RESIDUAL
24","R. RESIDUAL"," ")))))</f>
        <v xml:space="preserve"> </v>
      </c>
      <c r="BJ284" s="280"/>
      <c r="BK284" s="894"/>
      <c r="BL284" s="811"/>
      <c r="BM284" s="811"/>
      <c r="BN284" s="811"/>
      <c r="BO284" s="811"/>
      <c r="BP284" s="814"/>
      <c r="BQ284" s="392"/>
      <c r="BR284" s="1212"/>
      <c r="BS284" s="950"/>
      <c r="BT284" s="823"/>
      <c r="BU284" s="275"/>
      <c r="BV284" s="826"/>
      <c r="BW284" s="829"/>
      <c r="BX284" s="829"/>
      <c r="BY284" s="829"/>
      <c r="BZ284" s="793"/>
      <c r="CA284" s="829"/>
      <c r="CB284" s="829"/>
      <c r="CC284" s="829"/>
      <c r="CD284" s="793"/>
      <c r="CE284" s="829"/>
      <c r="CF284" s="829"/>
      <c r="CG284" s="829"/>
      <c r="CH284" s="793"/>
      <c r="CI284" s="829"/>
      <c r="CJ284" s="829"/>
      <c r="CK284" s="829"/>
      <c r="CL284" s="793"/>
      <c r="CM284" s="829"/>
      <c r="CN284" s="829"/>
      <c r="CO284" s="829"/>
      <c r="CP284" s="796"/>
      <c r="CQ284" s="308"/>
      <c r="CR284" s="832"/>
      <c r="CS284" s="790"/>
      <c r="CT284" s="790"/>
      <c r="CU284" s="790"/>
      <c r="CV284" s="790"/>
      <c r="CW284" s="790"/>
      <c r="CX284" s="790"/>
      <c r="CY284" s="790"/>
      <c r="CZ284" s="793"/>
      <c r="DA284" s="790"/>
      <c r="DB284" s="790"/>
      <c r="DC284" s="790"/>
      <c r="DD284" s="793"/>
      <c r="DE284" s="790"/>
      <c r="DF284" s="790"/>
      <c r="DG284" s="790"/>
      <c r="DH284" s="793"/>
      <c r="DI284" s="790"/>
      <c r="DJ284" s="790"/>
      <c r="DK284" s="790"/>
      <c r="DL284" s="793"/>
      <c r="DM284" s="790"/>
      <c r="DN284" s="790"/>
      <c r="DO284" s="790"/>
      <c r="DP284" s="796"/>
      <c r="DQ284" s="293"/>
      <c r="DR284" s="297"/>
      <c r="DS284" s="298"/>
      <c r="DT284" s="298"/>
      <c r="DU284" s="299"/>
    </row>
    <row r="285" spans="1:125" ht="79.5" customHeight="1" x14ac:dyDescent="0.25">
      <c r="A285" s="303"/>
      <c r="B285" s="835"/>
      <c r="C285" s="838"/>
      <c r="D285" s="838"/>
      <c r="E285" s="838"/>
      <c r="F285" s="841"/>
      <c r="G285" s="844"/>
      <c r="H285" s="486"/>
      <c r="I285" s="847"/>
      <c r="J285" s="1207"/>
      <c r="K285" s="1210"/>
      <c r="L285" s="274"/>
      <c r="M285" s="856"/>
      <c r="N285" s="859"/>
      <c r="O285" s="862"/>
      <c r="P285" s="865"/>
      <c r="Q285" s="868"/>
      <c r="R285" s="871"/>
      <c r="S285" s="274"/>
      <c r="T285" s="516"/>
      <c r="U285" s="258"/>
      <c r="V285" s="258"/>
      <c r="W285" s="798"/>
      <c r="X285" s="798"/>
      <c r="Y285" s="798"/>
      <c r="Z285" s="798"/>
      <c r="AA285" s="798"/>
      <c r="AB285" s="798"/>
      <c r="AC285" s="798"/>
      <c r="AD285" s="798"/>
      <c r="AE285" s="798"/>
      <c r="AF285" s="798"/>
      <c r="AG285" s="412">
        <f t="shared" si="425"/>
        <v>0</v>
      </c>
      <c r="AH285" s="403"/>
      <c r="AI285" s="404"/>
      <c r="AJ285" s="799"/>
      <c r="AK285" s="799"/>
      <c r="AL285" s="800"/>
      <c r="AM285" s="800"/>
      <c r="AN285" s="799"/>
      <c r="AO285" s="799"/>
      <c r="AP285" s="543"/>
      <c r="AQ285" s="482"/>
      <c r="AR285" s="269"/>
      <c r="AS285" s="266"/>
      <c r="AT285" s="261"/>
      <c r="AU285" s="276"/>
      <c r="AV285" s="956"/>
      <c r="AW285" s="959"/>
      <c r="AX285" s="898"/>
      <c r="AY285" s="959"/>
      <c r="AZ285" s="963"/>
      <c r="BA285" s="953"/>
      <c r="BB285" s="394"/>
      <c r="BC285" s="282"/>
      <c r="BD285" s="397">
        <v>0.60000000000000009</v>
      </c>
      <c r="BE285" s="283" t="str">
        <f t="shared" ref="BE285" si="440">IF(ISERROR(IF(R283="R.INHERENTE
3","R. INHERENTE",(IF(AZ283="R.RESIDUAL
3","R. RESIDUAL"," ")))),"",(IF(R283="R.INHERENTE
3","R. INHERENTE",(IF(AZ283="R.RESIDUAL
3","R. RESIDUAL"," ")))))</f>
        <v xml:space="preserve"> </v>
      </c>
      <c r="BF285" s="284" t="str">
        <f t="shared" ref="BF285" si="441">IF(ISERROR(IF(R283="R.INHERENTE
8","R. INHERENTE",(IF(AZ283="R.RESIDUAL
8","R. RESIDUAL"," ")))),"",(IF(R283="R.INHERENTE
8","R. INHERENTE",(IF(AZ283="R.RESIDUAL
8","R. RESIDUAL"," ")))))</f>
        <v xml:space="preserve"> </v>
      </c>
      <c r="BG285" s="284" t="str">
        <f t="shared" ref="BG285" si="442">IF(ISERROR(IF(R283="R.INHERENTE
13","R. INHERENTE",(IF(AZ283="R.RESIDUAL
13","R. RESIDUAL"," ")))),"",(IF(R283="R.INHERENTE
13","R. INHERENTE",(IF(AZ283="R.RESIDUAL
13","R. RESIDUAL"," ")))))</f>
        <v xml:space="preserve"> </v>
      </c>
      <c r="BH285" s="285" t="str">
        <f t="shared" ref="BH285" si="443">IF(ISERROR(IF(R283="R.INHERENTE
18","R. INHERENTE",(IF(AZ283="R.RESIDUAL
18","R. RESIDUAL"," ")))),"",(IF(R283="R.INHERENTE
18","R. INHERENTE",(IF(AZ283="R.RESIDUAL
18","R. RESIDUAL"," ")))))</f>
        <v xml:space="preserve"> </v>
      </c>
      <c r="BI285" s="286" t="str">
        <f t="shared" ref="BI285" si="444">IF(ISERROR(IF(R283="R.INHERENTE
23","R. INHERENTE",(IF(AZ283="R.RESIDUAL
23","R. RESIDUAL"," ")))),"",(IF(R283="R.INHERENTE
23","R. INHERENTE",(IF(AZ283="R.RESIDUAL
23","R. RESIDUAL"," ")))))</f>
        <v xml:space="preserve"> </v>
      </c>
      <c r="BJ285" s="280"/>
      <c r="BK285" s="894"/>
      <c r="BL285" s="811"/>
      <c r="BM285" s="811"/>
      <c r="BN285" s="811"/>
      <c r="BO285" s="811"/>
      <c r="BP285" s="814"/>
      <c r="BQ285" s="392"/>
      <c r="BR285" s="1212"/>
      <c r="BS285" s="950"/>
      <c r="BT285" s="823"/>
      <c r="BU285" s="275"/>
      <c r="BV285" s="826"/>
      <c r="BW285" s="829"/>
      <c r="BX285" s="829"/>
      <c r="BY285" s="829"/>
      <c r="BZ285" s="793"/>
      <c r="CA285" s="829"/>
      <c r="CB285" s="829"/>
      <c r="CC285" s="829"/>
      <c r="CD285" s="793"/>
      <c r="CE285" s="829"/>
      <c r="CF285" s="829"/>
      <c r="CG285" s="829"/>
      <c r="CH285" s="793"/>
      <c r="CI285" s="829"/>
      <c r="CJ285" s="829"/>
      <c r="CK285" s="829"/>
      <c r="CL285" s="793"/>
      <c r="CM285" s="829"/>
      <c r="CN285" s="829"/>
      <c r="CO285" s="829"/>
      <c r="CP285" s="796"/>
      <c r="CQ285" s="308"/>
      <c r="CR285" s="832"/>
      <c r="CS285" s="790"/>
      <c r="CT285" s="790"/>
      <c r="CU285" s="790"/>
      <c r="CV285" s="790"/>
      <c r="CW285" s="790"/>
      <c r="CX285" s="790"/>
      <c r="CY285" s="790"/>
      <c r="CZ285" s="793"/>
      <c r="DA285" s="790"/>
      <c r="DB285" s="790"/>
      <c r="DC285" s="790"/>
      <c r="DD285" s="793"/>
      <c r="DE285" s="790"/>
      <c r="DF285" s="790"/>
      <c r="DG285" s="790"/>
      <c r="DH285" s="793"/>
      <c r="DI285" s="790"/>
      <c r="DJ285" s="790"/>
      <c r="DK285" s="790"/>
      <c r="DL285" s="793"/>
      <c r="DM285" s="790"/>
      <c r="DN285" s="790"/>
      <c r="DO285" s="790"/>
      <c r="DP285" s="796"/>
      <c r="DQ285" s="293"/>
      <c r="DR285" s="297"/>
      <c r="DS285" s="298"/>
      <c r="DT285" s="298"/>
      <c r="DU285" s="299"/>
    </row>
    <row r="286" spans="1:125" ht="79.5" customHeight="1" x14ac:dyDescent="0.25">
      <c r="A286" s="303"/>
      <c r="B286" s="835"/>
      <c r="C286" s="838"/>
      <c r="D286" s="838"/>
      <c r="E286" s="838"/>
      <c r="F286" s="841"/>
      <c r="G286" s="844"/>
      <c r="H286" s="486"/>
      <c r="I286" s="847"/>
      <c r="J286" s="1207"/>
      <c r="K286" s="1210"/>
      <c r="L286" s="274"/>
      <c r="M286" s="856"/>
      <c r="N286" s="859"/>
      <c r="O286" s="862"/>
      <c r="P286" s="865"/>
      <c r="Q286" s="868"/>
      <c r="R286" s="871"/>
      <c r="S286" s="274"/>
      <c r="T286" s="516"/>
      <c r="U286" s="258"/>
      <c r="V286" s="258"/>
      <c r="W286" s="798"/>
      <c r="X286" s="798"/>
      <c r="Y286" s="798"/>
      <c r="Z286" s="798"/>
      <c r="AA286" s="798"/>
      <c r="AB286" s="798"/>
      <c r="AC286" s="798"/>
      <c r="AD286" s="798"/>
      <c r="AE286" s="798"/>
      <c r="AF286" s="798"/>
      <c r="AG286" s="412">
        <f t="shared" si="425"/>
        <v>0</v>
      </c>
      <c r="AH286" s="403"/>
      <c r="AI286" s="404"/>
      <c r="AJ286" s="799"/>
      <c r="AK286" s="799"/>
      <c r="AL286" s="800"/>
      <c r="AM286" s="800"/>
      <c r="AN286" s="799"/>
      <c r="AO286" s="799"/>
      <c r="AP286" s="543"/>
      <c r="AQ286" s="482"/>
      <c r="AR286" s="269"/>
      <c r="AS286" s="266"/>
      <c r="AT286" s="261"/>
      <c r="AU286" s="276"/>
      <c r="AV286" s="956"/>
      <c r="AW286" s="959"/>
      <c r="AX286" s="898"/>
      <c r="AY286" s="959"/>
      <c r="AZ286" s="963"/>
      <c r="BA286" s="953"/>
      <c r="BB286" s="394"/>
      <c r="BC286" s="282"/>
      <c r="BD286" s="397">
        <v>0.4</v>
      </c>
      <c r="BE286" s="287" t="str">
        <f t="shared" ref="BE286" si="445">IF(ISERROR(IF(R283="R.INHERENTE
2","R. INHERENTE",(IF(AZ283="R.RESIDUAL
2","R. RESIDUAL"," ")))),"",(IF(R283="R.INHERENTE
2","R. INHERENTE",(IF(AZ283="R.RESIDUAL
2","R. RESIDUAL"," ")))))</f>
        <v xml:space="preserve"> </v>
      </c>
      <c r="BF286" s="284" t="str">
        <f t="shared" ref="BF286" si="446">IF(ISERROR(IF(R283="R.INHERENTE
7","R. INHERENTE",(IF(AZ283="R.RESIDUAL
7","R. RESIDUAL"," ")))),"",(IF(R283="R.INHERENTE
7","R. INHERENTE",(IF(AZ283="R.RESIDUAL
7","R. RESIDUAL"," ")))))</f>
        <v xml:space="preserve"> </v>
      </c>
      <c r="BG286" s="284" t="str">
        <f t="shared" ref="BG286" si="447">IF(ISERROR(IF(R283="R.INHERENTE
12","R. INHERENTE",(IF(AZ283="R.RESIDUAL
12","R. RESIDUAL"," ")))),"",(IF(R283="R.INHERENTE
12","R. INHERENTE",(IF(AZ283="R.RESIDUAL
12","R. RESIDUAL"," ")))))</f>
        <v>R. RESIDUAL</v>
      </c>
      <c r="BH286" s="285" t="str">
        <f t="shared" ref="BH286" si="448">IF(ISERROR(IF(R283="R.INHERENTE
17","R. INHERENTE",(IF(AZ283="R.RESIDUAL
17","R. RESIDUAL"," ")))),"",(IF(R283="R.INHERENTE
17","R. INHERENTE",(IF(AZ283="R.RESIDUAL
17","R. RESIDUAL"," ")))))</f>
        <v xml:space="preserve"> </v>
      </c>
      <c r="BI286" s="286" t="str">
        <f t="shared" ref="BI286" si="449">IF(ISERROR(IF(R283="R.INHERENTE
22","R. INHERENTE",(IF(AZ283="R.RESIDUAL
22","R. RESIDUAL"," ")))),"",(IF(R283="R.INHERENTE
22","R. INHERENTE",(IF(AZ283="R.RESIDUAL
22","R. RESIDUAL"," ")))))</f>
        <v xml:space="preserve"> </v>
      </c>
      <c r="BJ286" s="280"/>
      <c r="BK286" s="894"/>
      <c r="BL286" s="811"/>
      <c r="BM286" s="811"/>
      <c r="BN286" s="811"/>
      <c r="BO286" s="811"/>
      <c r="BP286" s="814"/>
      <c r="BQ286" s="392"/>
      <c r="BR286" s="1212"/>
      <c r="BS286" s="950"/>
      <c r="BT286" s="823"/>
      <c r="BU286" s="275"/>
      <c r="BV286" s="826"/>
      <c r="BW286" s="829"/>
      <c r="BX286" s="829"/>
      <c r="BY286" s="829"/>
      <c r="BZ286" s="793"/>
      <c r="CA286" s="829"/>
      <c r="CB286" s="829"/>
      <c r="CC286" s="829"/>
      <c r="CD286" s="793"/>
      <c r="CE286" s="829"/>
      <c r="CF286" s="829"/>
      <c r="CG286" s="829"/>
      <c r="CH286" s="793"/>
      <c r="CI286" s="829"/>
      <c r="CJ286" s="829"/>
      <c r="CK286" s="829"/>
      <c r="CL286" s="793"/>
      <c r="CM286" s="829"/>
      <c r="CN286" s="829"/>
      <c r="CO286" s="829"/>
      <c r="CP286" s="796"/>
      <c r="CQ286" s="308"/>
      <c r="CR286" s="832"/>
      <c r="CS286" s="790"/>
      <c r="CT286" s="790"/>
      <c r="CU286" s="790"/>
      <c r="CV286" s="790"/>
      <c r="CW286" s="790"/>
      <c r="CX286" s="790"/>
      <c r="CY286" s="790"/>
      <c r="CZ286" s="793"/>
      <c r="DA286" s="790"/>
      <c r="DB286" s="790"/>
      <c r="DC286" s="790"/>
      <c r="DD286" s="793"/>
      <c r="DE286" s="790"/>
      <c r="DF286" s="790"/>
      <c r="DG286" s="790"/>
      <c r="DH286" s="793"/>
      <c r="DI286" s="790"/>
      <c r="DJ286" s="790"/>
      <c r="DK286" s="790"/>
      <c r="DL286" s="793"/>
      <c r="DM286" s="790"/>
      <c r="DN286" s="790"/>
      <c r="DO286" s="790"/>
      <c r="DP286" s="796"/>
      <c r="DQ286" s="293"/>
      <c r="DR286" s="297"/>
      <c r="DS286" s="298"/>
      <c r="DT286" s="298"/>
      <c r="DU286" s="299"/>
    </row>
    <row r="287" spans="1:125" ht="79.5" customHeight="1" thickBot="1" x14ac:dyDescent="0.3">
      <c r="A287" s="303"/>
      <c r="B287" s="836"/>
      <c r="C287" s="839"/>
      <c r="D287" s="839"/>
      <c r="E287" s="839"/>
      <c r="F287" s="842"/>
      <c r="G287" s="845"/>
      <c r="H287" s="487"/>
      <c r="I287" s="848"/>
      <c r="J287" s="1208"/>
      <c r="K287" s="1211"/>
      <c r="L287" s="274"/>
      <c r="M287" s="857"/>
      <c r="N287" s="860"/>
      <c r="O287" s="863"/>
      <c r="P287" s="866"/>
      <c r="Q287" s="869"/>
      <c r="R287" s="872"/>
      <c r="S287" s="274"/>
      <c r="T287" s="551"/>
      <c r="U287" s="263"/>
      <c r="V287" s="263"/>
      <c r="W287" s="805"/>
      <c r="X287" s="805"/>
      <c r="Y287" s="805"/>
      <c r="Z287" s="805"/>
      <c r="AA287" s="805"/>
      <c r="AB287" s="805"/>
      <c r="AC287" s="805"/>
      <c r="AD287" s="805"/>
      <c r="AE287" s="805"/>
      <c r="AF287" s="805"/>
      <c r="AG287" s="413">
        <f t="shared" si="425"/>
        <v>0</v>
      </c>
      <c r="AH287" s="405"/>
      <c r="AI287" s="406"/>
      <c r="AJ287" s="971"/>
      <c r="AK287" s="971"/>
      <c r="AL287" s="896"/>
      <c r="AM287" s="896"/>
      <c r="AN287" s="971"/>
      <c r="AO287" s="971"/>
      <c r="AP287" s="271"/>
      <c r="AQ287" s="483"/>
      <c r="AR287" s="270"/>
      <c r="AS287" s="267"/>
      <c r="AT287" s="264"/>
      <c r="AU287" s="276"/>
      <c r="AV287" s="957"/>
      <c r="AW287" s="960"/>
      <c r="AX287" s="899"/>
      <c r="AY287" s="960"/>
      <c r="AZ287" s="964"/>
      <c r="BA287" s="954"/>
      <c r="BB287" s="394"/>
      <c r="BC287" s="282"/>
      <c r="BD287" s="398">
        <v>0.2</v>
      </c>
      <c r="BE287" s="288" t="str">
        <f t="shared" ref="BE287" si="450">IF(ISERROR(IF(R283="R.INHERENTE
1","R. INHERENTE",(IF(AZ283="R.RESIDUAL
1","R. RESIDUAL"," ")))),"",(IF(R283="R.INHERENTE
1","R. INHERENTE",(IF(AZ283="R.RESIDUAL
1","R. RESIDUAL"," ")))))</f>
        <v xml:space="preserve"> </v>
      </c>
      <c r="BF287" s="289" t="str">
        <f t="shared" ref="BF287" si="451">IF(ISERROR(IF(R283="R.INHERENTE
6","R. INHERENTE",(IF(AZ283="R.RESIDUAL
6","R. RESIDUAL"," ")))),"",(IF(R283="R.INHERENTE
6","R. INHERENTE",(IF(AZ283="R.RESIDUAL
6","R. RESIDUAL"," ")))))</f>
        <v xml:space="preserve"> </v>
      </c>
      <c r="BG287" s="290" t="str">
        <f t="shared" ref="BG287" si="452">IF(ISERROR(IF(R283="R.INHERENTE
11","R. INHERENTE",(IF(AZ283="R.RESIDUAL
11","R. RESIDUAL"," ")))),"",(IF(R283="R.INHERENTE
11","R. INHERENTE",(IF(AZ283="R.RESIDUAL
11","R. RESIDUAL"," ")))))</f>
        <v xml:space="preserve"> </v>
      </c>
      <c r="BH287" s="291" t="str">
        <f t="shared" ref="BH287" si="453">IF(ISERROR(IF(R283="R.INHERENTE
16","R. INHERENTE",(IF(AZ283="R.RESIDUAL
16","R. RESIDUAL"," ")))),"",(IF(R283="R.INHERENTE
16","R. INHERENTE",(IF(AZ283="R.RESIDUAL
16","R. RESIDUAL"," ")))))</f>
        <v xml:space="preserve"> </v>
      </c>
      <c r="BI287" s="292" t="str">
        <f t="shared" ref="BI287" si="454">IF(ISERROR(IF(R283="R.INHERENTE
21","R. INHERENTE",(IF(AZ283="R.RESIDUAL
21","R. RESIDUAL"," ")))),"",(IF(R283="R.INHERENTE
21","R. INHERENTE",(IF(AZ283="R.RESIDUAL
21","R. RESIDUAL"," ")))))</f>
        <v xml:space="preserve"> </v>
      </c>
      <c r="BJ287" s="280"/>
      <c r="BK287" s="895"/>
      <c r="BL287" s="812"/>
      <c r="BM287" s="812"/>
      <c r="BN287" s="812"/>
      <c r="BO287" s="812"/>
      <c r="BP287" s="815"/>
      <c r="BQ287" s="392"/>
      <c r="BR287" s="1213"/>
      <c r="BS287" s="951"/>
      <c r="BT287" s="824"/>
      <c r="BU287" s="275"/>
      <c r="BV287" s="827"/>
      <c r="BW287" s="830"/>
      <c r="BX287" s="830"/>
      <c r="BY287" s="830"/>
      <c r="BZ287" s="794"/>
      <c r="CA287" s="830"/>
      <c r="CB287" s="830"/>
      <c r="CC287" s="830"/>
      <c r="CD287" s="794"/>
      <c r="CE287" s="830"/>
      <c r="CF287" s="830"/>
      <c r="CG287" s="830"/>
      <c r="CH287" s="794"/>
      <c r="CI287" s="830"/>
      <c r="CJ287" s="830"/>
      <c r="CK287" s="830"/>
      <c r="CL287" s="794"/>
      <c r="CM287" s="830"/>
      <c r="CN287" s="830"/>
      <c r="CO287" s="830"/>
      <c r="CP287" s="797"/>
      <c r="CQ287" s="308"/>
      <c r="CR287" s="833"/>
      <c r="CS287" s="791"/>
      <c r="CT287" s="791"/>
      <c r="CU287" s="791"/>
      <c r="CV287" s="791"/>
      <c r="CW287" s="791"/>
      <c r="CX287" s="791"/>
      <c r="CY287" s="791"/>
      <c r="CZ287" s="794"/>
      <c r="DA287" s="791"/>
      <c r="DB287" s="791"/>
      <c r="DC287" s="791"/>
      <c r="DD287" s="794"/>
      <c r="DE287" s="791"/>
      <c r="DF287" s="791"/>
      <c r="DG287" s="791"/>
      <c r="DH287" s="794"/>
      <c r="DI287" s="791"/>
      <c r="DJ287" s="791"/>
      <c r="DK287" s="791"/>
      <c r="DL287" s="794"/>
      <c r="DM287" s="791"/>
      <c r="DN287" s="791"/>
      <c r="DO287" s="791"/>
      <c r="DP287" s="797"/>
      <c r="DQ287" s="293"/>
      <c r="DR287" s="300"/>
      <c r="DS287" s="301"/>
      <c r="DT287" s="301"/>
      <c r="DU287" s="302"/>
    </row>
    <row r="288" spans="1:125" ht="18.75" customHeight="1" thickBot="1" x14ac:dyDescent="0.3">
      <c r="AV288" s="394"/>
      <c r="AW288" s="394"/>
      <c r="AX288" s="394"/>
      <c r="AY288" s="394"/>
      <c r="AZ288" s="394"/>
      <c r="BE288" s="410">
        <v>0.2</v>
      </c>
      <c r="BF288" s="411">
        <v>0.4</v>
      </c>
      <c r="BG288" s="411">
        <v>0.60000000000000009</v>
      </c>
      <c r="BH288" s="411">
        <v>0.8</v>
      </c>
      <c r="BI288" s="411">
        <v>1</v>
      </c>
    </row>
    <row r="289" spans="1:125" ht="80.25" customHeight="1" x14ac:dyDescent="0.25">
      <c r="A289" s="303"/>
      <c r="B289" s="834">
        <v>46</v>
      </c>
      <c r="C289" s="837" t="s">
        <v>645</v>
      </c>
      <c r="D289" s="837" t="s">
        <v>629</v>
      </c>
      <c r="E289" s="837" t="s">
        <v>601</v>
      </c>
      <c r="F289" s="840" t="s">
        <v>598</v>
      </c>
      <c r="G289" s="843" t="s">
        <v>2143</v>
      </c>
      <c r="H289" s="485" t="s">
        <v>1265</v>
      </c>
      <c r="I289" s="846" t="str">
        <f>IF(F289="","",(CONCATENATE("Posibilidad de afectación ",F289," ",G289," ",H289," ",H290," ",H291," ",H292," ",H293)))</f>
        <v xml:space="preserve">Posibilidad de afectación Reputacional  por errores en el suministro de dietas, debido a la baja adherencia al procedimiento, debilidades en la capacitación del personal y la no verificación de los inequivocos.  </v>
      </c>
      <c r="J289" s="1206" t="s">
        <v>906</v>
      </c>
      <c r="K289" s="1209" t="s">
        <v>868</v>
      </c>
      <c r="L289" s="274"/>
      <c r="M289" s="855" t="s">
        <v>660</v>
      </c>
      <c r="N289" s="858">
        <f>IF(ISERROR(VLOOKUP($M289,[5]Listas!$E$20:$F$24,2,FALSE)),"",(VLOOKUP($M289,[5]Listas!$E$20:$F$24,2,FALSE)))</f>
        <v>1</v>
      </c>
      <c r="O289" s="861" t="str">
        <f>IF(ISERROR(VLOOKUP($N289,[5]Listas!$E$3:$F$7,2,FALSE)),"",(VLOOKUP($N289,[5]Listas!$E$3:$F$7,2,FALSE)))</f>
        <v xml:space="preserve">MUY ALTA </v>
      </c>
      <c r="P289" s="864" t="s">
        <v>595</v>
      </c>
      <c r="Q289" s="867">
        <f>IF(ISERROR(VLOOKUP($P289,[5]Listas!$E$28:$F$35,2,FALSE)),"",(VLOOKUP($P289,[5]Listas!$E$28:$F$35,2,FALSE)))</f>
        <v>0.2</v>
      </c>
      <c r="R289" s="870" t="str">
        <f t="shared" ref="R289" si="455">IF(N289="","",(CONCATENATE("R.INHERENTE
",(IF(AND($N289=0.2,$Q289=0.2),1,(IF(AND($N289=0.2,$Q289=0.4),6,(IF(AND($N289=0.2,$Q289=0.6),11,(IF(AND($N289=0.2,$Q289=0.8),16,(IF(AND($N289=0.2,$Q289=1),21,(IF(AND($N289=0.4,$Q289=0.2),2,(IF(AND($N289=0.4,$Q289=0.4),7,(IF(AND($N289=0.4,$Q289=0.6),12,(IF(AND($N289=0.4,$Q289=0.8),17,(IF(AND($N289=0.4,$Q289=1),22,(IF(AND($N289=0.6,$Q289=0.2),3,(IF(AND($N289=0.6,$Q289=0.4),8,(IF(AND($N289=0.6,$Q289=0.6),13,(IF(AND($N289=0.6,$Q289=0.8),18,(IF(AND($N289=0.6,$Q289=1),23,(IF(AND($N289=0.8,$Q289=0.2),4,(IF(AND($N289=0.8,$Q289=0.4),9,(IF(AND($N289=0.8,$Q289=0.6),14,(IF(AND($N289=0.8,$Q289=0.8),19,(IF(AND($N289=0.8,$Q289=1),24,(IF(AND($N289=1,$Q289=0.2),5,(IF(AND($N289=1,$Q289=0.4),10,(IF(AND($N289=1,$Q289=0.6),15,(IF(AND($N289=1,$Q289=0.8),20,(IF(AND($N289=1,$Q289=1),25,"")))))))))))))))))))))))))))))))))))))))))))))))))))))</f>
        <v>R.INHERENTE
5</v>
      </c>
      <c r="S289" s="274">
        <f>+VLOOKUP($R289,[5]Listas!$D$112:$E$136,2,FALSE)</f>
        <v>5</v>
      </c>
      <c r="T289" s="515" t="s">
        <v>2144</v>
      </c>
      <c r="U289" s="309" t="s">
        <v>748</v>
      </c>
      <c r="V289" s="309"/>
      <c r="W289" s="875">
        <v>25</v>
      </c>
      <c r="X289" s="875"/>
      <c r="Y289" s="875"/>
      <c r="Z289" s="875"/>
      <c r="AA289" s="875"/>
      <c r="AB289" s="875"/>
      <c r="AC289" s="875"/>
      <c r="AD289" s="875"/>
      <c r="AE289" s="875">
        <v>15</v>
      </c>
      <c r="AF289" s="875"/>
      <c r="AG289" s="436">
        <f t="shared" ref="AG289:AG293" si="456">W289+Y289+AA289+AC289+AE289</f>
        <v>40</v>
      </c>
      <c r="AH289" s="407">
        <v>0.6</v>
      </c>
      <c r="AI289" s="408"/>
      <c r="AJ289" s="876" t="s">
        <v>189</v>
      </c>
      <c r="AK289" s="876"/>
      <c r="AL289" s="877" t="s">
        <v>588</v>
      </c>
      <c r="AM289" s="877"/>
      <c r="AN289" s="876" t="s">
        <v>189</v>
      </c>
      <c r="AO289" s="876"/>
      <c r="AP289" s="500" t="s">
        <v>2145</v>
      </c>
      <c r="AQ289" s="542" t="s">
        <v>616</v>
      </c>
      <c r="AR289" s="310" t="s">
        <v>2146</v>
      </c>
      <c r="AS289" s="311" t="s">
        <v>1267</v>
      </c>
      <c r="AT289" s="312" t="s">
        <v>1255</v>
      </c>
      <c r="AU289" s="305">
        <f t="shared" ref="AU289" si="457">+(IF(AND($AV289&gt;0,$AV289&lt;=0.2),0.2,(IF(AND($AV289&gt;0.2,$AV289&lt;=0.4),0.4,(IF(AND($AV289&gt;0.4,$AV289&lt;=0.6),0.6,(IF(AND($AV289&gt;0.6,$AV289&lt;=0.8),0.8,(IF($AV289&gt;0.8,1,""))))))))))</f>
        <v>0.4</v>
      </c>
      <c r="AV289" s="1172">
        <f t="shared" ref="AV289" si="458">+MIN(AH289:AH293)</f>
        <v>0.216</v>
      </c>
      <c r="AW289" s="1173" t="str">
        <f t="shared" si="421"/>
        <v>BAJA</v>
      </c>
      <c r="AX289" s="1174">
        <f t="shared" ref="AX289" si="459">+MIN(AI289:AI293)</f>
        <v>0.12</v>
      </c>
      <c r="AY289" s="1173" t="str">
        <f t="shared" si="422"/>
        <v>MUY BAJA</v>
      </c>
      <c r="AZ289" s="1175" t="str">
        <f t="shared" si="423"/>
        <v>R.RESIDUAL
2</v>
      </c>
      <c r="BA289" s="1177" t="s">
        <v>610</v>
      </c>
      <c r="BB289" s="305">
        <f t="shared" ref="BB289" si="460">+(IF(AND($AX289&gt;0,$AX289&lt;=0.2),0.2,(IF(AND($AX289&gt;0.2,$AX289&lt;=0.4),0.4,(IF(AND($AX289&gt;0.4,$AX289&lt;=0.6),0.6,(IF(AND($AX289&gt;0.6,$AX289&lt;=0.8),0.8,(IF($AX289&gt;0.8,1,""))))))))))</f>
        <v>0.2</v>
      </c>
      <c r="BC289" s="276">
        <f>+VLOOKUP($AZ289,[5]Listas!$F$112:$G$136,2,FALSE)</f>
        <v>2</v>
      </c>
      <c r="BD289" s="397">
        <v>1</v>
      </c>
      <c r="BE289" s="277" t="str">
        <f t="shared" ref="BE289" si="461">IF(ISERROR(IF(R289="R.INHERENTE
5","R. INHERENTE",(IF(AZ289="R.RESIDUAL
5","R. RESIDUAL"," ")))),"",(IF(R289="R.INHERENTE
5","R. INHERENTE",(IF(AZ289="R.RESIDUAL
5","R. RESIDUAL"," ")))))</f>
        <v>R. INHERENTE</v>
      </c>
      <c r="BF289" s="278" t="str">
        <f t="shared" ref="BF289" si="462">IF(ISERROR(IF(R289="R.INHERENTE
10","R. INHERENTE",(IF(AZ289="R.RESIDUAL
10","R. RESIDUAL"," ")))),"",(IF(R289="R.INHERENTE
10","R. INHERENTE",(IF(AZ289="R.RESIDUAL
10","R. RESIDUAL"," ")))))</f>
        <v xml:space="preserve"> </v>
      </c>
      <c r="BG289" s="278" t="str">
        <f t="shared" ref="BG289" si="463">IF(ISERROR(IF(R289="R.INHERENTE
15","R. INHERENTE",(IF(AZ289="R.RESIDUAL
15","R. RESIDUAL"," ")))),"",(IF(R289="R.INHERENTE
15","R. INHERENTE",(IF(AZ289="R.RESIDUAL
15","R. RESIDUAL"," ")))))</f>
        <v xml:space="preserve"> </v>
      </c>
      <c r="BH289" s="278" t="str">
        <f t="shared" ref="BH289" si="464">IF(ISERROR(IF(R289="R.INHERENTE
20","R. INHERENTE",(IF(AZ289="R.RESIDUAL
20","R. RESIDUAL"," ")))),"",(IF(R289="R.INHERENTE
20","R. INHERENTE",(IF(AZ289="R.RESIDUAL
20","R. RESIDUAL"," ")))))</f>
        <v xml:space="preserve"> </v>
      </c>
      <c r="BI289" s="279" t="str">
        <f t="shared" ref="BI289" si="465">IF(ISERROR(IF(R289="R.INHERENTE
25","R. INHERENTE",(IF(AZ289="R.RESIDUAL
25","R. RESIDUAL"," ")))),"",(IF(R289="R.INHERENTE
25","R. INHERENTE",(IF(AZ289="R.RESIDUAL
25","R. RESIDUAL"," ")))))</f>
        <v xml:space="preserve"> </v>
      </c>
      <c r="BJ289" s="280"/>
      <c r="BK289" s="893" t="s">
        <v>43</v>
      </c>
      <c r="BL289" s="810" t="s">
        <v>43</v>
      </c>
      <c r="BM289" s="810" t="s">
        <v>43</v>
      </c>
      <c r="BN289" s="810" t="s">
        <v>43</v>
      </c>
      <c r="BO289" s="810" t="s">
        <v>43</v>
      </c>
      <c r="BP289" s="813"/>
      <c r="BQ289" s="549"/>
      <c r="BR289" s="816" t="s">
        <v>2147</v>
      </c>
      <c r="BS289" s="1176" t="s">
        <v>2148</v>
      </c>
      <c r="BT289" s="822" t="s">
        <v>1268</v>
      </c>
      <c r="BU289" s="275"/>
      <c r="BV289" s="825">
        <v>44656</v>
      </c>
      <c r="BW289" s="828"/>
      <c r="BX289" s="828"/>
      <c r="BY289" s="828"/>
      <c r="BZ289" s="792" t="s">
        <v>924</v>
      </c>
      <c r="CA289" s="828"/>
      <c r="CB289" s="828"/>
      <c r="CC289" s="828"/>
      <c r="CD289" s="792" t="s">
        <v>924</v>
      </c>
      <c r="CE289" s="828"/>
      <c r="CF289" s="828"/>
      <c r="CG289" s="828"/>
      <c r="CH289" s="792" t="s">
        <v>925</v>
      </c>
      <c r="CI289" s="828"/>
      <c r="CJ289" s="828"/>
      <c r="CK289" s="828"/>
      <c r="CL289" s="792" t="s">
        <v>924</v>
      </c>
      <c r="CM289" s="828"/>
      <c r="CN289" s="828"/>
      <c r="CO289" s="828"/>
      <c r="CP289" s="795" t="s">
        <v>926</v>
      </c>
      <c r="CQ289" s="308"/>
      <c r="CR289" s="831">
        <v>44661</v>
      </c>
      <c r="CS289" s="789"/>
      <c r="CT289" s="789"/>
      <c r="CU289" s="789"/>
      <c r="CV289" s="789"/>
      <c r="CW289" s="789"/>
      <c r="CX289" s="789"/>
      <c r="CY289" s="789"/>
      <c r="CZ289" s="792" t="s">
        <v>924</v>
      </c>
      <c r="DA289" s="789"/>
      <c r="DB289" s="789"/>
      <c r="DC289" s="789"/>
      <c r="DD289" s="792" t="s">
        <v>924</v>
      </c>
      <c r="DE289" s="789"/>
      <c r="DF289" s="789"/>
      <c r="DG289" s="789"/>
      <c r="DH289" s="792" t="s">
        <v>925</v>
      </c>
      <c r="DI289" s="789"/>
      <c r="DJ289" s="789"/>
      <c r="DK289" s="789"/>
      <c r="DL289" s="792" t="s">
        <v>924</v>
      </c>
      <c r="DM289" s="789"/>
      <c r="DN289" s="789"/>
      <c r="DO289" s="789"/>
      <c r="DP289" s="795" t="s">
        <v>926</v>
      </c>
      <c r="DQ289" s="293"/>
      <c r="DR289" s="294"/>
      <c r="DS289" s="295"/>
      <c r="DT289" s="295"/>
      <c r="DU289" s="296"/>
    </row>
    <row r="290" spans="1:125" ht="80.25" customHeight="1" x14ac:dyDescent="0.25">
      <c r="A290" s="303"/>
      <c r="B290" s="835"/>
      <c r="C290" s="838"/>
      <c r="D290" s="838"/>
      <c r="E290" s="838"/>
      <c r="F290" s="841"/>
      <c r="G290" s="844"/>
      <c r="H290" s="486" t="s">
        <v>1266</v>
      </c>
      <c r="I290" s="847"/>
      <c r="J290" s="1207"/>
      <c r="K290" s="1210"/>
      <c r="L290" s="274"/>
      <c r="M290" s="856"/>
      <c r="N290" s="859"/>
      <c r="O290" s="862"/>
      <c r="P290" s="865"/>
      <c r="Q290" s="868"/>
      <c r="R290" s="871"/>
      <c r="S290" s="274"/>
      <c r="T290" s="516" t="s">
        <v>2149</v>
      </c>
      <c r="U290" s="258"/>
      <c r="V290" s="258" t="s">
        <v>260</v>
      </c>
      <c r="W290" s="798">
        <v>25</v>
      </c>
      <c r="X290" s="798"/>
      <c r="Y290" s="798"/>
      <c r="Z290" s="798"/>
      <c r="AA290" s="798"/>
      <c r="AB290" s="798"/>
      <c r="AC290" s="798"/>
      <c r="AD290" s="798"/>
      <c r="AE290" s="798">
        <v>15</v>
      </c>
      <c r="AF290" s="798"/>
      <c r="AG290" s="412">
        <f t="shared" si="456"/>
        <v>40</v>
      </c>
      <c r="AH290" s="403"/>
      <c r="AI290" s="404">
        <v>0.12</v>
      </c>
      <c r="AJ290" s="799" t="s">
        <v>189</v>
      </c>
      <c r="AK290" s="799"/>
      <c r="AL290" s="800" t="s">
        <v>588</v>
      </c>
      <c r="AM290" s="800"/>
      <c r="AN290" s="799" t="s">
        <v>189</v>
      </c>
      <c r="AO290" s="799"/>
      <c r="AP290" s="499" t="s">
        <v>2150</v>
      </c>
      <c r="AQ290" s="482" t="s">
        <v>616</v>
      </c>
      <c r="AR290" s="269" t="s">
        <v>2151</v>
      </c>
      <c r="AS290" s="266" t="s">
        <v>1267</v>
      </c>
      <c r="AT290" s="261" t="s">
        <v>1255</v>
      </c>
      <c r="AU290" s="276"/>
      <c r="AV290" s="956"/>
      <c r="AW290" s="959"/>
      <c r="AX290" s="898"/>
      <c r="AY290" s="959"/>
      <c r="AZ290" s="963"/>
      <c r="BA290" s="953"/>
      <c r="BB290" s="394"/>
      <c r="BC290" s="282"/>
      <c r="BD290" s="397">
        <v>0.8</v>
      </c>
      <c r="BE290" s="283" t="str">
        <f t="shared" ref="BE290" si="466">IF(ISERROR(IF(R289="R.INHERENTE
4","R. INHERENTE",(IF(AZ289="R.RESIDUAL
4","R. RESIDUAL"," ")))),"",(IF(R289="R.INHERENTE
4","R. INHERENTE",(IF(AZ289="R.RESIDUAL
4","R. RESIDUAL"," ")))))</f>
        <v xml:space="preserve"> </v>
      </c>
      <c r="BF290" s="284" t="str">
        <f t="shared" ref="BF290" si="467">IF(ISERROR(IF(R289="R.INHERENTE
9","R. INHERENTE",(IF(AZ289="R.RESIDUAL
9","R. RESIDUAL"," ")))),"",(IF(R289="R.INHERENTE
9","R. INHERENTE",(IF(AZ289="R.RESIDUAL
9","R. RESIDUAL"," ")))))</f>
        <v xml:space="preserve"> </v>
      </c>
      <c r="BG290" s="285" t="str">
        <f t="shared" ref="BG290" si="468">IF(ISERROR(IF(R289="R.INHERENTE
14","R. INHERENTE",(IF(AZ289="R.RESIDUAL
14","R. RESIDUAL"," ")))),"",(IF(R289="R.INHERENTE
14","R. INHERENTE",(IF(AZ289="R.RESIDUAL
14","R. RESIDUAL"," ")))))</f>
        <v xml:space="preserve"> </v>
      </c>
      <c r="BH290" s="285" t="str">
        <f t="shared" ref="BH290" si="469">IF(ISERROR(IF(R289="R.INHERENTE
19","R. INHERENTE",(IF(AZ289="R.RESIDUAL
19","R. RESIDUAL"," ")))),"",(IF(R289="R.INHERENTE
19","R. INHERENTE",(IF(AZ289="R.RESIDUAL
19","R. RESIDUAL"," ")))))</f>
        <v xml:space="preserve"> </v>
      </c>
      <c r="BI290" s="286" t="str">
        <f t="shared" ref="BI290" si="470">IF(ISERROR(IF(R289="R.INHERENTE
24","R. INHERENTE",(IF(AZ289="R.RESIDUAL
24","R. RESIDUAL"," ")))),"",(IF(R289="R.INHERENTE
24","R. INHERENTE",(IF(AZ289="R.RESIDUAL
24","R. RESIDUAL"," ")))))</f>
        <v xml:space="preserve"> </v>
      </c>
      <c r="BJ290" s="280"/>
      <c r="BK290" s="894"/>
      <c r="BL290" s="811"/>
      <c r="BM290" s="811"/>
      <c r="BN290" s="811"/>
      <c r="BO290" s="811"/>
      <c r="BP290" s="814"/>
      <c r="BQ290" s="392"/>
      <c r="BR290" s="817"/>
      <c r="BS290" s="950" t="s">
        <v>1267</v>
      </c>
      <c r="BT290" s="823"/>
      <c r="BU290" s="275"/>
      <c r="BV290" s="826"/>
      <c r="BW290" s="829"/>
      <c r="BX290" s="829"/>
      <c r="BY290" s="829"/>
      <c r="BZ290" s="793"/>
      <c r="CA290" s="829"/>
      <c r="CB290" s="829"/>
      <c r="CC290" s="829"/>
      <c r="CD290" s="793"/>
      <c r="CE290" s="829"/>
      <c r="CF290" s="829"/>
      <c r="CG290" s="829"/>
      <c r="CH290" s="793"/>
      <c r="CI290" s="829"/>
      <c r="CJ290" s="829"/>
      <c r="CK290" s="829"/>
      <c r="CL290" s="793"/>
      <c r="CM290" s="829"/>
      <c r="CN290" s="829"/>
      <c r="CO290" s="829"/>
      <c r="CP290" s="796"/>
      <c r="CQ290" s="308"/>
      <c r="CR290" s="832"/>
      <c r="CS290" s="790"/>
      <c r="CT290" s="790"/>
      <c r="CU290" s="790"/>
      <c r="CV290" s="790"/>
      <c r="CW290" s="790"/>
      <c r="CX290" s="790"/>
      <c r="CY290" s="790"/>
      <c r="CZ290" s="793"/>
      <c r="DA290" s="790"/>
      <c r="DB290" s="790"/>
      <c r="DC290" s="790"/>
      <c r="DD290" s="793"/>
      <c r="DE290" s="790"/>
      <c r="DF290" s="790"/>
      <c r="DG290" s="790"/>
      <c r="DH290" s="793"/>
      <c r="DI290" s="790"/>
      <c r="DJ290" s="790"/>
      <c r="DK290" s="790"/>
      <c r="DL290" s="793"/>
      <c r="DM290" s="790"/>
      <c r="DN290" s="790"/>
      <c r="DO290" s="790"/>
      <c r="DP290" s="796"/>
      <c r="DQ290" s="293"/>
      <c r="DR290" s="297"/>
      <c r="DS290" s="298"/>
      <c r="DT290" s="298"/>
      <c r="DU290" s="299"/>
    </row>
    <row r="291" spans="1:125" ht="80.25" customHeight="1" x14ac:dyDescent="0.25">
      <c r="A291" s="303"/>
      <c r="B291" s="835"/>
      <c r="C291" s="838"/>
      <c r="D291" s="838"/>
      <c r="E291" s="838"/>
      <c r="F291" s="841"/>
      <c r="G291" s="844"/>
      <c r="H291" s="486" t="s">
        <v>2152</v>
      </c>
      <c r="I291" s="847"/>
      <c r="J291" s="1207"/>
      <c r="K291" s="1210"/>
      <c r="L291" s="274"/>
      <c r="M291" s="856"/>
      <c r="N291" s="859"/>
      <c r="O291" s="862"/>
      <c r="P291" s="865"/>
      <c r="Q291" s="868"/>
      <c r="R291" s="871"/>
      <c r="S291" s="274"/>
      <c r="T291" s="516" t="s">
        <v>2153</v>
      </c>
      <c r="U291" s="258" t="s">
        <v>748</v>
      </c>
      <c r="V291" s="258"/>
      <c r="W291" s="798">
        <v>25</v>
      </c>
      <c r="X291" s="798"/>
      <c r="Y291" s="798"/>
      <c r="Z291" s="798"/>
      <c r="AA291" s="798"/>
      <c r="AB291" s="798"/>
      <c r="AC291" s="798"/>
      <c r="AD291" s="798"/>
      <c r="AE291" s="798">
        <v>15</v>
      </c>
      <c r="AF291" s="798"/>
      <c r="AG291" s="412">
        <f t="shared" si="456"/>
        <v>40</v>
      </c>
      <c r="AH291" s="403">
        <v>0.36</v>
      </c>
      <c r="AI291" s="404"/>
      <c r="AJ291" s="799" t="s">
        <v>189</v>
      </c>
      <c r="AK291" s="799"/>
      <c r="AL291" s="800" t="s">
        <v>588</v>
      </c>
      <c r="AM291" s="800"/>
      <c r="AN291" s="799" t="s">
        <v>189</v>
      </c>
      <c r="AO291" s="799"/>
      <c r="AP291" s="543" t="s">
        <v>2154</v>
      </c>
      <c r="AQ291" s="482" t="s">
        <v>616</v>
      </c>
      <c r="AR291" s="269" t="s">
        <v>2155</v>
      </c>
      <c r="AS291" s="266" t="s">
        <v>1267</v>
      </c>
      <c r="AT291" s="261" t="s">
        <v>1255</v>
      </c>
      <c r="AU291" s="276"/>
      <c r="AV291" s="956"/>
      <c r="AW291" s="959"/>
      <c r="AX291" s="898"/>
      <c r="AY291" s="959"/>
      <c r="AZ291" s="963"/>
      <c r="BA291" s="953"/>
      <c r="BB291" s="394"/>
      <c r="BC291" s="282"/>
      <c r="BD291" s="397">
        <v>0.60000000000000009</v>
      </c>
      <c r="BE291" s="283" t="str">
        <f t="shared" ref="BE291" si="471">IF(ISERROR(IF(R289="R.INHERENTE
3","R. INHERENTE",(IF(AZ289="R.RESIDUAL
3","R. RESIDUAL"," ")))),"",(IF(R289="R.INHERENTE
3","R. INHERENTE",(IF(AZ289="R.RESIDUAL
3","R. RESIDUAL"," ")))))</f>
        <v xml:space="preserve"> </v>
      </c>
      <c r="BF291" s="284" t="str">
        <f t="shared" ref="BF291" si="472">IF(ISERROR(IF(R289="R.INHERENTE
8","R. INHERENTE",(IF(AZ289="R.RESIDUAL
8","R. RESIDUAL"," ")))),"",(IF(R289="R.INHERENTE
8","R. INHERENTE",(IF(AZ289="R.RESIDUAL
8","R. RESIDUAL"," ")))))</f>
        <v xml:space="preserve"> </v>
      </c>
      <c r="BG291" s="284" t="str">
        <f t="shared" ref="BG291" si="473">IF(ISERROR(IF(R289="R.INHERENTE
13","R. INHERENTE",(IF(AZ289="R.RESIDUAL
13","R. RESIDUAL"," ")))),"",(IF(R289="R.INHERENTE
13","R. INHERENTE",(IF(AZ289="R.RESIDUAL
13","R. RESIDUAL"," ")))))</f>
        <v xml:space="preserve"> </v>
      </c>
      <c r="BH291" s="285" t="str">
        <f t="shared" ref="BH291" si="474">IF(ISERROR(IF(R289="R.INHERENTE
18","R. INHERENTE",(IF(AZ289="R.RESIDUAL
18","R. RESIDUAL"," ")))),"",(IF(R289="R.INHERENTE
18","R. INHERENTE",(IF(AZ289="R.RESIDUAL
18","R. RESIDUAL"," ")))))</f>
        <v xml:space="preserve"> </v>
      </c>
      <c r="BI291" s="286" t="str">
        <f t="shared" ref="BI291" si="475">IF(ISERROR(IF(R289="R.INHERENTE
23","R. INHERENTE",(IF(AZ289="R.RESIDUAL
23","R. RESIDUAL"," ")))),"",(IF(R289="R.INHERENTE
23","R. INHERENTE",(IF(AZ289="R.RESIDUAL
23","R. RESIDUAL"," ")))))</f>
        <v xml:space="preserve"> </v>
      </c>
      <c r="BJ291" s="280"/>
      <c r="BK291" s="894"/>
      <c r="BL291" s="811"/>
      <c r="BM291" s="811"/>
      <c r="BN291" s="811"/>
      <c r="BO291" s="811"/>
      <c r="BP291" s="814"/>
      <c r="BQ291" s="392"/>
      <c r="BR291" s="817"/>
      <c r="BS291" s="950"/>
      <c r="BT291" s="823"/>
      <c r="BU291" s="275"/>
      <c r="BV291" s="826"/>
      <c r="BW291" s="829"/>
      <c r="BX291" s="829"/>
      <c r="BY291" s="829"/>
      <c r="BZ291" s="793"/>
      <c r="CA291" s="829"/>
      <c r="CB291" s="829"/>
      <c r="CC291" s="829"/>
      <c r="CD291" s="793"/>
      <c r="CE291" s="829"/>
      <c r="CF291" s="829"/>
      <c r="CG291" s="829"/>
      <c r="CH291" s="793"/>
      <c r="CI291" s="829"/>
      <c r="CJ291" s="829"/>
      <c r="CK291" s="829"/>
      <c r="CL291" s="793"/>
      <c r="CM291" s="829"/>
      <c r="CN291" s="829"/>
      <c r="CO291" s="829"/>
      <c r="CP291" s="796"/>
      <c r="CQ291" s="308"/>
      <c r="CR291" s="832"/>
      <c r="CS291" s="790"/>
      <c r="CT291" s="790"/>
      <c r="CU291" s="790"/>
      <c r="CV291" s="790"/>
      <c r="CW291" s="790"/>
      <c r="CX291" s="790"/>
      <c r="CY291" s="790"/>
      <c r="CZ291" s="793"/>
      <c r="DA291" s="790"/>
      <c r="DB291" s="790"/>
      <c r="DC291" s="790"/>
      <c r="DD291" s="793"/>
      <c r="DE291" s="790"/>
      <c r="DF291" s="790"/>
      <c r="DG291" s="790"/>
      <c r="DH291" s="793"/>
      <c r="DI291" s="790"/>
      <c r="DJ291" s="790"/>
      <c r="DK291" s="790"/>
      <c r="DL291" s="793"/>
      <c r="DM291" s="790"/>
      <c r="DN291" s="790"/>
      <c r="DO291" s="790"/>
      <c r="DP291" s="796"/>
      <c r="DQ291" s="293"/>
      <c r="DR291" s="297"/>
      <c r="DS291" s="298"/>
      <c r="DT291" s="298"/>
      <c r="DU291" s="299"/>
    </row>
    <row r="292" spans="1:125" ht="80.25" customHeight="1" x14ac:dyDescent="0.25">
      <c r="A292" s="303"/>
      <c r="B292" s="835"/>
      <c r="C292" s="838"/>
      <c r="D292" s="838"/>
      <c r="E292" s="838"/>
      <c r="F292" s="841"/>
      <c r="G292" s="844"/>
      <c r="H292" s="486"/>
      <c r="I292" s="847"/>
      <c r="J292" s="1207"/>
      <c r="K292" s="1210"/>
      <c r="L292" s="274"/>
      <c r="M292" s="856"/>
      <c r="N292" s="859"/>
      <c r="O292" s="862"/>
      <c r="P292" s="865"/>
      <c r="Q292" s="868"/>
      <c r="R292" s="871"/>
      <c r="S292" s="274"/>
      <c r="T292" s="516" t="s">
        <v>2156</v>
      </c>
      <c r="U292" s="258" t="s">
        <v>748</v>
      </c>
      <c r="V292" s="258"/>
      <c r="W292" s="798">
        <v>25</v>
      </c>
      <c r="X292" s="798"/>
      <c r="Y292" s="798"/>
      <c r="Z292" s="798"/>
      <c r="AA292" s="798"/>
      <c r="AB292" s="798"/>
      <c r="AC292" s="798"/>
      <c r="AD292" s="798"/>
      <c r="AE292" s="798">
        <v>15</v>
      </c>
      <c r="AF292" s="798"/>
      <c r="AG292" s="412">
        <f t="shared" si="456"/>
        <v>40</v>
      </c>
      <c r="AH292" s="403">
        <v>0.216</v>
      </c>
      <c r="AI292" s="404"/>
      <c r="AJ292" s="799" t="s">
        <v>189</v>
      </c>
      <c r="AK292" s="799"/>
      <c r="AL292" s="800" t="s">
        <v>588</v>
      </c>
      <c r="AM292" s="800"/>
      <c r="AN292" s="799" t="s">
        <v>189</v>
      </c>
      <c r="AO292" s="799"/>
      <c r="AP292" s="543" t="s">
        <v>2157</v>
      </c>
      <c r="AQ292" s="482" t="s">
        <v>616</v>
      </c>
      <c r="AR292" s="269" t="s">
        <v>2158</v>
      </c>
      <c r="AS292" s="266" t="s">
        <v>1267</v>
      </c>
      <c r="AT292" s="261" t="s">
        <v>1255</v>
      </c>
      <c r="AU292" s="276"/>
      <c r="AV292" s="956"/>
      <c r="AW292" s="959"/>
      <c r="AX292" s="898"/>
      <c r="AY292" s="959"/>
      <c r="AZ292" s="963"/>
      <c r="BA292" s="953"/>
      <c r="BB292" s="394"/>
      <c r="BC292" s="282"/>
      <c r="BD292" s="397">
        <v>0.4</v>
      </c>
      <c r="BE292" s="287" t="str">
        <f t="shared" ref="BE292" si="476">IF(ISERROR(IF(R289="R.INHERENTE
2","R. INHERENTE",(IF(AZ289="R.RESIDUAL
2","R. RESIDUAL"," ")))),"",(IF(R289="R.INHERENTE
2","R. INHERENTE",(IF(AZ289="R.RESIDUAL
2","R. RESIDUAL"," ")))))</f>
        <v>R. RESIDUAL</v>
      </c>
      <c r="BF292" s="284" t="str">
        <f t="shared" ref="BF292" si="477">IF(ISERROR(IF(R289="R.INHERENTE
7","R. INHERENTE",(IF(AZ289="R.RESIDUAL
7","R. RESIDUAL"," ")))),"",(IF(R289="R.INHERENTE
7","R. INHERENTE",(IF(AZ289="R.RESIDUAL
7","R. RESIDUAL"," ")))))</f>
        <v xml:space="preserve"> </v>
      </c>
      <c r="BG292" s="284" t="str">
        <f t="shared" ref="BG292" si="478">IF(ISERROR(IF(R289="R.INHERENTE
12","R. INHERENTE",(IF(AZ289="R.RESIDUAL
12","R. RESIDUAL"," ")))),"",(IF(R289="R.INHERENTE
12","R. INHERENTE",(IF(AZ289="R.RESIDUAL
12","R. RESIDUAL"," ")))))</f>
        <v xml:space="preserve"> </v>
      </c>
      <c r="BH292" s="285" t="str">
        <f t="shared" ref="BH292" si="479">IF(ISERROR(IF(R289="R.INHERENTE
17","R. INHERENTE",(IF(AZ289="R.RESIDUAL
17","R. RESIDUAL"," ")))),"",(IF(R289="R.INHERENTE
17","R. INHERENTE",(IF(AZ289="R.RESIDUAL
17","R. RESIDUAL"," ")))))</f>
        <v xml:space="preserve"> </v>
      </c>
      <c r="BI292" s="286" t="str">
        <f t="shared" ref="BI292" si="480">IF(ISERROR(IF(R289="R.INHERENTE
22","R. INHERENTE",(IF(AZ289="R.RESIDUAL
22","R. RESIDUAL"," ")))),"",(IF(R289="R.INHERENTE
22","R. INHERENTE",(IF(AZ289="R.RESIDUAL
22","R. RESIDUAL"," ")))))</f>
        <v xml:space="preserve"> </v>
      </c>
      <c r="BJ292" s="280"/>
      <c r="BK292" s="894"/>
      <c r="BL292" s="811"/>
      <c r="BM292" s="811"/>
      <c r="BN292" s="811"/>
      <c r="BO292" s="811"/>
      <c r="BP292" s="814"/>
      <c r="BQ292" s="392"/>
      <c r="BR292" s="817"/>
      <c r="BS292" s="950"/>
      <c r="BT292" s="823"/>
      <c r="BU292" s="275"/>
      <c r="BV292" s="826"/>
      <c r="BW292" s="829"/>
      <c r="BX292" s="829"/>
      <c r="BY292" s="829"/>
      <c r="BZ292" s="793"/>
      <c r="CA292" s="829"/>
      <c r="CB292" s="829"/>
      <c r="CC292" s="829"/>
      <c r="CD292" s="793"/>
      <c r="CE292" s="829"/>
      <c r="CF292" s="829"/>
      <c r="CG292" s="829"/>
      <c r="CH292" s="793"/>
      <c r="CI292" s="829"/>
      <c r="CJ292" s="829"/>
      <c r="CK292" s="829"/>
      <c r="CL292" s="793"/>
      <c r="CM292" s="829"/>
      <c r="CN292" s="829"/>
      <c r="CO292" s="829"/>
      <c r="CP292" s="796"/>
      <c r="CQ292" s="308"/>
      <c r="CR292" s="832"/>
      <c r="CS292" s="790"/>
      <c r="CT292" s="790"/>
      <c r="CU292" s="790"/>
      <c r="CV292" s="790"/>
      <c r="CW292" s="790"/>
      <c r="CX292" s="790"/>
      <c r="CY292" s="790"/>
      <c r="CZ292" s="793"/>
      <c r="DA292" s="790"/>
      <c r="DB292" s="790"/>
      <c r="DC292" s="790"/>
      <c r="DD292" s="793"/>
      <c r="DE292" s="790"/>
      <c r="DF292" s="790"/>
      <c r="DG292" s="790"/>
      <c r="DH292" s="793"/>
      <c r="DI292" s="790"/>
      <c r="DJ292" s="790"/>
      <c r="DK292" s="790"/>
      <c r="DL292" s="793"/>
      <c r="DM292" s="790"/>
      <c r="DN292" s="790"/>
      <c r="DO292" s="790"/>
      <c r="DP292" s="796"/>
      <c r="DQ292" s="293"/>
      <c r="DR292" s="297"/>
      <c r="DS292" s="298"/>
      <c r="DT292" s="298"/>
      <c r="DU292" s="299"/>
    </row>
    <row r="293" spans="1:125" ht="80.25" customHeight="1" thickBot="1" x14ac:dyDescent="0.3">
      <c r="A293" s="303"/>
      <c r="B293" s="836"/>
      <c r="C293" s="839"/>
      <c r="D293" s="839"/>
      <c r="E293" s="839"/>
      <c r="F293" s="842"/>
      <c r="G293" s="845"/>
      <c r="H293" s="487"/>
      <c r="I293" s="848"/>
      <c r="J293" s="1208"/>
      <c r="K293" s="1211"/>
      <c r="L293" s="274"/>
      <c r="M293" s="857"/>
      <c r="N293" s="860"/>
      <c r="O293" s="863"/>
      <c r="P293" s="866"/>
      <c r="Q293" s="869"/>
      <c r="R293" s="872"/>
      <c r="S293" s="274"/>
      <c r="T293" s="551"/>
      <c r="U293" s="263"/>
      <c r="V293" s="263"/>
      <c r="W293" s="805"/>
      <c r="X293" s="805"/>
      <c r="Y293" s="805"/>
      <c r="Z293" s="805"/>
      <c r="AA293" s="805"/>
      <c r="AB293" s="805"/>
      <c r="AC293" s="805"/>
      <c r="AD293" s="805"/>
      <c r="AE293" s="805"/>
      <c r="AF293" s="805"/>
      <c r="AG293" s="413">
        <f t="shared" si="456"/>
        <v>0</v>
      </c>
      <c r="AH293" s="405"/>
      <c r="AI293" s="406"/>
      <c r="AJ293" s="971"/>
      <c r="AK293" s="971"/>
      <c r="AL293" s="896"/>
      <c r="AM293" s="896"/>
      <c r="AN293" s="971"/>
      <c r="AO293" s="971"/>
      <c r="AP293" s="271"/>
      <c r="AQ293" s="483"/>
      <c r="AR293" s="270"/>
      <c r="AS293" s="267"/>
      <c r="AT293" s="264"/>
      <c r="AU293" s="276"/>
      <c r="AV293" s="957"/>
      <c r="AW293" s="960"/>
      <c r="AX293" s="899"/>
      <c r="AY293" s="960"/>
      <c r="AZ293" s="964"/>
      <c r="BA293" s="954"/>
      <c r="BB293" s="394"/>
      <c r="BC293" s="282"/>
      <c r="BD293" s="398">
        <v>0.2</v>
      </c>
      <c r="BE293" s="288" t="str">
        <f t="shared" ref="BE293" si="481">IF(ISERROR(IF(R289="R.INHERENTE
1","R. INHERENTE",(IF(AZ289="R.RESIDUAL
1","R. RESIDUAL"," ")))),"",(IF(R289="R.INHERENTE
1","R. INHERENTE",(IF(AZ289="R.RESIDUAL
1","R. RESIDUAL"," ")))))</f>
        <v xml:space="preserve"> </v>
      </c>
      <c r="BF293" s="289" t="str">
        <f t="shared" ref="BF293" si="482">IF(ISERROR(IF(R289="R.INHERENTE
6","R. INHERENTE",(IF(AZ289="R.RESIDUAL
6","R. RESIDUAL"," ")))),"",(IF(R289="R.INHERENTE
6","R. INHERENTE",(IF(AZ289="R.RESIDUAL
6","R. RESIDUAL"," ")))))</f>
        <v xml:space="preserve"> </v>
      </c>
      <c r="BG293" s="290" t="str">
        <f t="shared" ref="BG293" si="483">IF(ISERROR(IF(R289="R.INHERENTE
11","R. INHERENTE",(IF(AZ289="R.RESIDUAL
11","R. RESIDUAL"," ")))),"",(IF(R289="R.INHERENTE
11","R. INHERENTE",(IF(AZ289="R.RESIDUAL
11","R. RESIDUAL"," ")))))</f>
        <v xml:space="preserve"> </v>
      </c>
      <c r="BH293" s="291" t="str">
        <f t="shared" ref="BH293" si="484">IF(ISERROR(IF(R289="R.INHERENTE
16","R. INHERENTE",(IF(AZ289="R.RESIDUAL
16","R. RESIDUAL"," ")))),"",(IF(R289="R.INHERENTE
16","R. INHERENTE",(IF(AZ289="R.RESIDUAL
16","R. RESIDUAL"," ")))))</f>
        <v xml:space="preserve"> </v>
      </c>
      <c r="BI293" s="292" t="str">
        <f t="shared" ref="BI293" si="485">IF(ISERROR(IF(R289="R.INHERENTE
21","R. INHERENTE",(IF(AZ289="R.RESIDUAL
21","R. RESIDUAL"," ")))),"",(IF(R289="R.INHERENTE
21","R. INHERENTE",(IF(AZ289="R.RESIDUAL
21","R. RESIDUAL"," ")))))</f>
        <v xml:space="preserve"> </v>
      </c>
      <c r="BJ293" s="280"/>
      <c r="BK293" s="895"/>
      <c r="BL293" s="812"/>
      <c r="BM293" s="812"/>
      <c r="BN293" s="812"/>
      <c r="BO293" s="812"/>
      <c r="BP293" s="815"/>
      <c r="BQ293" s="437"/>
      <c r="BR293" s="818"/>
      <c r="BS293" s="951"/>
      <c r="BT293" s="824"/>
      <c r="BU293" s="275"/>
      <c r="BV293" s="827"/>
      <c r="BW293" s="830"/>
      <c r="BX293" s="830"/>
      <c r="BY293" s="830"/>
      <c r="BZ293" s="794"/>
      <c r="CA293" s="830"/>
      <c r="CB293" s="830"/>
      <c r="CC293" s="830"/>
      <c r="CD293" s="794"/>
      <c r="CE293" s="830"/>
      <c r="CF293" s="830"/>
      <c r="CG293" s="830"/>
      <c r="CH293" s="794"/>
      <c r="CI293" s="830"/>
      <c r="CJ293" s="830"/>
      <c r="CK293" s="830"/>
      <c r="CL293" s="794"/>
      <c r="CM293" s="830"/>
      <c r="CN293" s="830"/>
      <c r="CO293" s="830"/>
      <c r="CP293" s="797"/>
      <c r="CQ293" s="308"/>
      <c r="CR293" s="833"/>
      <c r="CS293" s="791"/>
      <c r="CT293" s="791"/>
      <c r="CU293" s="791"/>
      <c r="CV293" s="791"/>
      <c r="CW293" s="791"/>
      <c r="CX293" s="791"/>
      <c r="CY293" s="791"/>
      <c r="CZ293" s="794"/>
      <c r="DA293" s="791"/>
      <c r="DB293" s="791"/>
      <c r="DC293" s="791"/>
      <c r="DD293" s="794"/>
      <c r="DE293" s="791"/>
      <c r="DF293" s="791"/>
      <c r="DG293" s="791"/>
      <c r="DH293" s="794"/>
      <c r="DI293" s="791"/>
      <c r="DJ293" s="791"/>
      <c r="DK293" s="791"/>
      <c r="DL293" s="794"/>
      <c r="DM293" s="791"/>
      <c r="DN293" s="791"/>
      <c r="DO293" s="791"/>
      <c r="DP293" s="797"/>
      <c r="DQ293" s="293"/>
      <c r="DR293" s="300"/>
      <c r="DS293" s="301"/>
      <c r="DT293" s="301"/>
      <c r="DU293" s="302"/>
    </row>
    <row r="294" spans="1:125" ht="19.5" customHeight="1" thickBot="1" x14ac:dyDescent="0.3">
      <c r="AV294" s="394"/>
      <c r="AW294" s="394"/>
      <c r="AX294" s="394"/>
      <c r="AY294" s="394"/>
      <c r="AZ294" s="394"/>
      <c r="BE294" s="410">
        <v>0.2</v>
      </c>
      <c r="BF294" s="411">
        <v>0.4</v>
      </c>
      <c r="BG294" s="411">
        <v>0.60000000000000009</v>
      </c>
      <c r="BH294" s="411">
        <v>0.8</v>
      </c>
      <c r="BI294" s="411">
        <v>1</v>
      </c>
    </row>
    <row r="295" spans="1:125" ht="82.5" customHeight="1" x14ac:dyDescent="0.25">
      <c r="A295" s="303"/>
      <c r="B295" s="834">
        <v>47</v>
      </c>
      <c r="C295" s="837" t="s">
        <v>645</v>
      </c>
      <c r="D295" s="837" t="s">
        <v>629</v>
      </c>
      <c r="E295" s="837" t="s">
        <v>601</v>
      </c>
      <c r="F295" s="840" t="s">
        <v>600</v>
      </c>
      <c r="G295" s="843" t="s">
        <v>2159</v>
      </c>
      <c r="H295" s="485" t="s">
        <v>2160</v>
      </c>
      <c r="I295" s="846" t="str">
        <f>IF(F295="","",(CONCATENATE("Posibilidad de afectación ",F295," ",G295," ",H295," ",H296," ",H297," ",H298," ",H299)))</f>
        <v xml:space="preserve">Posibilidad de afectación Económica y Reputacional  por manipulación inadecuada de alimentos, a causa de debilidades en la adherencia a las buenas prácticas de manufactura de alimentos y el lavado de manos y uso de elementos de protección personal.   </v>
      </c>
      <c r="J295" s="1206" t="s">
        <v>906</v>
      </c>
      <c r="K295" s="1209" t="s">
        <v>868</v>
      </c>
      <c r="L295" s="274"/>
      <c r="M295" s="855" t="s">
        <v>660</v>
      </c>
      <c r="N295" s="858">
        <f>IF(ISERROR(VLOOKUP($M295,[5]Listas!$E$20:$F$24,2,FALSE)),"",(VLOOKUP($M295,[5]Listas!$E$20:$F$24,2,FALSE)))</f>
        <v>1</v>
      </c>
      <c r="O295" s="861" t="str">
        <f>IF(ISERROR(VLOOKUP($N295,[5]Listas!$E$3:$F$7,2,FALSE)),"",(VLOOKUP($N295,[5]Listas!$E$3:$F$7,2,FALSE)))</f>
        <v xml:space="preserve">MUY ALTA </v>
      </c>
      <c r="P295" s="864" t="s">
        <v>595</v>
      </c>
      <c r="Q295" s="867">
        <f>IF(ISERROR(VLOOKUP($P295,[5]Listas!$E$28:$F$35,2,FALSE)),"",(VLOOKUP($P295,[5]Listas!$E$28:$F$35,2,FALSE)))</f>
        <v>0.2</v>
      </c>
      <c r="R295" s="870" t="str">
        <f t="shared" ref="R295" si="486">IF(N295="","",(CONCATENATE("R.INHERENTE
",(IF(AND($N295=0.2,$Q295=0.2),1,(IF(AND($N295=0.2,$Q295=0.4),6,(IF(AND($N295=0.2,$Q295=0.6),11,(IF(AND($N295=0.2,$Q295=0.8),16,(IF(AND($N295=0.2,$Q295=1),21,(IF(AND($N295=0.4,$Q295=0.2),2,(IF(AND($N295=0.4,$Q295=0.4),7,(IF(AND($N295=0.4,$Q295=0.6),12,(IF(AND($N295=0.4,$Q295=0.8),17,(IF(AND($N295=0.4,$Q295=1),22,(IF(AND($N295=0.6,$Q295=0.2),3,(IF(AND($N295=0.6,$Q295=0.4),8,(IF(AND($N295=0.6,$Q295=0.6),13,(IF(AND($N295=0.6,$Q295=0.8),18,(IF(AND($N295=0.6,$Q295=1),23,(IF(AND($N295=0.8,$Q295=0.2),4,(IF(AND($N295=0.8,$Q295=0.4),9,(IF(AND($N295=0.8,$Q295=0.6),14,(IF(AND($N295=0.8,$Q295=0.8),19,(IF(AND($N295=0.8,$Q295=1),24,(IF(AND($N295=1,$Q295=0.2),5,(IF(AND($N295=1,$Q295=0.4),10,(IF(AND($N295=1,$Q295=0.6),15,(IF(AND($N295=1,$Q295=0.8),20,(IF(AND($N295=1,$Q295=1),25,"")))))))))))))))))))))))))))))))))))))))))))))))))))))</f>
        <v>R.INHERENTE
5</v>
      </c>
      <c r="S295" s="274">
        <f>+VLOOKUP($R295,[5]Listas!$D$112:$E$136,2,FALSE)</f>
        <v>5</v>
      </c>
      <c r="T295" s="515" t="s">
        <v>1269</v>
      </c>
      <c r="U295" s="309" t="s">
        <v>748</v>
      </c>
      <c r="V295" s="309"/>
      <c r="W295" s="875">
        <v>25</v>
      </c>
      <c r="X295" s="875"/>
      <c r="Y295" s="875"/>
      <c r="Z295" s="875"/>
      <c r="AA295" s="875"/>
      <c r="AB295" s="875"/>
      <c r="AC295" s="875"/>
      <c r="AD295" s="875"/>
      <c r="AE295" s="875">
        <v>15</v>
      </c>
      <c r="AF295" s="875"/>
      <c r="AG295" s="436">
        <f t="shared" ref="AG295:AG299" si="487">W295+Y295+AA295+AC295+AE295</f>
        <v>40</v>
      </c>
      <c r="AH295" s="407">
        <v>0.6</v>
      </c>
      <c r="AI295" s="408">
        <v>0.2</v>
      </c>
      <c r="AJ295" s="876" t="s">
        <v>189</v>
      </c>
      <c r="AK295" s="876"/>
      <c r="AL295" s="877" t="s">
        <v>588</v>
      </c>
      <c r="AM295" s="877"/>
      <c r="AN295" s="876" t="s">
        <v>189</v>
      </c>
      <c r="AO295" s="876"/>
      <c r="AP295" s="500" t="s">
        <v>2161</v>
      </c>
      <c r="AQ295" s="542" t="s">
        <v>914</v>
      </c>
      <c r="AR295" s="310" t="s">
        <v>2162</v>
      </c>
      <c r="AS295" s="311" t="s">
        <v>1267</v>
      </c>
      <c r="AT295" s="312" t="s">
        <v>1255</v>
      </c>
      <c r="AU295" s="305">
        <f t="shared" ref="AU295" si="488">+(IF(AND($AV295&gt;0,$AV295&lt;=0.2),0.2,(IF(AND($AV295&gt;0.2,$AV295&lt;=0.4),0.4,(IF(AND($AV295&gt;0.4,$AV295&lt;=0.6),0.6,(IF(AND($AV295&gt;0.6,$AV295&lt;=0.8),0.8,(IF($AV295&gt;0.8,1,""))))))))))</f>
        <v>0.4</v>
      </c>
      <c r="AV295" s="1172">
        <f t="shared" ref="AV295" si="489">+MIN(AH295:AH299)</f>
        <v>0.36</v>
      </c>
      <c r="AW295" s="1173" t="str">
        <f t="shared" si="421"/>
        <v>BAJA</v>
      </c>
      <c r="AX295" s="1174">
        <f t="shared" ref="AX295" si="490">+MIN(AI295:AI299)</f>
        <v>0.2</v>
      </c>
      <c r="AY295" s="1173" t="str">
        <f t="shared" si="422"/>
        <v>MUY BAJA</v>
      </c>
      <c r="AZ295" s="1175" t="str">
        <f t="shared" si="423"/>
        <v>R.RESIDUAL
2</v>
      </c>
      <c r="BA295" s="1177" t="s">
        <v>610</v>
      </c>
      <c r="BB295" s="305">
        <f t="shared" ref="BB295" si="491">+(IF(AND($AX295&gt;0,$AX295&lt;=0.2),0.2,(IF(AND($AX295&gt;0.2,$AX295&lt;=0.4),0.4,(IF(AND($AX295&gt;0.4,$AX295&lt;=0.6),0.6,(IF(AND($AX295&gt;0.6,$AX295&lt;=0.8),0.8,(IF($AX295&gt;0.8,1,""))))))))))</f>
        <v>0.2</v>
      </c>
      <c r="BC295" s="276">
        <f>+VLOOKUP($AZ295,[5]Listas!$F$112:$G$136,2,FALSE)</f>
        <v>2</v>
      </c>
      <c r="BD295" s="397">
        <v>1</v>
      </c>
      <c r="BE295" s="277" t="str">
        <f t="shared" ref="BE295" si="492">IF(ISERROR(IF(R295="R.INHERENTE
5","R. INHERENTE",(IF(AZ295="R.RESIDUAL
5","R. RESIDUAL"," ")))),"",(IF(R295="R.INHERENTE
5","R. INHERENTE",(IF(AZ295="R.RESIDUAL
5","R. RESIDUAL"," ")))))</f>
        <v>R. INHERENTE</v>
      </c>
      <c r="BF295" s="278" t="str">
        <f t="shared" ref="BF295" si="493">IF(ISERROR(IF(R295="R.INHERENTE
10","R. INHERENTE",(IF(AZ295="R.RESIDUAL
10","R. RESIDUAL"," ")))),"",(IF(R295="R.INHERENTE
10","R. INHERENTE",(IF(AZ295="R.RESIDUAL
10","R. RESIDUAL"," ")))))</f>
        <v xml:space="preserve"> </v>
      </c>
      <c r="BG295" s="278" t="str">
        <f t="shared" ref="BG295" si="494">IF(ISERROR(IF(R295="R.INHERENTE
15","R. INHERENTE",(IF(AZ295="R.RESIDUAL
15","R. RESIDUAL"," ")))),"",(IF(R295="R.INHERENTE
15","R. INHERENTE",(IF(AZ295="R.RESIDUAL
15","R. RESIDUAL"," ")))))</f>
        <v xml:space="preserve"> </v>
      </c>
      <c r="BH295" s="278" t="str">
        <f t="shared" ref="BH295" si="495">IF(ISERROR(IF(R295="R.INHERENTE
20","R. INHERENTE",(IF(AZ295="R.RESIDUAL
20","R. RESIDUAL"," ")))),"",(IF(R295="R.INHERENTE
20","R. INHERENTE",(IF(AZ295="R.RESIDUAL
20","R. RESIDUAL"," ")))))</f>
        <v xml:space="preserve"> </v>
      </c>
      <c r="BI295" s="279" t="str">
        <f t="shared" ref="BI295" si="496">IF(ISERROR(IF(R295="R.INHERENTE
25","R. INHERENTE",(IF(AZ295="R.RESIDUAL
25","R. RESIDUAL"," ")))),"",(IF(R295="R.INHERENTE
25","R. INHERENTE",(IF(AZ295="R.RESIDUAL
25","R. RESIDUAL"," ")))))</f>
        <v xml:space="preserve"> </v>
      </c>
      <c r="BJ295" s="280"/>
      <c r="BK295" s="893" t="s">
        <v>43</v>
      </c>
      <c r="BL295" s="810" t="s">
        <v>43</v>
      </c>
      <c r="BM295" s="810" t="s">
        <v>43</v>
      </c>
      <c r="BN295" s="810" t="s">
        <v>43</v>
      </c>
      <c r="BO295" s="810" t="s">
        <v>43</v>
      </c>
      <c r="BP295" s="813"/>
      <c r="BQ295" s="549"/>
      <c r="BR295" s="816" t="s">
        <v>1270</v>
      </c>
      <c r="BS295" s="1176" t="s">
        <v>2148</v>
      </c>
      <c r="BT295" s="822" t="s">
        <v>1268</v>
      </c>
      <c r="BU295" s="275"/>
      <c r="BV295" s="825">
        <v>44656</v>
      </c>
      <c r="BW295" s="828"/>
      <c r="BX295" s="828"/>
      <c r="BY295" s="828"/>
      <c r="BZ295" s="792" t="s">
        <v>924</v>
      </c>
      <c r="CA295" s="828"/>
      <c r="CB295" s="828"/>
      <c r="CC295" s="828"/>
      <c r="CD295" s="792" t="s">
        <v>924</v>
      </c>
      <c r="CE295" s="828"/>
      <c r="CF295" s="828"/>
      <c r="CG295" s="828"/>
      <c r="CH295" s="792" t="s">
        <v>925</v>
      </c>
      <c r="CI295" s="828"/>
      <c r="CJ295" s="828"/>
      <c r="CK295" s="828"/>
      <c r="CL295" s="792" t="s">
        <v>924</v>
      </c>
      <c r="CM295" s="828"/>
      <c r="CN295" s="828"/>
      <c r="CO295" s="828"/>
      <c r="CP295" s="795" t="s">
        <v>926</v>
      </c>
      <c r="CQ295" s="308"/>
      <c r="CR295" s="831">
        <v>44661</v>
      </c>
      <c r="CS295" s="789"/>
      <c r="CT295" s="789"/>
      <c r="CU295" s="789"/>
      <c r="CV295" s="789"/>
      <c r="CW295" s="789"/>
      <c r="CX295" s="789"/>
      <c r="CY295" s="789"/>
      <c r="CZ295" s="792" t="s">
        <v>924</v>
      </c>
      <c r="DA295" s="789"/>
      <c r="DB295" s="789"/>
      <c r="DC295" s="789"/>
      <c r="DD295" s="792" t="s">
        <v>924</v>
      </c>
      <c r="DE295" s="789"/>
      <c r="DF295" s="789"/>
      <c r="DG295" s="789"/>
      <c r="DH295" s="792" t="s">
        <v>925</v>
      </c>
      <c r="DI295" s="789"/>
      <c r="DJ295" s="789"/>
      <c r="DK295" s="789"/>
      <c r="DL295" s="792" t="s">
        <v>924</v>
      </c>
      <c r="DM295" s="789"/>
      <c r="DN295" s="789"/>
      <c r="DO295" s="789"/>
      <c r="DP295" s="795" t="s">
        <v>926</v>
      </c>
      <c r="DQ295" s="293"/>
      <c r="DR295" s="294"/>
      <c r="DS295" s="295"/>
      <c r="DT295" s="295"/>
      <c r="DU295" s="296"/>
    </row>
    <row r="296" spans="1:125" ht="82.5" customHeight="1" x14ac:dyDescent="0.25">
      <c r="A296" s="303"/>
      <c r="B296" s="835"/>
      <c r="C296" s="838"/>
      <c r="D296" s="838"/>
      <c r="E296" s="838"/>
      <c r="F296" s="841"/>
      <c r="G296" s="844"/>
      <c r="H296" s="486" t="s">
        <v>2163</v>
      </c>
      <c r="I296" s="847"/>
      <c r="J296" s="1207"/>
      <c r="K296" s="1210"/>
      <c r="L296" s="274"/>
      <c r="M296" s="856"/>
      <c r="N296" s="859"/>
      <c r="O296" s="862"/>
      <c r="P296" s="865"/>
      <c r="Q296" s="868"/>
      <c r="R296" s="871"/>
      <c r="S296" s="274"/>
      <c r="T296" s="516" t="s">
        <v>2164</v>
      </c>
      <c r="U296" s="258" t="s">
        <v>748</v>
      </c>
      <c r="V296" s="258"/>
      <c r="W296" s="798">
        <v>25</v>
      </c>
      <c r="X296" s="798"/>
      <c r="Y296" s="798"/>
      <c r="Z296" s="798"/>
      <c r="AA296" s="798"/>
      <c r="AB296" s="798"/>
      <c r="AC296" s="798"/>
      <c r="AD296" s="798"/>
      <c r="AE296" s="798">
        <v>15</v>
      </c>
      <c r="AF296" s="798"/>
      <c r="AG296" s="412">
        <f t="shared" si="487"/>
        <v>40</v>
      </c>
      <c r="AH296" s="403">
        <v>0.36</v>
      </c>
      <c r="AI296" s="404"/>
      <c r="AJ296" s="799" t="s">
        <v>189</v>
      </c>
      <c r="AK296" s="799"/>
      <c r="AL296" s="800" t="s">
        <v>588</v>
      </c>
      <c r="AM296" s="800"/>
      <c r="AN296" s="799" t="s">
        <v>189</v>
      </c>
      <c r="AO296" s="799"/>
      <c r="AP296" s="499" t="s">
        <v>2165</v>
      </c>
      <c r="AQ296" s="482" t="s">
        <v>914</v>
      </c>
      <c r="AR296" s="269" t="s">
        <v>2166</v>
      </c>
      <c r="AS296" s="266" t="s">
        <v>1267</v>
      </c>
      <c r="AT296" s="261" t="s">
        <v>1255</v>
      </c>
      <c r="AU296" s="276"/>
      <c r="AV296" s="956"/>
      <c r="AW296" s="959"/>
      <c r="AX296" s="898"/>
      <c r="AY296" s="959"/>
      <c r="AZ296" s="963"/>
      <c r="BA296" s="953"/>
      <c r="BB296" s="394"/>
      <c r="BC296" s="282"/>
      <c r="BD296" s="397">
        <v>0.8</v>
      </c>
      <c r="BE296" s="283" t="str">
        <f t="shared" ref="BE296" si="497">IF(ISERROR(IF(R295="R.INHERENTE
4","R. INHERENTE",(IF(AZ295="R.RESIDUAL
4","R. RESIDUAL"," ")))),"",(IF(R295="R.INHERENTE
4","R. INHERENTE",(IF(AZ295="R.RESIDUAL
4","R. RESIDUAL"," ")))))</f>
        <v xml:space="preserve"> </v>
      </c>
      <c r="BF296" s="284" t="str">
        <f t="shared" ref="BF296" si="498">IF(ISERROR(IF(R295="R.INHERENTE
9","R. INHERENTE",(IF(AZ295="R.RESIDUAL
9","R. RESIDUAL"," ")))),"",(IF(R295="R.INHERENTE
9","R. INHERENTE",(IF(AZ295="R.RESIDUAL
9","R. RESIDUAL"," ")))))</f>
        <v xml:space="preserve"> </v>
      </c>
      <c r="BG296" s="285" t="str">
        <f t="shared" ref="BG296" si="499">IF(ISERROR(IF(R295="R.INHERENTE
14","R. INHERENTE",(IF(AZ295="R.RESIDUAL
14","R. RESIDUAL"," ")))),"",(IF(R295="R.INHERENTE
14","R. INHERENTE",(IF(AZ295="R.RESIDUAL
14","R. RESIDUAL"," ")))))</f>
        <v xml:space="preserve"> </v>
      </c>
      <c r="BH296" s="285" t="str">
        <f t="shared" ref="BH296" si="500">IF(ISERROR(IF(R295="R.INHERENTE
19","R. INHERENTE",(IF(AZ295="R.RESIDUAL
19","R. RESIDUAL"," ")))),"",(IF(R295="R.INHERENTE
19","R. INHERENTE",(IF(AZ295="R.RESIDUAL
19","R. RESIDUAL"," ")))))</f>
        <v xml:space="preserve"> </v>
      </c>
      <c r="BI296" s="286" t="str">
        <f t="shared" ref="BI296" si="501">IF(ISERROR(IF(R295="R.INHERENTE
24","R. INHERENTE",(IF(AZ295="R.RESIDUAL
24","R. RESIDUAL"," ")))),"",(IF(R295="R.INHERENTE
24","R. INHERENTE",(IF(AZ295="R.RESIDUAL
24","R. RESIDUAL"," ")))))</f>
        <v xml:space="preserve"> </v>
      </c>
      <c r="BJ296" s="280"/>
      <c r="BK296" s="894"/>
      <c r="BL296" s="811"/>
      <c r="BM296" s="811"/>
      <c r="BN296" s="811"/>
      <c r="BO296" s="811"/>
      <c r="BP296" s="814"/>
      <c r="BQ296" s="392"/>
      <c r="BR296" s="817"/>
      <c r="BS296" s="950" t="s">
        <v>1267</v>
      </c>
      <c r="BT296" s="823"/>
      <c r="BU296" s="275"/>
      <c r="BV296" s="826"/>
      <c r="BW296" s="829"/>
      <c r="BX296" s="829"/>
      <c r="BY296" s="829"/>
      <c r="BZ296" s="793"/>
      <c r="CA296" s="829"/>
      <c r="CB296" s="829"/>
      <c r="CC296" s="829"/>
      <c r="CD296" s="793"/>
      <c r="CE296" s="829"/>
      <c r="CF296" s="829"/>
      <c r="CG296" s="829"/>
      <c r="CH296" s="793"/>
      <c r="CI296" s="829"/>
      <c r="CJ296" s="829"/>
      <c r="CK296" s="829"/>
      <c r="CL296" s="793"/>
      <c r="CM296" s="829"/>
      <c r="CN296" s="829"/>
      <c r="CO296" s="829"/>
      <c r="CP296" s="796"/>
      <c r="CQ296" s="308"/>
      <c r="CR296" s="832"/>
      <c r="CS296" s="790"/>
      <c r="CT296" s="790"/>
      <c r="CU296" s="790"/>
      <c r="CV296" s="790"/>
      <c r="CW296" s="790"/>
      <c r="CX296" s="790"/>
      <c r="CY296" s="790"/>
      <c r="CZ296" s="793"/>
      <c r="DA296" s="790"/>
      <c r="DB296" s="790"/>
      <c r="DC296" s="790"/>
      <c r="DD296" s="793"/>
      <c r="DE296" s="790"/>
      <c r="DF296" s="790"/>
      <c r="DG296" s="790"/>
      <c r="DH296" s="793"/>
      <c r="DI296" s="790"/>
      <c r="DJ296" s="790"/>
      <c r="DK296" s="790"/>
      <c r="DL296" s="793"/>
      <c r="DM296" s="790"/>
      <c r="DN296" s="790"/>
      <c r="DO296" s="790"/>
      <c r="DP296" s="796"/>
      <c r="DQ296" s="293"/>
      <c r="DR296" s="297"/>
      <c r="DS296" s="298"/>
      <c r="DT296" s="298"/>
      <c r="DU296" s="299"/>
    </row>
    <row r="297" spans="1:125" ht="82.5" customHeight="1" x14ac:dyDescent="0.25">
      <c r="A297" s="303"/>
      <c r="B297" s="835"/>
      <c r="C297" s="838"/>
      <c r="D297" s="838"/>
      <c r="E297" s="838"/>
      <c r="F297" s="841"/>
      <c r="G297" s="844"/>
      <c r="H297" s="486"/>
      <c r="I297" s="847"/>
      <c r="J297" s="1207"/>
      <c r="K297" s="1210"/>
      <c r="L297" s="274"/>
      <c r="M297" s="856"/>
      <c r="N297" s="859"/>
      <c r="O297" s="862"/>
      <c r="P297" s="865"/>
      <c r="Q297" s="868"/>
      <c r="R297" s="871"/>
      <c r="S297" s="274"/>
      <c r="T297" s="516"/>
      <c r="U297" s="258"/>
      <c r="V297" s="258"/>
      <c r="W297" s="798"/>
      <c r="X297" s="798"/>
      <c r="Y297" s="798"/>
      <c r="Z297" s="798"/>
      <c r="AA297" s="798"/>
      <c r="AB297" s="798"/>
      <c r="AC297" s="798"/>
      <c r="AD297" s="798"/>
      <c r="AE297" s="798"/>
      <c r="AF297" s="798"/>
      <c r="AG297" s="412">
        <f t="shared" si="487"/>
        <v>0</v>
      </c>
      <c r="AH297" s="403"/>
      <c r="AI297" s="404"/>
      <c r="AJ297" s="799"/>
      <c r="AK297" s="799"/>
      <c r="AL297" s="800"/>
      <c r="AM297" s="800"/>
      <c r="AN297" s="799"/>
      <c r="AO297" s="799"/>
      <c r="AP297" s="543"/>
      <c r="AQ297" s="482"/>
      <c r="AR297" s="269"/>
      <c r="AS297" s="266"/>
      <c r="AT297" s="261"/>
      <c r="AU297" s="276"/>
      <c r="AV297" s="956"/>
      <c r="AW297" s="959"/>
      <c r="AX297" s="898"/>
      <c r="AY297" s="959"/>
      <c r="AZ297" s="963"/>
      <c r="BA297" s="953"/>
      <c r="BB297" s="394"/>
      <c r="BC297" s="282"/>
      <c r="BD297" s="397">
        <v>0.60000000000000009</v>
      </c>
      <c r="BE297" s="283" t="str">
        <f t="shared" ref="BE297" si="502">IF(ISERROR(IF(R295="R.INHERENTE
3","R. INHERENTE",(IF(AZ295="R.RESIDUAL
3","R. RESIDUAL"," ")))),"",(IF(R295="R.INHERENTE
3","R. INHERENTE",(IF(AZ295="R.RESIDUAL
3","R. RESIDUAL"," ")))))</f>
        <v xml:space="preserve"> </v>
      </c>
      <c r="BF297" s="284" t="str">
        <f t="shared" ref="BF297" si="503">IF(ISERROR(IF(R295="R.INHERENTE
8","R. INHERENTE",(IF(AZ295="R.RESIDUAL
8","R. RESIDUAL"," ")))),"",(IF(R295="R.INHERENTE
8","R. INHERENTE",(IF(AZ295="R.RESIDUAL
8","R. RESIDUAL"," ")))))</f>
        <v xml:space="preserve"> </v>
      </c>
      <c r="BG297" s="284" t="str">
        <f t="shared" ref="BG297" si="504">IF(ISERROR(IF(R295="R.INHERENTE
13","R. INHERENTE",(IF(AZ295="R.RESIDUAL
13","R. RESIDUAL"," ")))),"",(IF(R295="R.INHERENTE
13","R. INHERENTE",(IF(AZ295="R.RESIDUAL
13","R. RESIDUAL"," ")))))</f>
        <v xml:space="preserve"> </v>
      </c>
      <c r="BH297" s="285" t="str">
        <f t="shared" ref="BH297" si="505">IF(ISERROR(IF(R295="R.INHERENTE
18","R. INHERENTE",(IF(AZ295="R.RESIDUAL
18","R. RESIDUAL"," ")))),"",(IF(R295="R.INHERENTE
18","R. INHERENTE",(IF(AZ295="R.RESIDUAL
18","R. RESIDUAL"," ")))))</f>
        <v xml:space="preserve"> </v>
      </c>
      <c r="BI297" s="286" t="str">
        <f t="shared" ref="BI297" si="506">IF(ISERROR(IF(R295="R.INHERENTE
23","R. INHERENTE",(IF(AZ295="R.RESIDUAL
23","R. RESIDUAL"," ")))),"",(IF(R295="R.INHERENTE
23","R. INHERENTE",(IF(AZ295="R.RESIDUAL
23","R. RESIDUAL"," ")))))</f>
        <v xml:space="preserve"> </v>
      </c>
      <c r="BJ297" s="280"/>
      <c r="BK297" s="894"/>
      <c r="BL297" s="811"/>
      <c r="BM297" s="811"/>
      <c r="BN297" s="811"/>
      <c r="BO297" s="811"/>
      <c r="BP297" s="814"/>
      <c r="BQ297" s="392"/>
      <c r="BR297" s="817"/>
      <c r="BS297" s="950"/>
      <c r="BT297" s="823"/>
      <c r="BU297" s="275"/>
      <c r="BV297" s="826"/>
      <c r="BW297" s="829"/>
      <c r="BX297" s="829"/>
      <c r="BY297" s="829"/>
      <c r="BZ297" s="793"/>
      <c r="CA297" s="829"/>
      <c r="CB297" s="829"/>
      <c r="CC297" s="829"/>
      <c r="CD297" s="793"/>
      <c r="CE297" s="829"/>
      <c r="CF297" s="829"/>
      <c r="CG297" s="829"/>
      <c r="CH297" s="793"/>
      <c r="CI297" s="829"/>
      <c r="CJ297" s="829"/>
      <c r="CK297" s="829"/>
      <c r="CL297" s="793"/>
      <c r="CM297" s="829"/>
      <c r="CN297" s="829"/>
      <c r="CO297" s="829"/>
      <c r="CP297" s="796"/>
      <c r="CQ297" s="308"/>
      <c r="CR297" s="832"/>
      <c r="CS297" s="790"/>
      <c r="CT297" s="790"/>
      <c r="CU297" s="790"/>
      <c r="CV297" s="790"/>
      <c r="CW297" s="790"/>
      <c r="CX297" s="790"/>
      <c r="CY297" s="790"/>
      <c r="CZ297" s="793"/>
      <c r="DA297" s="790"/>
      <c r="DB297" s="790"/>
      <c r="DC297" s="790"/>
      <c r="DD297" s="793"/>
      <c r="DE297" s="790"/>
      <c r="DF297" s="790"/>
      <c r="DG297" s="790"/>
      <c r="DH297" s="793"/>
      <c r="DI297" s="790"/>
      <c r="DJ297" s="790"/>
      <c r="DK297" s="790"/>
      <c r="DL297" s="793"/>
      <c r="DM297" s="790"/>
      <c r="DN297" s="790"/>
      <c r="DO297" s="790"/>
      <c r="DP297" s="796"/>
      <c r="DQ297" s="293"/>
      <c r="DR297" s="297"/>
      <c r="DS297" s="298"/>
      <c r="DT297" s="298"/>
      <c r="DU297" s="299"/>
    </row>
    <row r="298" spans="1:125" ht="82.5" customHeight="1" x14ac:dyDescent="0.25">
      <c r="A298" s="303"/>
      <c r="B298" s="835"/>
      <c r="C298" s="838"/>
      <c r="D298" s="838"/>
      <c r="E298" s="838"/>
      <c r="F298" s="841"/>
      <c r="G298" s="844"/>
      <c r="H298" s="486"/>
      <c r="I298" s="847"/>
      <c r="J298" s="1207"/>
      <c r="K298" s="1210"/>
      <c r="L298" s="274"/>
      <c r="M298" s="856"/>
      <c r="N298" s="859"/>
      <c r="O298" s="862"/>
      <c r="P298" s="865"/>
      <c r="Q298" s="868"/>
      <c r="R298" s="871"/>
      <c r="S298" s="274"/>
      <c r="T298" s="516"/>
      <c r="U298" s="258"/>
      <c r="V298" s="258"/>
      <c r="W298" s="798"/>
      <c r="X298" s="798"/>
      <c r="Y298" s="798"/>
      <c r="Z298" s="798"/>
      <c r="AA298" s="798"/>
      <c r="AB298" s="798"/>
      <c r="AC298" s="798"/>
      <c r="AD298" s="798"/>
      <c r="AE298" s="798"/>
      <c r="AF298" s="798"/>
      <c r="AG298" s="412">
        <f t="shared" si="487"/>
        <v>0</v>
      </c>
      <c r="AH298" s="403"/>
      <c r="AI298" s="404"/>
      <c r="AJ298" s="799"/>
      <c r="AK298" s="799"/>
      <c r="AL298" s="800"/>
      <c r="AM298" s="800"/>
      <c r="AN298" s="799"/>
      <c r="AO298" s="799"/>
      <c r="AP298" s="543"/>
      <c r="AQ298" s="482"/>
      <c r="AR298" s="269"/>
      <c r="AS298" s="266"/>
      <c r="AT298" s="261"/>
      <c r="AU298" s="276"/>
      <c r="AV298" s="956"/>
      <c r="AW298" s="959"/>
      <c r="AX298" s="898"/>
      <c r="AY298" s="959"/>
      <c r="AZ298" s="963"/>
      <c r="BA298" s="953"/>
      <c r="BB298" s="394"/>
      <c r="BC298" s="282"/>
      <c r="BD298" s="397">
        <v>0.4</v>
      </c>
      <c r="BE298" s="287" t="str">
        <f t="shared" ref="BE298" si="507">IF(ISERROR(IF(R295="R.INHERENTE
2","R. INHERENTE",(IF(AZ295="R.RESIDUAL
2","R. RESIDUAL"," ")))),"",(IF(R295="R.INHERENTE
2","R. INHERENTE",(IF(AZ295="R.RESIDUAL
2","R. RESIDUAL"," ")))))</f>
        <v>R. RESIDUAL</v>
      </c>
      <c r="BF298" s="284" t="str">
        <f t="shared" ref="BF298" si="508">IF(ISERROR(IF(R295="R.INHERENTE
7","R. INHERENTE",(IF(AZ295="R.RESIDUAL
7","R. RESIDUAL"," ")))),"",(IF(R295="R.INHERENTE
7","R. INHERENTE",(IF(AZ295="R.RESIDUAL
7","R. RESIDUAL"," ")))))</f>
        <v xml:space="preserve"> </v>
      </c>
      <c r="BG298" s="284" t="str">
        <f t="shared" ref="BG298" si="509">IF(ISERROR(IF(R295="R.INHERENTE
12","R. INHERENTE",(IF(AZ295="R.RESIDUAL
12","R. RESIDUAL"," ")))),"",(IF(R295="R.INHERENTE
12","R. INHERENTE",(IF(AZ295="R.RESIDUAL
12","R. RESIDUAL"," ")))))</f>
        <v xml:space="preserve"> </v>
      </c>
      <c r="BH298" s="285" t="str">
        <f t="shared" ref="BH298" si="510">IF(ISERROR(IF(R295="R.INHERENTE
17","R. INHERENTE",(IF(AZ295="R.RESIDUAL
17","R. RESIDUAL"," ")))),"",(IF(R295="R.INHERENTE
17","R. INHERENTE",(IF(AZ295="R.RESIDUAL
17","R. RESIDUAL"," ")))))</f>
        <v xml:space="preserve"> </v>
      </c>
      <c r="BI298" s="286" t="str">
        <f t="shared" ref="BI298" si="511">IF(ISERROR(IF(R295="R.INHERENTE
22","R. INHERENTE",(IF(AZ295="R.RESIDUAL
22","R. RESIDUAL"," ")))),"",(IF(R295="R.INHERENTE
22","R. INHERENTE",(IF(AZ295="R.RESIDUAL
22","R. RESIDUAL"," ")))))</f>
        <v xml:space="preserve"> </v>
      </c>
      <c r="BJ298" s="280"/>
      <c r="BK298" s="894"/>
      <c r="BL298" s="811"/>
      <c r="BM298" s="811"/>
      <c r="BN298" s="811"/>
      <c r="BO298" s="811"/>
      <c r="BP298" s="814"/>
      <c r="BQ298" s="392"/>
      <c r="BR298" s="817"/>
      <c r="BS298" s="950"/>
      <c r="BT298" s="823"/>
      <c r="BU298" s="275"/>
      <c r="BV298" s="826"/>
      <c r="BW298" s="829"/>
      <c r="BX298" s="829"/>
      <c r="BY298" s="829"/>
      <c r="BZ298" s="793"/>
      <c r="CA298" s="829"/>
      <c r="CB298" s="829"/>
      <c r="CC298" s="829"/>
      <c r="CD298" s="793"/>
      <c r="CE298" s="829"/>
      <c r="CF298" s="829"/>
      <c r="CG298" s="829"/>
      <c r="CH298" s="793"/>
      <c r="CI298" s="829"/>
      <c r="CJ298" s="829"/>
      <c r="CK298" s="829"/>
      <c r="CL298" s="793"/>
      <c r="CM298" s="829"/>
      <c r="CN298" s="829"/>
      <c r="CO298" s="829"/>
      <c r="CP298" s="796"/>
      <c r="CQ298" s="308"/>
      <c r="CR298" s="832"/>
      <c r="CS298" s="790"/>
      <c r="CT298" s="790"/>
      <c r="CU298" s="790"/>
      <c r="CV298" s="790"/>
      <c r="CW298" s="790"/>
      <c r="CX298" s="790"/>
      <c r="CY298" s="790"/>
      <c r="CZ298" s="793"/>
      <c r="DA298" s="790"/>
      <c r="DB298" s="790"/>
      <c r="DC298" s="790"/>
      <c r="DD298" s="793"/>
      <c r="DE298" s="790"/>
      <c r="DF298" s="790"/>
      <c r="DG298" s="790"/>
      <c r="DH298" s="793"/>
      <c r="DI298" s="790"/>
      <c r="DJ298" s="790"/>
      <c r="DK298" s="790"/>
      <c r="DL298" s="793"/>
      <c r="DM298" s="790"/>
      <c r="DN298" s="790"/>
      <c r="DO298" s="790"/>
      <c r="DP298" s="796"/>
      <c r="DQ298" s="293"/>
      <c r="DR298" s="297"/>
      <c r="DS298" s="298"/>
      <c r="DT298" s="298"/>
      <c r="DU298" s="299"/>
    </row>
    <row r="299" spans="1:125" ht="82.5" customHeight="1" thickBot="1" x14ac:dyDescent="0.3">
      <c r="A299" s="303"/>
      <c r="B299" s="836"/>
      <c r="C299" s="839"/>
      <c r="D299" s="839"/>
      <c r="E299" s="839"/>
      <c r="F299" s="842"/>
      <c r="G299" s="845"/>
      <c r="H299" s="487"/>
      <c r="I299" s="848"/>
      <c r="J299" s="1208"/>
      <c r="K299" s="1211"/>
      <c r="L299" s="274"/>
      <c r="M299" s="857"/>
      <c r="N299" s="860"/>
      <c r="O299" s="863"/>
      <c r="P299" s="866"/>
      <c r="Q299" s="869"/>
      <c r="R299" s="872"/>
      <c r="S299" s="274"/>
      <c r="T299" s="551"/>
      <c r="U299" s="263"/>
      <c r="V299" s="263"/>
      <c r="W299" s="805"/>
      <c r="X299" s="805"/>
      <c r="Y299" s="805"/>
      <c r="Z299" s="805"/>
      <c r="AA299" s="805"/>
      <c r="AB299" s="805"/>
      <c r="AC299" s="805"/>
      <c r="AD299" s="805"/>
      <c r="AE299" s="805"/>
      <c r="AF299" s="805"/>
      <c r="AG299" s="413">
        <f t="shared" si="487"/>
        <v>0</v>
      </c>
      <c r="AH299" s="405"/>
      <c r="AI299" s="406"/>
      <c r="AJ299" s="971"/>
      <c r="AK299" s="971"/>
      <c r="AL299" s="896"/>
      <c r="AM299" s="896"/>
      <c r="AN299" s="971"/>
      <c r="AO299" s="971"/>
      <c r="AP299" s="271"/>
      <c r="AQ299" s="483"/>
      <c r="AR299" s="270"/>
      <c r="AS299" s="267"/>
      <c r="AT299" s="264"/>
      <c r="AU299" s="276"/>
      <c r="AV299" s="957"/>
      <c r="AW299" s="960"/>
      <c r="AX299" s="899"/>
      <c r="AY299" s="960"/>
      <c r="AZ299" s="964"/>
      <c r="BA299" s="954"/>
      <c r="BB299" s="394"/>
      <c r="BC299" s="282"/>
      <c r="BD299" s="398">
        <v>0.2</v>
      </c>
      <c r="BE299" s="288" t="str">
        <f t="shared" ref="BE299" si="512">IF(ISERROR(IF(R295="R.INHERENTE
1","R. INHERENTE",(IF(AZ295="R.RESIDUAL
1","R. RESIDUAL"," ")))),"",(IF(R295="R.INHERENTE
1","R. INHERENTE",(IF(AZ295="R.RESIDUAL
1","R. RESIDUAL"," ")))))</f>
        <v xml:space="preserve"> </v>
      </c>
      <c r="BF299" s="289" t="str">
        <f t="shared" ref="BF299" si="513">IF(ISERROR(IF(R295="R.INHERENTE
6","R. INHERENTE",(IF(AZ295="R.RESIDUAL
6","R. RESIDUAL"," ")))),"",(IF(R295="R.INHERENTE
6","R. INHERENTE",(IF(AZ295="R.RESIDUAL
6","R. RESIDUAL"," ")))))</f>
        <v xml:space="preserve"> </v>
      </c>
      <c r="BG299" s="290" t="str">
        <f t="shared" ref="BG299" si="514">IF(ISERROR(IF(R295="R.INHERENTE
11","R. INHERENTE",(IF(AZ295="R.RESIDUAL
11","R. RESIDUAL"," ")))),"",(IF(R295="R.INHERENTE
11","R. INHERENTE",(IF(AZ295="R.RESIDUAL
11","R. RESIDUAL"," ")))))</f>
        <v xml:space="preserve"> </v>
      </c>
      <c r="BH299" s="291" t="str">
        <f t="shared" ref="BH299" si="515">IF(ISERROR(IF(R295="R.INHERENTE
16","R. INHERENTE",(IF(AZ295="R.RESIDUAL
16","R. RESIDUAL"," ")))),"",(IF(R295="R.INHERENTE
16","R. INHERENTE",(IF(AZ295="R.RESIDUAL
16","R. RESIDUAL"," ")))))</f>
        <v xml:space="preserve"> </v>
      </c>
      <c r="BI299" s="292" t="str">
        <f t="shared" ref="BI299" si="516">IF(ISERROR(IF(R295="R.INHERENTE
21","R. INHERENTE",(IF(AZ295="R.RESIDUAL
21","R. RESIDUAL"," ")))),"",(IF(R295="R.INHERENTE
21","R. INHERENTE",(IF(AZ295="R.RESIDUAL
21","R. RESIDUAL"," ")))))</f>
        <v xml:space="preserve"> </v>
      </c>
      <c r="BJ299" s="280"/>
      <c r="BK299" s="895"/>
      <c r="BL299" s="812"/>
      <c r="BM299" s="812"/>
      <c r="BN299" s="812"/>
      <c r="BO299" s="812"/>
      <c r="BP299" s="815"/>
      <c r="BQ299" s="437"/>
      <c r="BR299" s="818"/>
      <c r="BS299" s="951"/>
      <c r="BT299" s="824"/>
      <c r="BU299" s="275"/>
      <c r="BV299" s="827"/>
      <c r="BW299" s="830"/>
      <c r="BX299" s="830"/>
      <c r="BY299" s="830"/>
      <c r="BZ299" s="794"/>
      <c r="CA299" s="830"/>
      <c r="CB299" s="830"/>
      <c r="CC299" s="830"/>
      <c r="CD299" s="794"/>
      <c r="CE299" s="830"/>
      <c r="CF299" s="830"/>
      <c r="CG299" s="830"/>
      <c r="CH299" s="794"/>
      <c r="CI299" s="830"/>
      <c r="CJ299" s="830"/>
      <c r="CK299" s="830"/>
      <c r="CL299" s="794"/>
      <c r="CM299" s="830"/>
      <c r="CN299" s="830"/>
      <c r="CO299" s="830"/>
      <c r="CP299" s="797"/>
      <c r="CQ299" s="308"/>
      <c r="CR299" s="833"/>
      <c r="CS299" s="791"/>
      <c r="CT299" s="791"/>
      <c r="CU299" s="791"/>
      <c r="CV299" s="791"/>
      <c r="CW299" s="791"/>
      <c r="CX299" s="791"/>
      <c r="CY299" s="791"/>
      <c r="CZ299" s="794"/>
      <c r="DA299" s="791"/>
      <c r="DB299" s="791"/>
      <c r="DC299" s="791"/>
      <c r="DD299" s="794"/>
      <c r="DE299" s="791"/>
      <c r="DF299" s="791"/>
      <c r="DG299" s="791"/>
      <c r="DH299" s="794"/>
      <c r="DI299" s="791"/>
      <c r="DJ299" s="791"/>
      <c r="DK299" s="791"/>
      <c r="DL299" s="794"/>
      <c r="DM299" s="791"/>
      <c r="DN299" s="791"/>
      <c r="DO299" s="791"/>
      <c r="DP299" s="797"/>
      <c r="DQ299" s="293"/>
      <c r="DR299" s="300"/>
      <c r="DS299" s="301"/>
      <c r="DT299" s="301"/>
      <c r="DU299" s="302"/>
    </row>
    <row r="300" spans="1:125" ht="19.5" customHeight="1" thickBot="1" x14ac:dyDescent="0.3">
      <c r="AV300" s="394"/>
      <c r="AW300" s="394"/>
      <c r="AX300" s="394"/>
      <c r="AY300" s="394"/>
      <c r="AZ300" s="394"/>
      <c r="BE300" s="410">
        <v>0.2</v>
      </c>
      <c r="BF300" s="411">
        <v>0.4</v>
      </c>
      <c r="BG300" s="411">
        <v>0.60000000000000009</v>
      </c>
      <c r="BH300" s="411">
        <v>0.8</v>
      </c>
      <c r="BI300" s="411">
        <v>1</v>
      </c>
    </row>
    <row r="301" spans="1:125" ht="80.25" customHeight="1" x14ac:dyDescent="0.25">
      <c r="A301" s="303"/>
      <c r="B301" s="834">
        <v>48</v>
      </c>
      <c r="C301" s="837" t="s">
        <v>645</v>
      </c>
      <c r="D301" s="837" t="s">
        <v>629</v>
      </c>
      <c r="E301" s="837" t="s">
        <v>601</v>
      </c>
      <c r="F301" s="840" t="s">
        <v>878</v>
      </c>
      <c r="G301" s="843" t="s">
        <v>2167</v>
      </c>
      <c r="H301" s="485" t="s">
        <v>1271</v>
      </c>
      <c r="I301" s="846" t="str">
        <f>IF(F301="","",(CONCATENATE("Posibilidad de afectación ",F301," ",G301," ",H301," ",H302," ",H303," ",H304," ",H305)))</f>
        <v xml:space="preserve">Posibilidad de afectación Reputacional y Económica en la inoportunidad de la notificación de un hallazgo critico en imagenologia, debido a la baja adherencia al protocolo de notificación de hallazgos criticos.    </v>
      </c>
      <c r="J301" s="1206" t="s">
        <v>906</v>
      </c>
      <c r="K301" s="1209" t="s">
        <v>868</v>
      </c>
      <c r="L301" s="274"/>
      <c r="M301" s="855" t="s">
        <v>660</v>
      </c>
      <c r="N301" s="858">
        <f>IF(ISERROR(VLOOKUP($M301,[5]Listas!$E$20:$F$24,2,FALSE)),"",(VLOOKUP($M301,[5]Listas!$E$20:$F$24,2,FALSE)))</f>
        <v>1</v>
      </c>
      <c r="O301" s="861" t="str">
        <f>IF(ISERROR(VLOOKUP($N301,[5]Listas!$E$3:$F$7,2,FALSE)),"",(VLOOKUP($N301,[5]Listas!$E$3:$F$7,2,FALSE)))</f>
        <v xml:space="preserve">MUY ALTA </v>
      </c>
      <c r="P301" s="864" t="s">
        <v>594</v>
      </c>
      <c r="Q301" s="867">
        <f>IF(ISERROR(VLOOKUP($P301,[5]Listas!$E$28:$F$35,2,FALSE)),"",(VLOOKUP($P301,[5]Listas!$E$28:$F$35,2,FALSE)))</f>
        <v>0.6</v>
      </c>
      <c r="R301" s="870" t="str">
        <f t="shared" ref="R301" si="517">IF(N301="","",(CONCATENATE("R.INHERENTE
",(IF(AND($N301=0.2,$Q301=0.2),1,(IF(AND($N301=0.2,$Q301=0.4),6,(IF(AND($N301=0.2,$Q301=0.6),11,(IF(AND($N301=0.2,$Q301=0.8),16,(IF(AND($N301=0.2,$Q301=1),21,(IF(AND($N301=0.4,$Q301=0.2),2,(IF(AND($N301=0.4,$Q301=0.4),7,(IF(AND($N301=0.4,$Q301=0.6),12,(IF(AND($N301=0.4,$Q301=0.8),17,(IF(AND($N301=0.4,$Q301=1),22,(IF(AND($N301=0.6,$Q301=0.2),3,(IF(AND($N301=0.6,$Q301=0.4),8,(IF(AND($N301=0.6,$Q301=0.6),13,(IF(AND($N301=0.6,$Q301=0.8),18,(IF(AND($N301=0.6,$Q301=1),23,(IF(AND($N301=0.8,$Q301=0.2),4,(IF(AND($N301=0.8,$Q301=0.4),9,(IF(AND($N301=0.8,$Q301=0.6),14,(IF(AND($N301=0.8,$Q301=0.8),19,(IF(AND($N301=0.8,$Q301=1),24,(IF(AND($N301=1,$Q301=0.2),5,(IF(AND($N301=1,$Q301=0.4),10,(IF(AND($N301=1,$Q301=0.6),15,(IF(AND($N301=1,$Q301=0.8),20,(IF(AND($N301=1,$Q301=1),25,"")))))))))))))))))))))))))))))))))))))))))))))))))))))</f>
        <v>R.INHERENTE
15</v>
      </c>
      <c r="S301" s="274">
        <f>+VLOOKUP($R301,[5]Listas!$D$112:$E$136,2,FALSE)</f>
        <v>15</v>
      </c>
      <c r="T301" s="515" t="s">
        <v>2168</v>
      </c>
      <c r="U301" s="309" t="s">
        <v>748</v>
      </c>
      <c r="V301" s="309"/>
      <c r="W301" s="875">
        <v>25</v>
      </c>
      <c r="X301" s="875"/>
      <c r="Y301" s="875"/>
      <c r="Z301" s="875"/>
      <c r="AA301" s="875"/>
      <c r="AB301" s="875"/>
      <c r="AC301" s="875"/>
      <c r="AD301" s="875"/>
      <c r="AE301" s="875">
        <v>15</v>
      </c>
      <c r="AF301" s="875"/>
      <c r="AG301" s="436">
        <f t="shared" ref="AG301:AG305" si="518">W301+Y301+AA301+AC301+AE301</f>
        <v>40</v>
      </c>
      <c r="AH301" s="407">
        <v>0.6</v>
      </c>
      <c r="AI301" s="408"/>
      <c r="AJ301" s="876" t="s">
        <v>189</v>
      </c>
      <c r="AK301" s="876"/>
      <c r="AL301" s="877" t="s">
        <v>588</v>
      </c>
      <c r="AM301" s="877"/>
      <c r="AN301" s="876" t="s">
        <v>189</v>
      </c>
      <c r="AO301" s="876"/>
      <c r="AP301" s="500" t="s">
        <v>2169</v>
      </c>
      <c r="AQ301" s="542" t="s">
        <v>616</v>
      </c>
      <c r="AR301" s="310" t="s">
        <v>1272</v>
      </c>
      <c r="AS301" s="311" t="s">
        <v>1273</v>
      </c>
      <c r="AT301" s="259" t="s">
        <v>1255</v>
      </c>
      <c r="AU301" s="305">
        <f t="shared" ref="AU301" si="519">+(IF(AND($AV301&gt;0,$AV301&lt;=0.2),0.2,(IF(AND($AV301&gt;0.2,$AV301&lt;=0.4),0.4,(IF(AND($AV301&gt;0.4,$AV301&lt;=0.6),0.6,(IF(AND($AV301&gt;0.6,$AV301&lt;=0.8),0.8,(IF($AV301&gt;0.8,1,""))))))))))</f>
        <v>0.4</v>
      </c>
      <c r="AV301" s="1172">
        <f t="shared" ref="AV301" si="520">+MIN(AH301:AH305)</f>
        <v>0.36</v>
      </c>
      <c r="AW301" s="1173" t="str">
        <f t="shared" si="421"/>
        <v>BAJA</v>
      </c>
      <c r="AX301" s="1174">
        <f t="shared" ref="AX301" si="521">+MIN(AI301:AI305)</f>
        <v>0.36</v>
      </c>
      <c r="AY301" s="1173" t="str">
        <f t="shared" si="422"/>
        <v>BAJA</v>
      </c>
      <c r="AZ301" s="1175" t="str">
        <f t="shared" si="423"/>
        <v>R.RESIDUAL
7</v>
      </c>
      <c r="BA301" s="1177" t="s">
        <v>610</v>
      </c>
      <c r="BB301" s="305">
        <f t="shared" ref="BB301" si="522">+(IF(AND($AX301&gt;0,$AX301&lt;=0.2),0.2,(IF(AND($AX301&gt;0.2,$AX301&lt;=0.4),0.4,(IF(AND($AX301&gt;0.4,$AX301&lt;=0.6),0.6,(IF(AND($AX301&gt;0.6,$AX301&lt;=0.8),0.8,(IF($AX301&gt;0.8,1,""))))))))))</f>
        <v>0.4</v>
      </c>
      <c r="BC301" s="276">
        <f>+VLOOKUP($AZ301,[5]Listas!$F$112:$G$136,2,FALSE)</f>
        <v>7</v>
      </c>
      <c r="BD301" s="397">
        <v>1</v>
      </c>
      <c r="BE301" s="277" t="str">
        <f t="shared" ref="BE301" si="523">IF(ISERROR(IF(R301="R.INHERENTE
5","R. INHERENTE",(IF(AZ301="R.RESIDUAL
5","R. RESIDUAL"," ")))),"",(IF(R301="R.INHERENTE
5","R. INHERENTE",(IF(AZ301="R.RESIDUAL
5","R. RESIDUAL"," ")))))</f>
        <v xml:space="preserve"> </v>
      </c>
      <c r="BF301" s="278" t="str">
        <f t="shared" ref="BF301" si="524">IF(ISERROR(IF(R301="R.INHERENTE
10","R. INHERENTE",(IF(AZ301="R.RESIDUAL
10","R. RESIDUAL"," ")))),"",(IF(R301="R.INHERENTE
10","R. INHERENTE",(IF(AZ301="R.RESIDUAL
10","R. RESIDUAL"," ")))))</f>
        <v xml:space="preserve"> </v>
      </c>
      <c r="BG301" s="278" t="str">
        <f t="shared" ref="BG301" si="525">IF(ISERROR(IF(R301="R.INHERENTE
15","R. INHERENTE",(IF(AZ301="R.RESIDUAL
15","R. RESIDUAL"," ")))),"",(IF(R301="R.INHERENTE
15","R. INHERENTE",(IF(AZ301="R.RESIDUAL
15","R. RESIDUAL"," ")))))</f>
        <v>R. INHERENTE</v>
      </c>
      <c r="BH301" s="278" t="str">
        <f t="shared" ref="BH301" si="526">IF(ISERROR(IF(R301="R.INHERENTE
20","R. INHERENTE",(IF(AZ301="R.RESIDUAL
20","R. RESIDUAL"," ")))),"",(IF(R301="R.INHERENTE
20","R. INHERENTE",(IF(AZ301="R.RESIDUAL
20","R. RESIDUAL"," ")))))</f>
        <v xml:space="preserve"> </v>
      </c>
      <c r="BI301" s="279" t="str">
        <f t="shared" ref="BI301" si="527">IF(ISERROR(IF(R301="R.INHERENTE
25","R. INHERENTE",(IF(AZ301="R.RESIDUAL
25","R. RESIDUAL"," ")))),"",(IF(R301="R.INHERENTE
25","R. INHERENTE",(IF(AZ301="R.RESIDUAL
25","R. RESIDUAL"," ")))))</f>
        <v xml:space="preserve"> </v>
      </c>
      <c r="BJ301" s="280"/>
      <c r="BK301" s="893" t="s">
        <v>43</v>
      </c>
      <c r="BL301" s="810" t="s">
        <v>43</v>
      </c>
      <c r="BM301" s="810" t="s">
        <v>43</v>
      </c>
      <c r="BN301" s="810" t="s">
        <v>43</v>
      </c>
      <c r="BO301" s="810" t="s">
        <v>43</v>
      </c>
      <c r="BP301" s="813"/>
      <c r="BQ301" s="392"/>
      <c r="BR301" s="816" t="s">
        <v>1274</v>
      </c>
      <c r="BS301" s="1176" t="s">
        <v>1280</v>
      </c>
      <c r="BT301" s="822" t="s">
        <v>1275</v>
      </c>
      <c r="BU301" s="275"/>
      <c r="BV301" s="825">
        <v>44656</v>
      </c>
      <c r="BW301" s="828"/>
      <c r="BX301" s="828"/>
      <c r="BY301" s="828"/>
      <c r="BZ301" s="792" t="s">
        <v>924</v>
      </c>
      <c r="CA301" s="828"/>
      <c r="CB301" s="828"/>
      <c r="CC301" s="828"/>
      <c r="CD301" s="792" t="s">
        <v>924</v>
      </c>
      <c r="CE301" s="828"/>
      <c r="CF301" s="828"/>
      <c r="CG301" s="828"/>
      <c r="CH301" s="792" t="s">
        <v>925</v>
      </c>
      <c r="CI301" s="828"/>
      <c r="CJ301" s="828"/>
      <c r="CK301" s="828"/>
      <c r="CL301" s="792" t="s">
        <v>924</v>
      </c>
      <c r="CM301" s="828"/>
      <c r="CN301" s="828"/>
      <c r="CO301" s="828"/>
      <c r="CP301" s="795" t="s">
        <v>926</v>
      </c>
      <c r="CQ301" s="308"/>
      <c r="CR301" s="831">
        <v>44661</v>
      </c>
      <c r="CS301" s="789"/>
      <c r="CT301" s="789"/>
      <c r="CU301" s="789"/>
      <c r="CV301" s="789"/>
      <c r="CW301" s="789"/>
      <c r="CX301" s="789"/>
      <c r="CY301" s="789"/>
      <c r="CZ301" s="792" t="s">
        <v>924</v>
      </c>
      <c r="DA301" s="789"/>
      <c r="DB301" s="789"/>
      <c r="DC301" s="789"/>
      <c r="DD301" s="792" t="s">
        <v>924</v>
      </c>
      <c r="DE301" s="789"/>
      <c r="DF301" s="789"/>
      <c r="DG301" s="789"/>
      <c r="DH301" s="792" t="s">
        <v>925</v>
      </c>
      <c r="DI301" s="789"/>
      <c r="DJ301" s="789"/>
      <c r="DK301" s="789"/>
      <c r="DL301" s="792" t="s">
        <v>924</v>
      </c>
      <c r="DM301" s="789"/>
      <c r="DN301" s="789"/>
      <c r="DO301" s="789"/>
      <c r="DP301" s="795" t="s">
        <v>926</v>
      </c>
      <c r="DQ301" s="293"/>
      <c r="DR301" s="294"/>
      <c r="DS301" s="295"/>
      <c r="DT301" s="295"/>
      <c r="DU301" s="296"/>
    </row>
    <row r="302" spans="1:125" ht="80.25" customHeight="1" x14ac:dyDescent="0.25">
      <c r="A302" s="303"/>
      <c r="B302" s="835"/>
      <c r="C302" s="838"/>
      <c r="D302" s="838"/>
      <c r="E302" s="838"/>
      <c r="F302" s="841"/>
      <c r="G302" s="844"/>
      <c r="H302" s="486"/>
      <c r="I302" s="847"/>
      <c r="J302" s="1207"/>
      <c r="K302" s="1210"/>
      <c r="L302" s="274"/>
      <c r="M302" s="856"/>
      <c r="N302" s="859"/>
      <c r="O302" s="862"/>
      <c r="P302" s="865"/>
      <c r="Q302" s="868"/>
      <c r="R302" s="871"/>
      <c r="S302" s="274"/>
      <c r="T302" s="516" t="s">
        <v>2170</v>
      </c>
      <c r="U302" s="258" t="s">
        <v>748</v>
      </c>
      <c r="V302" s="258"/>
      <c r="W302" s="798">
        <v>25</v>
      </c>
      <c r="X302" s="798"/>
      <c r="Y302" s="798"/>
      <c r="Z302" s="798"/>
      <c r="AA302" s="798"/>
      <c r="AB302" s="798"/>
      <c r="AC302" s="798"/>
      <c r="AD302" s="798"/>
      <c r="AE302" s="798">
        <v>15</v>
      </c>
      <c r="AF302" s="798"/>
      <c r="AG302" s="412">
        <f t="shared" si="518"/>
        <v>40</v>
      </c>
      <c r="AH302" s="403">
        <v>0.36</v>
      </c>
      <c r="AI302" s="404"/>
      <c r="AJ302" s="799" t="s">
        <v>189</v>
      </c>
      <c r="AK302" s="799"/>
      <c r="AL302" s="800" t="s">
        <v>588</v>
      </c>
      <c r="AM302" s="800"/>
      <c r="AN302" s="799" t="s">
        <v>189</v>
      </c>
      <c r="AO302" s="799"/>
      <c r="AP302" s="499" t="s">
        <v>1276</v>
      </c>
      <c r="AQ302" s="482" t="s">
        <v>616</v>
      </c>
      <c r="AR302" s="269" t="s">
        <v>1277</v>
      </c>
      <c r="AS302" s="266" t="s">
        <v>1273</v>
      </c>
      <c r="AT302" s="259" t="s">
        <v>1255</v>
      </c>
      <c r="AU302" s="276"/>
      <c r="AV302" s="956"/>
      <c r="AW302" s="959"/>
      <c r="AX302" s="898"/>
      <c r="AY302" s="959"/>
      <c r="AZ302" s="963"/>
      <c r="BA302" s="953"/>
      <c r="BB302" s="394"/>
      <c r="BC302" s="282"/>
      <c r="BD302" s="397">
        <v>0.8</v>
      </c>
      <c r="BE302" s="283" t="str">
        <f t="shared" ref="BE302" si="528">IF(ISERROR(IF(R301="R.INHERENTE
4","R. INHERENTE",(IF(AZ301="R.RESIDUAL
4","R. RESIDUAL"," ")))),"",(IF(R301="R.INHERENTE
4","R. INHERENTE",(IF(AZ301="R.RESIDUAL
4","R. RESIDUAL"," ")))))</f>
        <v xml:space="preserve"> </v>
      </c>
      <c r="BF302" s="284" t="str">
        <f t="shared" ref="BF302" si="529">IF(ISERROR(IF(R301="R.INHERENTE
9","R. INHERENTE",(IF(AZ301="R.RESIDUAL
9","R. RESIDUAL"," ")))),"",(IF(R301="R.INHERENTE
9","R. INHERENTE",(IF(AZ301="R.RESIDUAL
9","R. RESIDUAL"," ")))))</f>
        <v xml:space="preserve"> </v>
      </c>
      <c r="BG302" s="285" t="str">
        <f t="shared" ref="BG302" si="530">IF(ISERROR(IF(R301="R.INHERENTE
14","R. INHERENTE",(IF(AZ301="R.RESIDUAL
14","R. RESIDUAL"," ")))),"",(IF(R301="R.INHERENTE
14","R. INHERENTE",(IF(AZ301="R.RESIDUAL
14","R. RESIDUAL"," ")))))</f>
        <v xml:space="preserve"> </v>
      </c>
      <c r="BH302" s="285" t="str">
        <f t="shared" ref="BH302" si="531">IF(ISERROR(IF(R301="R.INHERENTE
19","R. INHERENTE",(IF(AZ301="R.RESIDUAL
19","R. RESIDUAL"," ")))),"",(IF(R301="R.INHERENTE
19","R. INHERENTE",(IF(AZ301="R.RESIDUAL
19","R. RESIDUAL"," ")))))</f>
        <v xml:space="preserve"> </v>
      </c>
      <c r="BI302" s="286" t="str">
        <f t="shared" ref="BI302" si="532">IF(ISERROR(IF(R301="R.INHERENTE
24","R. INHERENTE",(IF(AZ301="R.RESIDUAL
24","R. RESIDUAL"," ")))),"",(IF(R301="R.INHERENTE
24","R. INHERENTE",(IF(AZ301="R.RESIDUAL
24","R. RESIDUAL"," ")))))</f>
        <v xml:space="preserve"> </v>
      </c>
      <c r="BJ302" s="280"/>
      <c r="BK302" s="894"/>
      <c r="BL302" s="811"/>
      <c r="BM302" s="811"/>
      <c r="BN302" s="811"/>
      <c r="BO302" s="811"/>
      <c r="BP302" s="814"/>
      <c r="BQ302" s="392"/>
      <c r="BR302" s="817"/>
      <c r="BS302" s="950"/>
      <c r="BT302" s="1153"/>
      <c r="BU302" s="275"/>
      <c r="BV302" s="826"/>
      <c r="BW302" s="829"/>
      <c r="BX302" s="829"/>
      <c r="BY302" s="829"/>
      <c r="BZ302" s="793"/>
      <c r="CA302" s="829"/>
      <c r="CB302" s="829"/>
      <c r="CC302" s="829"/>
      <c r="CD302" s="793"/>
      <c r="CE302" s="829"/>
      <c r="CF302" s="829"/>
      <c r="CG302" s="829"/>
      <c r="CH302" s="793"/>
      <c r="CI302" s="829"/>
      <c r="CJ302" s="829"/>
      <c r="CK302" s="829"/>
      <c r="CL302" s="793"/>
      <c r="CM302" s="829"/>
      <c r="CN302" s="829"/>
      <c r="CO302" s="829"/>
      <c r="CP302" s="796"/>
      <c r="CQ302" s="308"/>
      <c r="CR302" s="832"/>
      <c r="CS302" s="790"/>
      <c r="CT302" s="790"/>
      <c r="CU302" s="790"/>
      <c r="CV302" s="790"/>
      <c r="CW302" s="790"/>
      <c r="CX302" s="790"/>
      <c r="CY302" s="790"/>
      <c r="CZ302" s="793"/>
      <c r="DA302" s="790"/>
      <c r="DB302" s="790"/>
      <c r="DC302" s="790"/>
      <c r="DD302" s="793"/>
      <c r="DE302" s="790"/>
      <c r="DF302" s="790"/>
      <c r="DG302" s="790"/>
      <c r="DH302" s="793"/>
      <c r="DI302" s="790"/>
      <c r="DJ302" s="790"/>
      <c r="DK302" s="790"/>
      <c r="DL302" s="793"/>
      <c r="DM302" s="790"/>
      <c r="DN302" s="790"/>
      <c r="DO302" s="790"/>
      <c r="DP302" s="796"/>
      <c r="DQ302" s="293"/>
      <c r="DR302" s="297"/>
      <c r="DS302" s="298"/>
      <c r="DT302" s="298"/>
      <c r="DU302" s="299"/>
    </row>
    <row r="303" spans="1:125" ht="80.25" customHeight="1" x14ac:dyDescent="0.25">
      <c r="A303" s="303"/>
      <c r="B303" s="835"/>
      <c r="C303" s="838"/>
      <c r="D303" s="838"/>
      <c r="E303" s="838"/>
      <c r="F303" s="841"/>
      <c r="G303" s="844"/>
      <c r="H303" s="486"/>
      <c r="I303" s="847"/>
      <c r="J303" s="1207"/>
      <c r="K303" s="1210"/>
      <c r="L303" s="274"/>
      <c r="M303" s="856"/>
      <c r="N303" s="859"/>
      <c r="O303" s="862"/>
      <c r="P303" s="865"/>
      <c r="Q303" s="868"/>
      <c r="R303" s="871"/>
      <c r="S303" s="274"/>
      <c r="T303" s="516" t="s">
        <v>2171</v>
      </c>
      <c r="U303" s="258"/>
      <c r="V303" s="258" t="s">
        <v>260</v>
      </c>
      <c r="W303" s="798">
        <v>25</v>
      </c>
      <c r="X303" s="798"/>
      <c r="Y303" s="798"/>
      <c r="Z303" s="798"/>
      <c r="AA303" s="798"/>
      <c r="AB303" s="798"/>
      <c r="AC303" s="798">
        <v>0</v>
      </c>
      <c r="AD303" s="798"/>
      <c r="AE303" s="798">
        <v>15</v>
      </c>
      <c r="AF303" s="798"/>
      <c r="AG303" s="412">
        <f t="shared" si="518"/>
        <v>40</v>
      </c>
      <c r="AH303" s="403"/>
      <c r="AI303" s="404">
        <v>0.36</v>
      </c>
      <c r="AJ303" s="799" t="s">
        <v>189</v>
      </c>
      <c r="AK303" s="799"/>
      <c r="AL303" s="800" t="s">
        <v>588</v>
      </c>
      <c r="AM303" s="800"/>
      <c r="AN303" s="799" t="s">
        <v>189</v>
      </c>
      <c r="AO303" s="799"/>
      <c r="AP303" s="499" t="s">
        <v>1278</v>
      </c>
      <c r="AQ303" s="482" t="s">
        <v>617</v>
      </c>
      <c r="AR303" s="269" t="s">
        <v>1279</v>
      </c>
      <c r="AS303" s="266" t="s">
        <v>1273</v>
      </c>
      <c r="AT303" s="259" t="s">
        <v>1255</v>
      </c>
      <c r="AU303" s="276"/>
      <c r="AV303" s="956"/>
      <c r="AW303" s="959"/>
      <c r="AX303" s="898"/>
      <c r="AY303" s="959"/>
      <c r="AZ303" s="963"/>
      <c r="BA303" s="953"/>
      <c r="BB303" s="394"/>
      <c r="BC303" s="282"/>
      <c r="BD303" s="397">
        <v>0.60000000000000009</v>
      </c>
      <c r="BE303" s="283" t="str">
        <f t="shared" ref="BE303" si="533">IF(ISERROR(IF(R301="R.INHERENTE
3","R. INHERENTE",(IF(AZ301="R.RESIDUAL
3","R. RESIDUAL"," ")))),"",(IF(R301="R.INHERENTE
3","R. INHERENTE",(IF(AZ301="R.RESIDUAL
3","R. RESIDUAL"," ")))))</f>
        <v xml:space="preserve"> </v>
      </c>
      <c r="BF303" s="284" t="str">
        <f t="shared" ref="BF303" si="534">IF(ISERROR(IF(R301="R.INHERENTE
8","R. INHERENTE",(IF(AZ301="R.RESIDUAL
8","R. RESIDUAL"," ")))),"",(IF(R301="R.INHERENTE
8","R. INHERENTE",(IF(AZ301="R.RESIDUAL
8","R. RESIDUAL"," ")))))</f>
        <v xml:space="preserve"> </v>
      </c>
      <c r="BG303" s="284" t="str">
        <f t="shared" ref="BG303" si="535">IF(ISERROR(IF(R301="R.INHERENTE
13","R. INHERENTE",(IF(AZ301="R.RESIDUAL
13","R. RESIDUAL"," ")))),"",(IF(R301="R.INHERENTE
13","R. INHERENTE",(IF(AZ301="R.RESIDUAL
13","R. RESIDUAL"," ")))))</f>
        <v xml:space="preserve"> </v>
      </c>
      <c r="BH303" s="285" t="str">
        <f t="shared" ref="BH303" si="536">IF(ISERROR(IF(R301="R.INHERENTE
18","R. INHERENTE",(IF(AZ301="R.RESIDUAL
18","R. RESIDUAL"," ")))),"",(IF(R301="R.INHERENTE
18","R. INHERENTE",(IF(AZ301="R.RESIDUAL
18","R. RESIDUAL"," ")))))</f>
        <v xml:space="preserve"> </v>
      </c>
      <c r="BI303" s="286" t="str">
        <f t="shared" ref="BI303" si="537">IF(ISERROR(IF(R301="R.INHERENTE
23","R. INHERENTE",(IF(AZ301="R.RESIDUAL
23","R. RESIDUAL"," ")))),"",(IF(R301="R.INHERENTE
23","R. INHERENTE",(IF(AZ301="R.RESIDUAL
23","R. RESIDUAL"," ")))))</f>
        <v xml:space="preserve"> </v>
      </c>
      <c r="BJ303" s="280"/>
      <c r="BK303" s="894"/>
      <c r="BL303" s="811"/>
      <c r="BM303" s="811"/>
      <c r="BN303" s="811"/>
      <c r="BO303" s="811"/>
      <c r="BP303" s="814"/>
      <c r="BQ303" s="392"/>
      <c r="BR303" s="817"/>
      <c r="BS303" s="950"/>
      <c r="BT303" s="1153"/>
      <c r="BU303" s="275"/>
      <c r="BV303" s="826"/>
      <c r="BW303" s="829"/>
      <c r="BX303" s="829"/>
      <c r="BY303" s="829"/>
      <c r="BZ303" s="793"/>
      <c r="CA303" s="829"/>
      <c r="CB303" s="829"/>
      <c r="CC303" s="829"/>
      <c r="CD303" s="793"/>
      <c r="CE303" s="829"/>
      <c r="CF303" s="829"/>
      <c r="CG303" s="829"/>
      <c r="CH303" s="793"/>
      <c r="CI303" s="829"/>
      <c r="CJ303" s="829"/>
      <c r="CK303" s="829"/>
      <c r="CL303" s="793"/>
      <c r="CM303" s="829"/>
      <c r="CN303" s="829"/>
      <c r="CO303" s="829"/>
      <c r="CP303" s="796"/>
      <c r="CQ303" s="308"/>
      <c r="CR303" s="832"/>
      <c r="CS303" s="790"/>
      <c r="CT303" s="790"/>
      <c r="CU303" s="790"/>
      <c r="CV303" s="790"/>
      <c r="CW303" s="790"/>
      <c r="CX303" s="790"/>
      <c r="CY303" s="790"/>
      <c r="CZ303" s="793"/>
      <c r="DA303" s="790"/>
      <c r="DB303" s="790"/>
      <c r="DC303" s="790"/>
      <c r="DD303" s="793"/>
      <c r="DE303" s="790"/>
      <c r="DF303" s="790"/>
      <c r="DG303" s="790"/>
      <c r="DH303" s="793"/>
      <c r="DI303" s="790"/>
      <c r="DJ303" s="790"/>
      <c r="DK303" s="790"/>
      <c r="DL303" s="793"/>
      <c r="DM303" s="790"/>
      <c r="DN303" s="790"/>
      <c r="DO303" s="790"/>
      <c r="DP303" s="796"/>
      <c r="DQ303" s="293"/>
      <c r="DR303" s="297"/>
      <c r="DS303" s="298"/>
      <c r="DT303" s="298"/>
      <c r="DU303" s="299"/>
    </row>
    <row r="304" spans="1:125" ht="80.25" customHeight="1" x14ac:dyDescent="0.25">
      <c r="A304" s="303"/>
      <c r="B304" s="835"/>
      <c r="C304" s="838"/>
      <c r="D304" s="838"/>
      <c r="E304" s="838"/>
      <c r="F304" s="841"/>
      <c r="G304" s="844"/>
      <c r="H304" s="486"/>
      <c r="I304" s="847"/>
      <c r="J304" s="1207"/>
      <c r="K304" s="1210"/>
      <c r="L304" s="274"/>
      <c r="M304" s="856"/>
      <c r="N304" s="859"/>
      <c r="O304" s="862"/>
      <c r="P304" s="865"/>
      <c r="Q304" s="868"/>
      <c r="R304" s="871"/>
      <c r="S304" s="274"/>
      <c r="T304" s="516"/>
      <c r="U304" s="258"/>
      <c r="V304" s="258"/>
      <c r="W304" s="798"/>
      <c r="X304" s="798"/>
      <c r="Y304" s="798"/>
      <c r="Z304" s="798"/>
      <c r="AA304" s="798"/>
      <c r="AB304" s="798"/>
      <c r="AC304" s="798"/>
      <c r="AD304" s="798"/>
      <c r="AE304" s="798"/>
      <c r="AF304" s="798"/>
      <c r="AG304" s="412">
        <f t="shared" si="518"/>
        <v>0</v>
      </c>
      <c r="AH304" s="403"/>
      <c r="AI304" s="404"/>
      <c r="AJ304" s="799"/>
      <c r="AK304" s="799"/>
      <c r="AL304" s="800"/>
      <c r="AM304" s="800"/>
      <c r="AN304" s="799"/>
      <c r="AO304" s="799"/>
      <c r="AP304" s="543"/>
      <c r="AQ304" s="482"/>
      <c r="AR304" s="269"/>
      <c r="AS304" s="266"/>
      <c r="AT304" s="261"/>
      <c r="AU304" s="276"/>
      <c r="AV304" s="956"/>
      <c r="AW304" s="959"/>
      <c r="AX304" s="898"/>
      <c r="AY304" s="959"/>
      <c r="AZ304" s="963"/>
      <c r="BA304" s="953"/>
      <c r="BB304" s="394"/>
      <c r="BC304" s="282"/>
      <c r="BD304" s="397">
        <v>0.4</v>
      </c>
      <c r="BE304" s="287" t="str">
        <f t="shared" ref="BE304" si="538">IF(ISERROR(IF(R301="R.INHERENTE
2","R. INHERENTE",(IF(AZ301="R.RESIDUAL
2","R. RESIDUAL"," ")))),"",(IF(R301="R.INHERENTE
2","R. INHERENTE",(IF(AZ301="R.RESIDUAL
2","R. RESIDUAL"," ")))))</f>
        <v xml:space="preserve"> </v>
      </c>
      <c r="BF304" s="284" t="str">
        <f t="shared" ref="BF304" si="539">IF(ISERROR(IF(R301="R.INHERENTE
7","R. INHERENTE",(IF(AZ301="R.RESIDUAL
7","R. RESIDUAL"," ")))),"",(IF(R301="R.INHERENTE
7","R. INHERENTE",(IF(AZ301="R.RESIDUAL
7","R. RESIDUAL"," ")))))</f>
        <v>R. RESIDUAL</v>
      </c>
      <c r="BG304" s="284" t="str">
        <f t="shared" ref="BG304" si="540">IF(ISERROR(IF(R301="R.INHERENTE
12","R. INHERENTE",(IF(AZ301="R.RESIDUAL
12","R. RESIDUAL"," ")))),"",(IF(R301="R.INHERENTE
12","R. INHERENTE",(IF(AZ301="R.RESIDUAL
12","R. RESIDUAL"," ")))))</f>
        <v xml:space="preserve"> </v>
      </c>
      <c r="BH304" s="285" t="str">
        <f t="shared" ref="BH304" si="541">IF(ISERROR(IF(R301="R.INHERENTE
17","R. INHERENTE",(IF(AZ301="R.RESIDUAL
17","R. RESIDUAL"," ")))),"",(IF(R301="R.INHERENTE
17","R. INHERENTE",(IF(AZ301="R.RESIDUAL
17","R. RESIDUAL"," ")))))</f>
        <v xml:space="preserve"> </v>
      </c>
      <c r="BI304" s="286" t="str">
        <f t="shared" ref="BI304" si="542">IF(ISERROR(IF(R301="R.INHERENTE
22","R. INHERENTE",(IF(AZ301="R.RESIDUAL
22","R. RESIDUAL"," ")))),"",(IF(R301="R.INHERENTE
22","R. INHERENTE",(IF(AZ301="R.RESIDUAL
22","R. RESIDUAL"," ")))))</f>
        <v xml:space="preserve"> </v>
      </c>
      <c r="BJ304" s="280"/>
      <c r="BK304" s="894"/>
      <c r="BL304" s="811"/>
      <c r="BM304" s="811"/>
      <c r="BN304" s="811"/>
      <c r="BO304" s="811"/>
      <c r="BP304" s="814"/>
      <c r="BQ304" s="392"/>
      <c r="BR304" s="817"/>
      <c r="BS304" s="950"/>
      <c r="BT304" s="1153"/>
      <c r="BU304" s="275"/>
      <c r="BV304" s="826"/>
      <c r="BW304" s="829"/>
      <c r="BX304" s="829"/>
      <c r="BY304" s="829"/>
      <c r="BZ304" s="793"/>
      <c r="CA304" s="829"/>
      <c r="CB304" s="829"/>
      <c r="CC304" s="829"/>
      <c r="CD304" s="793"/>
      <c r="CE304" s="829"/>
      <c r="CF304" s="829"/>
      <c r="CG304" s="829"/>
      <c r="CH304" s="793"/>
      <c r="CI304" s="829"/>
      <c r="CJ304" s="829"/>
      <c r="CK304" s="829"/>
      <c r="CL304" s="793"/>
      <c r="CM304" s="829"/>
      <c r="CN304" s="829"/>
      <c r="CO304" s="829"/>
      <c r="CP304" s="796"/>
      <c r="CQ304" s="308"/>
      <c r="CR304" s="832"/>
      <c r="CS304" s="790"/>
      <c r="CT304" s="790"/>
      <c r="CU304" s="790"/>
      <c r="CV304" s="790"/>
      <c r="CW304" s="790"/>
      <c r="CX304" s="790"/>
      <c r="CY304" s="790"/>
      <c r="CZ304" s="793"/>
      <c r="DA304" s="790"/>
      <c r="DB304" s="790"/>
      <c r="DC304" s="790"/>
      <c r="DD304" s="793"/>
      <c r="DE304" s="790"/>
      <c r="DF304" s="790"/>
      <c r="DG304" s="790"/>
      <c r="DH304" s="793"/>
      <c r="DI304" s="790"/>
      <c r="DJ304" s="790"/>
      <c r="DK304" s="790"/>
      <c r="DL304" s="793"/>
      <c r="DM304" s="790"/>
      <c r="DN304" s="790"/>
      <c r="DO304" s="790"/>
      <c r="DP304" s="796"/>
      <c r="DQ304" s="293"/>
      <c r="DR304" s="297"/>
      <c r="DS304" s="298"/>
      <c r="DT304" s="298"/>
      <c r="DU304" s="299"/>
    </row>
    <row r="305" spans="1:125" ht="80.25" customHeight="1" thickBot="1" x14ac:dyDescent="0.3">
      <c r="A305" s="303"/>
      <c r="B305" s="836"/>
      <c r="C305" s="839"/>
      <c r="D305" s="839"/>
      <c r="E305" s="839"/>
      <c r="F305" s="842"/>
      <c r="G305" s="845"/>
      <c r="H305" s="487"/>
      <c r="I305" s="848"/>
      <c r="J305" s="1208"/>
      <c r="K305" s="1211"/>
      <c r="L305" s="274"/>
      <c r="M305" s="857"/>
      <c r="N305" s="860"/>
      <c r="O305" s="863"/>
      <c r="P305" s="866"/>
      <c r="Q305" s="869"/>
      <c r="R305" s="872"/>
      <c r="S305" s="274"/>
      <c r="T305" s="551"/>
      <c r="U305" s="263"/>
      <c r="V305" s="263"/>
      <c r="W305" s="805"/>
      <c r="X305" s="805"/>
      <c r="Y305" s="805"/>
      <c r="Z305" s="805"/>
      <c r="AA305" s="805"/>
      <c r="AB305" s="805"/>
      <c r="AC305" s="805"/>
      <c r="AD305" s="805"/>
      <c r="AE305" s="805"/>
      <c r="AF305" s="805"/>
      <c r="AG305" s="413">
        <f t="shared" si="518"/>
        <v>0</v>
      </c>
      <c r="AH305" s="405"/>
      <c r="AI305" s="406"/>
      <c r="AJ305" s="971"/>
      <c r="AK305" s="971"/>
      <c r="AL305" s="896"/>
      <c r="AM305" s="896"/>
      <c r="AN305" s="971"/>
      <c r="AO305" s="971"/>
      <c r="AP305" s="271"/>
      <c r="AQ305" s="483"/>
      <c r="AR305" s="270"/>
      <c r="AS305" s="267"/>
      <c r="AT305" s="264"/>
      <c r="AU305" s="276"/>
      <c r="AV305" s="957"/>
      <c r="AW305" s="960"/>
      <c r="AX305" s="899"/>
      <c r="AY305" s="960"/>
      <c r="AZ305" s="964"/>
      <c r="BA305" s="954"/>
      <c r="BB305" s="394"/>
      <c r="BC305" s="282"/>
      <c r="BD305" s="398">
        <v>0.2</v>
      </c>
      <c r="BE305" s="288" t="str">
        <f t="shared" ref="BE305" si="543">IF(ISERROR(IF(R301="R.INHERENTE
1","R. INHERENTE",(IF(AZ301="R.RESIDUAL
1","R. RESIDUAL"," ")))),"",(IF(R301="R.INHERENTE
1","R. INHERENTE",(IF(AZ301="R.RESIDUAL
1","R. RESIDUAL"," ")))))</f>
        <v xml:space="preserve"> </v>
      </c>
      <c r="BF305" s="289" t="str">
        <f t="shared" ref="BF305" si="544">IF(ISERROR(IF(R301="R.INHERENTE
6","R. INHERENTE",(IF(AZ301="R.RESIDUAL
6","R. RESIDUAL"," ")))),"",(IF(R301="R.INHERENTE
6","R. INHERENTE",(IF(AZ301="R.RESIDUAL
6","R. RESIDUAL"," ")))))</f>
        <v xml:space="preserve"> </v>
      </c>
      <c r="BG305" s="290" t="str">
        <f t="shared" ref="BG305" si="545">IF(ISERROR(IF(R301="R.INHERENTE
11","R. INHERENTE",(IF(AZ301="R.RESIDUAL
11","R. RESIDUAL"," ")))),"",(IF(R301="R.INHERENTE
11","R. INHERENTE",(IF(AZ301="R.RESIDUAL
11","R. RESIDUAL"," ")))))</f>
        <v xml:space="preserve"> </v>
      </c>
      <c r="BH305" s="291" t="str">
        <f t="shared" ref="BH305" si="546">IF(ISERROR(IF(R301="R.INHERENTE
16","R. INHERENTE",(IF(AZ301="R.RESIDUAL
16","R. RESIDUAL"," ")))),"",(IF(R301="R.INHERENTE
16","R. INHERENTE",(IF(AZ301="R.RESIDUAL
16","R. RESIDUAL"," ")))))</f>
        <v xml:space="preserve"> </v>
      </c>
      <c r="BI305" s="292" t="str">
        <f t="shared" ref="BI305" si="547">IF(ISERROR(IF(R301="R.INHERENTE
21","R. INHERENTE",(IF(AZ301="R.RESIDUAL
21","R. RESIDUAL"," ")))),"",(IF(R301="R.INHERENTE
21","R. INHERENTE",(IF(AZ301="R.RESIDUAL
21","R. RESIDUAL"," ")))))</f>
        <v xml:space="preserve"> </v>
      </c>
      <c r="BJ305" s="280"/>
      <c r="BK305" s="895"/>
      <c r="BL305" s="812"/>
      <c r="BM305" s="812"/>
      <c r="BN305" s="812"/>
      <c r="BO305" s="812"/>
      <c r="BP305" s="815"/>
      <c r="BQ305" s="392"/>
      <c r="BR305" s="818"/>
      <c r="BS305" s="951"/>
      <c r="BT305" s="1178"/>
      <c r="BU305" s="275"/>
      <c r="BV305" s="827"/>
      <c r="BW305" s="830"/>
      <c r="BX305" s="830"/>
      <c r="BY305" s="830"/>
      <c r="BZ305" s="794"/>
      <c r="CA305" s="830"/>
      <c r="CB305" s="830"/>
      <c r="CC305" s="830"/>
      <c r="CD305" s="794"/>
      <c r="CE305" s="830"/>
      <c r="CF305" s="830"/>
      <c r="CG305" s="830"/>
      <c r="CH305" s="794"/>
      <c r="CI305" s="830"/>
      <c r="CJ305" s="830"/>
      <c r="CK305" s="830"/>
      <c r="CL305" s="794"/>
      <c r="CM305" s="830"/>
      <c r="CN305" s="830"/>
      <c r="CO305" s="830"/>
      <c r="CP305" s="797"/>
      <c r="CQ305" s="308"/>
      <c r="CR305" s="833"/>
      <c r="CS305" s="791"/>
      <c r="CT305" s="791"/>
      <c r="CU305" s="791"/>
      <c r="CV305" s="791"/>
      <c r="CW305" s="791"/>
      <c r="CX305" s="791"/>
      <c r="CY305" s="791"/>
      <c r="CZ305" s="794"/>
      <c r="DA305" s="791"/>
      <c r="DB305" s="791"/>
      <c r="DC305" s="791"/>
      <c r="DD305" s="794"/>
      <c r="DE305" s="791"/>
      <c r="DF305" s="791"/>
      <c r="DG305" s="791"/>
      <c r="DH305" s="794"/>
      <c r="DI305" s="791"/>
      <c r="DJ305" s="791"/>
      <c r="DK305" s="791"/>
      <c r="DL305" s="794"/>
      <c r="DM305" s="791"/>
      <c r="DN305" s="791"/>
      <c r="DO305" s="791"/>
      <c r="DP305" s="797"/>
      <c r="DQ305" s="293"/>
      <c r="DR305" s="300"/>
      <c r="DS305" s="301"/>
      <c r="DT305" s="301"/>
      <c r="DU305" s="302"/>
    </row>
    <row r="306" spans="1:125" ht="18.75" customHeight="1" thickBot="1" x14ac:dyDescent="0.3">
      <c r="AV306" s="394"/>
      <c r="AW306" s="394"/>
      <c r="AX306" s="394"/>
      <c r="AY306" s="394"/>
      <c r="AZ306" s="394"/>
      <c r="BE306" s="410">
        <v>0.2</v>
      </c>
      <c r="BF306" s="411">
        <v>0.4</v>
      </c>
      <c r="BG306" s="411">
        <v>0.60000000000000009</v>
      </c>
      <c r="BH306" s="411">
        <v>0.8</v>
      </c>
      <c r="BI306" s="411">
        <v>1</v>
      </c>
    </row>
    <row r="307" spans="1:125" ht="80.25" customHeight="1" x14ac:dyDescent="0.25">
      <c r="A307" s="303"/>
      <c r="B307" s="834">
        <v>49</v>
      </c>
      <c r="C307" s="837" t="s">
        <v>645</v>
      </c>
      <c r="D307" s="837" t="s">
        <v>629</v>
      </c>
      <c r="E307" s="837" t="s">
        <v>601</v>
      </c>
      <c r="F307" s="840" t="s">
        <v>878</v>
      </c>
      <c r="G307" s="843" t="s">
        <v>1281</v>
      </c>
      <c r="H307" s="485" t="s">
        <v>1265</v>
      </c>
      <c r="I307" s="846" t="str">
        <f>IF(F307="","",(CONCATENATE("Posibilidad de afectación ",F307," ",G307," ",H307," ",H308," ",H309," ",H310," ",H311)))</f>
        <v xml:space="preserve">Posibilidad de afectación Reputacional y Económica por estudios de Imagenología que no cumplen con los estándares establecidos, debido a la baja adherencia al procedimiento, falta de mantenimiento y calibración de los equipos de radiación y debilidades en la capacitación de los colaboradores del servicio.  </v>
      </c>
      <c r="J307" s="1206" t="s">
        <v>906</v>
      </c>
      <c r="K307" s="1209" t="s">
        <v>868</v>
      </c>
      <c r="L307" s="274"/>
      <c r="M307" s="855" t="s">
        <v>656</v>
      </c>
      <c r="N307" s="858">
        <f>IF(ISERROR(VLOOKUP($M307,[5]Listas!$E$20:$F$24,2,FALSE)),"",(VLOOKUP($M307,[5]Listas!$E$20:$F$24,2,FALSE)))</f>
        <v>0.8</v>
      </c>
      <c r="O307" s="861" t="str">
        <f>IF(ISERROR(VLOOKUP($N307,[5]Listas!$E$3:$F$7,2,FALSE)),"",(VLOOKUP($N307,[5]Listas!$E$3:$F$7,2,FALSE)))</f>
        <v>ALTA</v>
      </c>
      <c r="P307" s="864" t="s">
        <v>594</v>
      </c>
      <c r="Q307" s="867">
        <f>IF(ISERROR(VLOOKUP($P307,[5]Listas!$E$28:$F$35,2,FALSE)),"",(VLOOKUP($P307,[5]Listas!$E$28:$F$35,2,FALSE)))</f>
        <v>0.6</v>
      </c>
      <c r="R307" s="870" t="str">
        <f t="shared" ref="R307" si="548">IF(N307="","",(CONCATENATE("R.INHERENTE
",(IF(AND($N307=0.2,$Q307=0.2),1,(IF(AND($N307=0.2,$Q307=0.4),6,(IF(AND($N307=0.2,$Q307=0.6),11,(IF(AND($N307=0.2,$Q307=0.8),16,(IF(AND($N307=0.2,$Q307=1),21,(IF(AND($N307=0.4,$Q307=0.2),2,(IF(AND($N307=0.4,$Q307=0.4),7,(IF(AND($N307=0.4,$Q307=0.6),12,(IF(AND($N307=0.4,$Q307=0.8),17,(IF(AND($N307=0.4,$Q307=1),22,(IF(AND($N307=0.6,$Q307=0.2),3,(IF(AND($N307=0.6,$Q307=0.4),8,(IF(AND($N307=0.6,$Q307=0.6),13,(IF(AND($N307=0.6,$Q307=0.8),18,(IF(AND($N307=0.6,$Q307=1),23,(IF(AND($N307=0.8,$Q307=0.2),4,(IF(AND($N307=0.8,$Q307=0.4),9,(IF(AND($N307=0.8,$Q307=0.6),14,(IF(AND($N307=0.8,$Q307=0.8),19,(IF(AND($N307=0.8,$Q307=1),24,(IF(AND($N307=1,$Q307=0.2),5,(IF(AND($N307=1,$Q307=0.4),10,(IF(AND($N307=1,$Q307=0.6),15,(IF(AND($N307=1,$Q307=0.8),20,(IF(AND($N307=1,$Q307=1),25,"")))))))))))))))))))))))))))))))))))))))))))))))))))))</f>
        <v>R.INHERENTE
14</v>
      </c>
      <c r="S307" s="274">
        <f>+VLOOKUP($R307,[5]Listas!$D$112:$E$136,2,FALSE)</f>
        <v>14</v>
      </c>
      <c r="T307" s="515" t="s">
        <v>2172</v>
      </c>
      <c r="U307" s="309"/>
      <c r="V307" s="309" t="s">
        <v>260</v>
      </c>
      <c r="W307" s="875">
        <v>25</v>
      </c>
      <c r="X307" s="875"/>
      <c r="Y307" s="875"/>
      <c r="Z307" s="875"/>
      <c r="AA307" s="875"/>
      <c r="AB307" s="875"/>
      <c r="AC307" s="875"/>
      <c r="AD307" s="875"/>
      <c r="AE307" s="875">
        <v>15</v>
      </c>
      <c r="AF307" s="875"/>
      <c r="AG307" s="436">
        <f t="shared" ref="AG307:AG311" si="549">W307+Y307+AA307+AC307+AE307</f>
        <v>40</v>
      </c>
      <c r="AH307" s="407"/>
      <c r="AI307" s="408">
        <v>0.36</v>
      </c>
      <c r="AJ307" s="876" t="s">
        <v>189</v>
      </c>
      <c r="AK307" s="876"/>
      <c r="AL307" s="877" t="s">
        <v>588</v>
      </c>
      <c r="AM307" s="877"/>
      <c r="AN307" s="876" t="s">
        <v>189</v>
      </c>
      <c r="AO307" s="876"/>
      <c r="AP307" s="500" t="s">
        <v>2173</v>
      </c>
      <c r="AQ307" s="542" t="s">
        <v>616</v>
      </c>
      <c r="AR307" s="310" t="s">
        <v>2174</v>
      </c>
      <c r="AS307" s="265" t="s">
        <v>1273</v>
      </c>
      <c r="AT307" s="259" t="s">
        <v>1255</v>
      </c>
      <c r="AU307" s="305">
        <f t="shared" ref="AU307" si="550">+(IF(AND($AV307&gt;0,$AV307&lt;=0.2),0.2,(IF(AND($AV307&gt;0.2,$AV307&lt;=0.4),0.4,(IF(AND($AV307&gt;0.4,$AV307&lt;=0.6),0.6,(IF(AND($AV307&gt;0.6,$AV307&lt;=0.8),0.8,(IF($AV307&gt;0.8,1,""))))))))))</f>
        <v>0.4</v>
      </c>
      <c r="AV307" s="1172">
        <f t="shared" ref="AV307" si="551">+MIN(AH307:AH311)</f>
        <v>0.28799999999999998</v>
      </c>
      <c r="AW307" s="1173" t="str">
        <f t="shared" si="421"/>
        <v>BAJA</v>
      </c>
      <c r="AX307" s="1174">
        <f t="shared" ref="AX307" si="552">+MIN(AI307:AI311)</f>
        <v>0.36</v>
      </c>
      <c r="AY307" s="1173" t="str">
        <f t="shared" si="422"/>
        <v>BAJA</v>
      </c>
      <c r="AZ307" s="1175" t="str">
        <f t="shared" si="423"/>
        <v>R.RESIDUAL
7</v>
      </c>
      <c r="BA307" s="1177" t="s">
        <v>610</v>
      </c>
      <c r="BB307" s="305">
        <f t="shared" ref="BB307" si="553">+(IF(AND($AX307&gt;0,$AX307&lt;=0.2),0.2,(IF(AND($AX307&gt;0.2,$AX307&lt;=0.4),0.4,(IF(AND($AX307&gt;0.4,$AX307&lt;=0.6),0.6,(IF(AND($AX307&gt;0.6,$AX307&lt;=0.8),0.8,(IF($AX307&gt;0.8,1,""))))))))))</f>
        <v>0.4</v>
      </c>
      <c r="BC307" s="276">
        <f>+VLOOKUP($AZ307,[5]Listas!$F$112:$G$136,2,FALSE)</f>
        <v>7</v>
      </c>
      <c r="BD307" s="397">
        <v>1</v>
      </c>
      <c r="BE307" s="277" t="str">
        <f t="shared" ref="BE307" si="554">IF(ISERROR(IF(R307="R.INHERENTE
5","R. INHERENTE",(IF(AZ307="R.RESIDUAL
5","R. RESIDUAL"," ")))),"",(IF(R307="R.INHERENTE
5","R. INHERENTE",(IF(AZ307="R.RESIDUAL
5","R. RESIDUAL"," ")))))</f>
        <v xml:space="preserve"> </v>
      </c>
      <c r="BF307" s="278" t="str">
        <f t="shared" ref="BF307" si="555">IF(ISERROR(IF(R307="R.INHERENTE
10","R. INHERENTE",(IF(AZ307="R.RESIDUAL
10","R. RESIDUAL"," ")))),"",(IF(R307="R.INHERENTE
10","R. INHERENTE",(IF(AZ307="R.RESIDUAL
10","R. RESIDUAL"," ")))))</f>
        <v xml:space="preserve"> </v>
      </c>
      <c r="BG307" s="278" t="str">
        <f t="shared" ref="BG307" si="556">IF(ISERROR(IF(R307="R.INHERENTE
15","R. INHERENTE",(IF(AZ307="R.RESIDUAL
15","R. RESIDUAL"," ")))),"",(IF(R307="R.INHERENTE
15","R. INHERENTE",(IF(AZ307="R.RESIDUAL
15","R. RESIDUAL"," ")))))</f>
        <v xml:space="preserve"> </v>
      </c>
      <c r="BH307" s="278" t="str">
        <f t="shared" ref="BH307" si="557">IF(ISERROR(IF(R307="R.INHERENTE
20","R. INHERENTE",(IF(AZ307="R.RESIDUAL
20","R. RESIDUAL"," ")))),"",(IF(R307="R.INHERENTE
20","R. INHERENTE",(IF(AZ307="R.RESIDUAL
20","R. RESIDUAL"," ")))))</f>
        <v xml:space="preserve"> </v>
      </c>
      <c r="BI307" s="279" t="str">
        <f t="shared" ref="BI307" si="558">IF(ISERROR(IF(R307="R.INHERENTE
25","R. INHERENTE",(IF(AZ307="R.RESIDUAL
25","R. RESIDUAL"," ")))),"",(IF(R307="R.INHERENTE
25","R. INHERENTE",(IF(AZ307="R.RESIDUAL
25","R. RESIDUAL"," ")))))</f>
        <v xml:space="preserve"> </v>
      </c>
      <c r="BJ307" s="280"/>
      <c r="BK307" s="893" t="s">
        <v>43</v>
      </c>
      <c r="BL307" s="810" t="s">
        <v>43</v>
      </c>
      <c r="BM307" s="810" t="s">
        <v>43</v>
      </c>
      <c r="BN307" s="810" t="s">
        <v>43</v>
      </c>
      <c r="BO307" s="810" t="s">
        <v>43</v>
      </c>
      <c r="BP307" s="813"/>
      <c r="BQ307" s="392"/>
      <c r="BR307" s="816" t="s">
        <v>1282</v>
      </c>
      <c r="BS307" s="1176" t="s">
        <v>1283</v>
      </c>
      <c r="BT307" s="822" t="s">
        <v>1275</v>
      </c>
      <c r="BU307" s="275"/>
      <c r="BV307" s="825">
        <v>44656</v>
      </c>
      <c r="BW307" s="828"/>
      <c r="BX307" s="828"/>
      <c r="BY307" s="828"/>
      <c r="BZ307" s="792" t="s">
        <v>924</v>
      </c>
      <c r="CA307" s="828"/>
      <c r="CB307" s="828"/>
      <c r="CC307" s="828"/>
      <c r="CD307" s="792" t="s">
        <v>924</v>
      </c>
      <c r="CE307" s="828"/>
      <c r="CF307" s="828"/>
      <c r="CG307" s="828"/>
      <c r="CH307" s="792" t="s">
        <v>925</v>
      </c>
      <c r="CI307" s="828"/>
      <c r="CJ307" s="828"/>
      <c r="CK307" s="828"/>
      <c r="CL307" s="792" t="s">
        <v>924</v>
      </c>
      <c r="CM307" s="828"/>
      <c r="CN307" s="828"/>
      <c r="CO307" s="828"/>
      <c r="CP307" s="795" t="s">
        <v>926</v>
      </c>
      <c r="CQ307" s="308"/>
      <c r="CR307" s="831">
        <v>44661</v>
      </c>
      <c r="CS307" s="789"/>
      <c r="CT307" s="789"/>
      <c r="CU307" s="789"/>
      <c r="CV307" s="789"/>
      <c r="CW307" s="789"/>
      <c r="CX307" s="789"/>
      <c r="CY307" s="789"/>
      <c r="CZ307" s="792" t="s">
        <v>924</v>
      </c>
      <c r="DA307" s="789"/>
      <c r="DB307" s="789"/>
      <c r="DC307" s="789"/>
      <c r="DD307" s="792" t="s">
        <v>924</v>
      </c>
      <c r="DE307" s="789"/>
      <c r="DF307" s="789"/>
      <c r="DG307" s="789"/>
      <c r="DH307" s="792" t="s">
        <v>925</v>
      </c>
      <c r="DI307" s="789"/>
      <c r="DJ307" s="789"/>
      <c r="DK307" s="789"/>
      <c r="DL307" s="792" t="s">
        <v>924</v>
      </c>
      <c r="DM307" s="789"/>
      <c r="DN307" s="789"/>
      <c r="DO307" s="789"/>
      <c r="DP307" s="795" t="s">
        <v>926</v>
      </c>
      <c r="DQ307" s="293"/>
      <c r="DR307" s="294"/>
      <c r="DS307" s="295"/>
      <c r="DT307" s="295"/>
      <c r="DU307" s="296"/>
    </row>
    <row r="308" spans="1:125" ht="80.25" customHeight="1" x14ac:dyDescent="0.25">
      <c r="A308" s="303"/>
      <c r="B308" s="835"/>
      <c r="C308" s="838"/>
      <c r="D308" s="838"/>
      <c r="E308" s="838"/>
      <c r="F308" s="841"/>
      <c r="G308" s="844"/>
      <c r="H308" s="486" t="s">
        <v>2175</v>
      </c>
      <c r="I308" s="847"/>
      <c r="J308" s="1207"/>
      <c r="K308" s="1210"/>
      <c r="L308" s="274"/>
      <c r="M308" s="856"/>
      <c r="N308" s="859"/>
      <c r="O308" s="862"/>
      <c r="P308" s="865"/>
      <c r="Q308" s="868"/>
      <c r="R308" s="871"/>
      <c r="S308" s="274"/>
      <c r="T308" s="516" t="s">
        <v>2176</v>
      </c>
      <c r="U308" s="258" t="s">
        <v>748</v>
      </c>
      <c r="V308" s="258"/>
      <c r="W308" s="798">
        <v>25</v>
      </c>
      <c r="X308" s="798"/>
      <c r="Y308" s="798"/>
      <c r="Z308" s="798"/>
      <c r="AA308" s="798"/>
      <c r="AB308" s="798"/>
      <c r="AC308" s="798"/>
      <c r="AD308" s="798"/>
      <c r="AE308" s="798">
        <v>15</v>
      </c>
      <c r="AF308" s="798"/>
      <c r="AG308" s="412">
        <f t="shared" si="549"/>
        <v>40</v>
      </c>
      <c r="AH308" s="403">
        <v>0.48</v>
      </c>
      <c r="AI308" s="404"/>
      <c r="AJ308" s="799" t="s">
        <v>189</v>
      </c>
      <c r="AK308" s="799"/>
      <c r="AL308" s="800" t="s">
        <v>588</v>
      </c>
      <c r="AM308" s="800"/>
      <c r="AN308" s="799" t="s">
        <v>189</v>
      </c>
      <c r="AO308" s="799"/>
      <c r="AP308" s="499" t="s">
        <v>1284</v>
      </c>
      <c r="AQ308" s="482" t="s">
        <v>616</v>
      </c>
      <c r="AR308" s="269" t="s">
        <v>2177</v>
      </c>
      <c r="AS308" s="266" t="s">
        <v>1273</v>
      </c>
      <c r="AT308" s="259" t="s">
        <v>1255</v>
      </c>
      <c r="AU308" s="276"/>
      <c r="AV308" s="956"/>
      <c r="AW308" s="959"/>
      <c r="AX308" s="898"/>
      <c r="AY308" s="959"/>
      <c r="AZ308" s="963"/>
      <c r="BA308" s="953"/>
      <c r="BB308" s="394"/>
      <c r="BC308" s="282"/>
      <c r="BD308" s="397">
        <v>0.8</v>
      </c>
      <c r="BE308" s="283" t="str">
        <f t="shared" ref="BE308" si="559">IF(ISERROR(IF(R307="R.INHERENTE
4","R. INHERENTE",(IF(AZ307="R.RESIDUAL
4","R. RESIDUAL"," ")))),"",(IF(R307="R.INHERENTE
4","R. INHERENTE",(IF(AZ307="R.RESIDUAL
4","R. RESIDUAL"," ")))))</f>
        <v xml:space="preserve"> </v>
      </c>
      <c r="BF308" s="284" t="str">
        <f t="shared" ref="BF308" si="560">IF(ISERROR(IF(R307="R.INHERENTE
9","R. INHERENTE",(IF(AZ307="R.RESIDUAL
9","R. RESIDUAL"," ")))),"",(IF(R307="R.INHERENTE
9","R. INHERENTE",(IF(AZ307="R.RESIDUAL
9","R. RESIDUAL"," ")))))</f>
        <v xml:space="preserve"> </v>
      </c>
      <c r="BG308" s="285" t="str">
        <f t="shared" ref="BG308" si="561">IF(ISERROR(IF(R307="R.INHERENTE
14","R. INHERENTE",(IF(AZ307="R.RESIDUAL
14","R. RESIDUAL"," ")))),"",(IF(R307="R.INHERENTE
14","R. INHERENTE",(IF(AZ307="R.RESIDUAL
14","R. RESIDUAL"," ")))))</f>
        <v>R. INHERENTE</v>
      </c>
      <c r="BH308" s="285" t="str">
        <f t="shared" ref="BH308" si="562">IF(ISERROR(IF(R307="R.INHERENTE
19","R. INHERENTE",(IF(AZ307="R.RESIDUAL
19","R. RESIDUAL"," ")))),"",(IF(R307="R.INHERENTE
19","R. INHERENTE",(IF(AZ307="R.RESIDUAL
19","R. RESIDUAL"," ")))))</f>
        <v xml:space="preserve"> </v>
      </c>
      <c r="BI308" s="286" t="str">
        <f t="shared" ref="BI308" si="563">IF(ISERROR(IF(R307="R.INHERENTE
24","R. INHERENTE",(IF(AZ307="R.RESIDUAL
24","R. RESIDUAL"," ")))),"",(IF(R307="R.INHERENTE
24","R. INHERENTE",(IF(AZ307="R.RESIDUAL
24","R. RESIDUAL"," ")))))</f>
        <v xml:space="preserve"> </v>
      </c>
      <c r="BJ308" s="280"/>
      <c r="BK308" s="894"/>
      <c r="BL308" s="811"/>
      <c r="BM308" s="811"/>
      <c r="BN308" s="811"/>
      <c r="BO308" s="811"/>
      <c r="BP308" s="814"/>
      <c r="BQ308" s="392"/>
      <c r="BR308" s="817"/>
      <c r="BS308" s="950"/>
      <c r="BT308" s="1153"/>
      <c r="BU308" s="275"/>
      <c r="BV308" s="826"/>
      <c r="BW308" s="829"/>
      <c r="BX308" s="829"/>
      <c r="BY308" s="829"/>
      <c r="BZ308" s="793"/>
      <c r="CA308" s="829"/>
      <c r="CB308" s="829"/>
      <c r="CC308" s="829"/>
      <c r="CD308" s="793"/>
      <c r="CE308" s="829"/>
      <c r="CF308" s="829"/>
      <c r="CG308" s="829"/>
      <c r="CH308" s="793"/>
      <c r="CI308" s="829"/>
      <c r="CJ308" s="829"/>
      <c r="CK308" s="829"/>
      <c r="CL308" s="793"/>
      <c r="CM308" s="829"/>
      <c r="CN308" s="829"/>
      <c r="CO308" s="829"/>
      <c r="CP308" s="796"/>
      <c r="CQ308" s="308"/>
      <c r="CR308" s="832"/>
      <c r="CS308" s="790"/>
      <c r="CT308" s="790"/>
      <c r="CU308" s="790"/>
      <c r="CV308" s="790"/>
      <c r="CW308" s="790"/>
      <c r="CX308" s="790"/>
      <c r="CY308" s="790"/>
      <c r="CZ308" s="793"/>
      <c r="DA308" s="790"/>
      <c r="DB308" s="790"/>
      <c r="DC308" s="790"/>
      <c r="DD308" s="793"/>
      <c r="DE308" s="790"/>
      <c r="DF308" s="790"/>
      <c r="DG308" s="790"/>
      <c r="DH308" s="793"/>
      <c r="DI308" s="790"/>
      <c r="DJ308" s="790"/>
      <c r="DK308" s="790"/>
      <c r="DL308" s="793"/>
      <c r="DM308" s="790"/>
      <c r="DN308" s="790"/>
      <c r="DO308" s="790"/>
      <c r="DP308" s="796"/>
      <c r="DQ308" s="293"/>
      <c r="DR308" s="297"/>
      <c r="DS308" s="298"/>
      <c r="DT308" s="298"/>
      <c r="DU308" s="299"/>
    </row>
    <row r="309" spans="1:125" ht="80.25" customHeight="1" x14ac:dyDescent="0.25">
      <c r="A309" s="303"/>
      <c r="B309" s="835"/>
      <c r="C309" s="838"/>
      <c r="D309" s="838"/>
      <c r="E309" s="838"/>
      <c r="F309" s="841"/>
      <c r="G309" s="844"/>
      <c r="H309" s="486" t="s">
        <v>1285</v>
      </c>
      <c r="I309" s="847"/>
      <c r="J309" s="1207"/>
      <c r="K309" s="1210"/>
      <c r="L309" s="274"/>
      <c r="M309" s="856"/>
      <c r="N309" s="859"/>
      <c r="O309" s="862"/>
      <c r="P309" s="865"/>
      <c r="Q309" s="868"/>
      <c r="R309" s="871"/>
      <c r="S309" s="274"/>
      <c r="T309" s="516" t="s">
        <v>2178</v>
      </c>
      <c r="U309" s="258" t="s">
        <v>748</v>
      </c>
      <c r="V309" s="258"/>
      <c r="W309" s="798">
        <v>25</v>
      </c>
      <c r="X309" s="798"/>
      <c r="Y309" s="798"/>
      <c r="Z309" s="798"/>
      <c r="AA309" s="798"/>
      <c r="AB309" s="798"/>
      <c r="AC309" s="798"/>
      <c r="AD309" s="798"/>
      <c r="AE309" s="798">
        <v>15</v>
      </c>
      <c r="AF309" s="798"/>
      <c r="AG309" s="412">
        <f t="shared" si="549"/>
        <v>40</v>
      </c>
      <c r="AH309" s="403">
        <v>0.28799999999999998</v>
      </c>
      <c r="AI309" s="404"/>
      <c r="AJ309" s="799" t="s">
        <v>189</v>
      </c>
      <c r="AK309" s="799"/>
      <c r="AL309" s="800" t="s">
        <v>588</v>
      </c>
      <c r="AM309" s="800"/>
      <c r="AN309" s="799" t="s">
        <v>189</v>
      </c>
      <c r="AO309" s="799"/>
      <c r="AP309" s="499" t="s">
        <v>1286</v>
      </c>
      <c r="AQ309" s="482" t="s">
        <v>617</v>
      </c>
      <c r="AR309" s="269" t="s">
        <v>1279</v>
      </c>
      <c r="AS309" s="266" t="s">
        <v>1273</v>
      </c>
      <c r="AT309" s="259" t="s">
        <v>1255</v>
      </c>
      <c r="AU309" s="276"/>
      <c r="AV309" s="956"/>
      <c r="AW309" s="959"/>
      <c r="AX309" s="898"/>
      <c r="AY309" s="959"/>
      <c r="AZ309" s="963"/>
      <c r="BA309" s="953"/>
      <c r="BB309" s="394"/>
      <c r="BC309" s="282"/>
      <c r="BD309" s="397">
        <v>0.60000000000000009</v>
      </c>
      <c r="BE309" s="283" t="str">
        <f t="shared" ref="BE309" si="564">IF(ISERROR(IF(R307="R.INHERENTE
3","R. INHERENTE",(IF(AZ307="R.RESIDUAL
3","R. RESIDUAL"," ")))),"",(IF(R307="R.INHERENTE
3","R. INHERENTE",(IF(AZ307="R.RESIDUAL
3","R. RESIDUAL"," ")))))</f>
        <v xml:space="preserve"> </v>
      </c>
      <c r="BF309" s="284" t="str">
        <f t="shared" ref="BF309" si="565">IF(ISERROR(IF(R307="R.INHERENTE
8","R. INHERENTE",(IF(AZ307="R.RESIDUAL
8","R. RESIDUAL"," ")))),"",(IF(R307="R.INHERENTE
8","R. INHERENTE",(IF(AZ307="R.RESIDUAL
8","R. RESIDUAL"," ")))))</f>
        <v xml:space="preserve"> </v>
      </c>
      <c r="BG309" s="284" t="str">
        <f t="shared" ref="BG309" si="566">IF(ISERROR(IF(R307="R.INHERENTE
13","R. INHERENTE",(IF(AZ307="R.RESIDUAL
13","R. RESIDUAL"," ")))),"",(IF(R307="R.INHERENTE
13","R. INHERENTE",(IF(AZ307="R.RESIDUAL
13","R. RESIDUAL"," ")))))</f>
        <v xml:space="preserve"> </v>
      </c>
      <c r="BH309" s="285" t="str">
        <f t="shared" ref="BH309" si="567">IF(ISERROR(IF(R307="R.INHERENTE
18","R. INHERENTE",(IF(AZ307="R.RESIDUAL
18","R. RESIDUAL"," ")))),"",(IF(R307="R.INHERENTE
18","R. INHERENTE",(IF(AZ307="R.RESIDUAL
18","R. RESIDUAL"," ")))))</f>
        <v xml:space="preserve"> </v>
      </c>
      <c r="BI309" s="286" t="str">
        <f t="shared" ref="BI309" si="568">IF(ISERROR(IF(R307="R.INHERENTE
23","R. INHERENTE",(IF(AZ307="R.RESIDUAL
23","R. RESIDUAL"," ")))),"",(IF(R307="R.INHERENTE
23","R. INHERENTE",(IF(AZ307="R.RESIDUAL
23","R. RESIDUAL"," ")))))</f>
        <v xml:space="preserve"> </v>
      </c>
      <c r="BJ309" s="280"/>
      <c r="BK309" s="894"/>
      <c r="BL309" s="811"/>
      <c r="BM309" s="811"/>
      <c r="BN309" s="811"/>
      <c r="BO309" s="811"/>
      <c r="BP309" s="814"/>
      <c r="BQ309" s="392"/>
      <c r="BR309" s="817"/>
      <c r="BS309" s="950"/>
      <c r="BT309" s="1153"/>
      <c r="BU309" s="275"/>
      <c r="BV309" s="826"/>
      <c r="BW309" s="829"/>
      <c r="BX309" s="829"/>
      <c r="BY309" s="829"/>
      <c r="BZ309" s="793"/>
      <c r="CA309" s="829"/>
      <c r="CB309" s="829"/>
      <c r="CC309" s="829"/>
      <c r="CD309" s="793"/>
      <c r="CE309" s="829"/>
      <c r="CF309" s="829"/>
      <c r="CG309" s="829"/>
      <c r="CH309" s="793"/>
      <c r="CI309" s="829"/>
      <c r="CJ309" s="829"/>
      <c r="CK309" s="829"/>
      <c r="CL309" s="793"/>
      <c r="CM309" s="829"/>
      <c r="CN309" s="829"/>
      <c r="CO309" s="829"/>
      <c r="CP309" s="796"/>
      <c r="CQ309" s="308"/>
      <c r="CR309" s="832"/>
      <c r="CS309" s="790"/>
      <c r="CT309" s="790"/>
      <c r="CU309" s="790"/>
      <c r="CV309" s="790"/>
      <c r="CW309" s="790"/>
      <c r="CX309" s="790"/>
      <c r="CY309" s="790"/>
      <c r="CZ309" s="793"/>
      <c r="DA309" s="790"/>
      <c r="DB309" s="790"/>
      <c r="DC309" s="790"/>
      <c r="DD309" s="793"/>
      <c r="DE309" s="790"/>
      <c r="DF309" s="790"/>
      <c r="DG309" s="790"/>
      <c r="DH309" s="793"/>
      <c r="DI309" s="790"/>
      <c r="DJ309" s="790"/>
      <c r="DK309" s="790"/>
      <c r="DL309" s="793"/>
      <c r="DM309" s="790"/>
      <c r="DN309" s="790"/>
      <c r="DO309" s="790"/>
      <c r="DP309" s="796"/>
      <c r="DQ309" s="293"/>
      <c r="DR309" s="297"/>
      <c r="DS309" s="298"/>
      <c r="DT309" s="298"/>
      <c r="DU309" s="299"/>
    </row>
    <row r="310" spans="1:125" ht="80.25" customHeight="1" x14ac:dyDescent="0.25">
      <c r="A310" s="303"/>
      <c r="B310" s="835"/>
      <c r="C310" s="838"/>
      <c r="D310" s="838"/>
      <c r="E310" s="838"/>
      <c r="F310" s="841"/>
      <c r="G310" s="844"/>
      <c r="H310" s="486"/>
      <c r="I310" s="847"/>
      <c r="J310" s="1207"/>
      <c r="K310" s="1210"/>
      <c r="L310" s="274"/>
      <c r="M310" s="856"/>
      <c r="N310" s="859"/>
      <c r="O310" s="862"/>
      <c r="P310" s="865"/>
      <c r="Q310" s="868"/>
      <c r="R310" s="871"/>
      <c r="S310" s="274"/>
      <c r="T310" s="516"/>
      <c r="U310" s="258"/>
      <c r="V310" s="258"/>
      <c r="W310" s="798"/>
      <c r="X310" s="798"/>
      <c r="Y310" s="798"/>
      <c r="Z310" s="798"/>
      <c r="AA310" s="798"/>
      <c r="AB310" s="798"/>
      <c r="AC310" s="798"/>
      <c r="AD310" s="798"/>
      <c r="AE310" s="798"/>
      <c r="AF310" s="798"/>
      <c r="AG310" s="412">
        <f t="shared" si="549"/>
        <v>0</v>
      </c>
      <c r="AH310" s="403"/>
      <c r="AI310" s="404"/>
      <c r="AJ310" s="799"/>
      <c r="AK310" s="799"/>
      <c r="AL310" s="800"/>
      <c r="AM310" s="800"/>
      <c r="AN310" s="799"/>
      <c r="AO310" s="799"/>
      <c r="AP310" s="543"/>
      <c r="AQ310" s="482"/>
      <c r="AR310" s="269"/>
      <c r="AS310" s="266"/>
      <c r="AT310" s="261"/>
      <c r="AU310" s="276"/>
      <c r="AV310" s="956"/>
      <c r="AW310" s="959"/>
      <c r="AX310" s="898"/>
      <c r="AY310" s="959"/>
      <c r="AZ310" s="963"/>
      <c r="BA310" s="953"/>
      <c r="BB310" s="394"/>
      <c r="BC310" s="282"/>
      <c r="BD310" s="397">
        <v>0.4</v>
      </c>
      <c r="BE310" s="287" t="str">
        <f t="shared" ref="BE310" si="569">IF(ISERROR(IF(R307="R.INHERENTE
2","R. INHERENTE",(IF(AZ307="R.RESIDUAL
2","R. RESIDUAL"," ")))),"",(IF(R307="R.INHERENTE
2","R. INHERENTE",(IF(AZ307="R.RESIDUAL
2","R. RESIDUAL"," ")))))</f>
        <v xml:space="preserve"> </v>
      </c>
      <c r="BF310" s="284" t="str">
        <f t="shared" ref="BF310" si="570">IF(ISERROR(IF(R307="R.INHERENTE
7","R. INHERENTE",(IF(AZ307="R.RESIDUAL
7","R. RESIDUAL"," ")))),"",(IF(R307="R.INHERENTE
7","R. INHERENTE",(IF(AZ307="R.RESIDUAL
7","R. RESIDUAL"," ")))))</f>
        <v>R. RESIDUAL</v>
      </c>
      <c r="BG310" s="284" t="str">
        <f t="shared" ref="BG310" si="571">IF(ISERROR(IF(R307="R.INHERENTE
12","R. INHERENTE",(IF(AZ307="R.RESIDUAL
12","R. RESIDUAL"," ")))),"",(IF(R307="R.INHERENTE
12","R. INHERENTE",(IF(AZ307="R.RESIDUAL
12","R. RESIDUAL"," ")))))</f>
        <v xml:space="preserve"> </v>
      </c>
      <c r="BH310" s="285" t="str">
        <f t="shared" ref="BH310" si="572">IF(ISERROR(IF(R307="R.INHERENTE
17","R. INHERENTE",(IF(AZ307="R.RESIDUAL
17","R. RESIDUAL"," ")))),"",(IF(R307="R.INHERENTE
17","R. INHERENTE",(IF(AZ307="R.RESIDUAL
17","R. RESIDUAL"," ")))))</f>
        <v xml:space="preserve"> </v>
      </c>
      <c r="BI310" s="286" t="str">
        <f t="shared" ref="BI310" si="573">IF(ISERROR(IF(R307="R.INHERENTE
22","R. INHERENTE",(IF(AZ307="R.RESIDUAL
22","R. RESIDUAL"," ")))),"",(IF(R307="R.INHERENTE
22","R. INHERENTE",(IF(AZ307="R.RESIDUAL
22","R. RESIDUAL"," ")))))</f>
        <v xml:space="preserve"> </v>
      </c>
      <c r="BJ310" s="280"/>
      <c r="BK310" s="894"/>
      <c r="BL310" s="811"/>
      <c r="BM310" s="811"/>
      <c r="BN310" s="811"/>
      <c r="BO310" s="811"/>
      <c r="BP310" s="814"/>
      <c r="BQ310" s="392"/>
      <c r="BR310" s="817"/>
      <c r="BS310" s="950"/>
      <c r="BT310" s="1153"/>
      <c r="BU310" s="275"/>
      <c r="BV310" s="826"/>
      <c r="BW310" s="829"/>
      <c r="BX310" s="829"/>
      <c r="BY310" s="829"/>
      <c r="BZ310" s="793"/>
      <c r="CA310" s="829"/>
      <c r="CB310" s="829"/>
      <c r="CC310" s="829"/>
      <c r="CD310" s="793"/>
      <c r="CE310" s="829"/>
      <c r="CF310" s="829"/>
      <c r="CG310" s="829"/>
      <c r="CH310" s="793"/>
      <c r="CI310" s="829"/>
      <c r="CJ310" s="829"/>
      <c r="CK310" s="829"/>
      <c r="CL310" s="793"/>
      <c r="CM310" s="829"/>
      <c r="CN310" s="829"/>
      <c r="CO310" s="829"/>
      <c r="CP310" s="796"/>
      <c r="CQ310" s="308"/>
      <c r="CR310" s="832"/>
      <c r="CS310" s="790"/>
      <c r="CT310" s="790"/>
      <c r="CU310" s="790"/>
      <c r="CV310" s="790"/>
      <c r="CW310" s="790"/>
      <c r="CX310" s="790"/>
      <c r="CY310" s="790"/>
      <c r="CZ310" s="793"/>
      <c r="DA310" s="790"/>
      <c r="DB310" s="790"/>
      <c r="DC310" s="790"/>
      <c r="DD310" s="793"/>
      <c r="DE310" s="790"/>
      <c r="DF310" s="790"/>
      <c r="DG310" s="790"/>
      <c r="DH310" s="793"/>
      <c r="DI310" s="790"/>
      <c r="DJ310" s="790"/>
      <c r="DK310" s="790"/>
      <c r="DL310" s="793"/>
      <c r="DM310" s="790"/>
      <c r="DN310" s="790"/>
      <c r="DO310" s="790"/>
      <c r="DP310" s="796"/>
      <c r="DQ310" s="293"/>
      <c r="DR310" s="297"/>
      <c r="DS310" s="298"/>
      <c r="DT310" s="298"/>
      <c r="DU310" s="299"/>
    </row>
    <row r="311" spans="1:125" ht="80.25" customHeight="1" thickBot="1" x14ac:dyDescent="0.3">
      <c r="A311" s="303"/>
      <c r="B311" s="836"/>
      <c r="C311" s="839"/>
      <c r="D311" s="839"/>
      <c r="E311" s="839"/>
      <c r="F311" s="842"/>
      <c r="G311" s="845"/>
      <c r="H311" s="487"/>
      <c r="I311" s="848"/>
      <c r="J311" s="1208"/>
      <c r="K311" s="1211"/>
      <c r="L311" s="274"/>
      <c r="M311" s="857"/>
      <c r="N311" s="860"/>
      <c r="O311" s="863"/>
      <c r="P311" s="866"/>
      <c r="Q311" s="869"/>
      <c r="R311" s="872"/>
      <c r="S311" s="274"/>
      <c r="T311" s="551"/>
      <c r="U311" s="263"/>
      <c r="V311" s="263"/>
      <c r="W311" s="805"/>
      <c r="X311" s="805"/>
      <c r="Y311" s="805"/>
      <c r="Z311" s="805"/>
      <c r="AA311" s="805"/>
      <c r="AB311" s="805"/>
      <c r="AC311" s="805"/>
      <c r="AD311" s="805"/>
      <c r="AE311" s="805"/>
      <c r="AF311" s="805"/>
      <c r="AG311" s="413">
        <f t="shared" si="549"/>
        <v>0</v>
      </c>
      <c r="AH311" s="405"/>
      <c r="AI311" s="406"/>
      <c r="AJ311" s="971"/>
      <c r="AK311" s="971"/>
      <c r="AL311" s="896"/>
      <c r="AM311" s="896"/>
      <c r="AN311" s="971"/>
      <c r="AO311" s="971"/>
      <c r="AP311" s="271"/>
      <c r="AQ311" s="483"/>
      <c r="AR311" s="270"/>
      <c r="AS311" s="267"/>
      <c r="AT311" s="264"/>
      <c r="AU311" s="276"/>
      <c r="AV311" s="957"/>
      <c r="AW311" s="960"/>
      <c r="AX311" s="899"/>
      <c r="AY311" s="960"/>
      <c r="AZ311" s="964"/>
      <c r="BA311" s="954"/>
      <c r="BB311" s="394"/>
      <c r="BC311" s="282"/>
      <c r="BD311" s="398">
        <v>0.2</v>
      </c>
      <c r="BE311" s="288" t="str">
        <f t="shared" ref="BE311" si="574">IF(ISERROR(IF(R307="R.INHERENTE
1","R. INHERENTE",(IF(AZ307="R.RESIDUAL
1","R. RESIDUAL"," ")))),"",(IF(R307="R.INHERENTE
1","R. INHERENTE",(IF(AZ307="R.RESIDUAL
1","R. RESIDUAL"," ")))))</f>
        <v xml:space="preserve"> </v>
      </c>
      <c r="BF311" s="289" t="str">
        <f t="shared" ref="BF311" si="575">IF(ISERROR(IF(R307="R.INHERENTE
6","R. INHERENTE",(IF(AZ307="R.RESIDUAL
6","R. RESIDUAL"," ")))),"",(IF(R307="R.INHERENTE
6","R. INHERENTE",(IF(AZ307="R.RESIDUAL
6","R. RESIDUAL"," ")))))</f>
        <v xml:space="preserve"> </v>
      </c>
      <c r="BG311" s="290" t="str">
        <f t="shared" ref="BG311" si="576">IF(ISERROR(IF(R307="R.INHERENTE
11","R. INHERENTE",(IF(AZ307="R.RESIDUAL
11","R. RESIDUAL"," ")))),"",(IF(R307="R.INHERENTE
11","R. INHERENTE",(IF(AZ307="R.RESIDUAL
11","R. RESIDUAL"," ")))))</f>
        <v xml:space="preserve"> </v>
      </c>
      <c r="BH311" s="291" t="str">
        <f t="shared" ref="BH311" si="577">IF(ISERROR(IF(R307="R.INHERENTE
16","R. INHERENTE",(IF(AZ307="R.RESIDUAL
16","R. RESIDUAL"," ")))),"",(IF(R307="R.INHERENTE
16","R. INHERENTE",(IF(AZ307="R.RESIDUAL
16","R. RESIDUAL"," ")))))</f>
        <v xml:space="preserve"> </v>
      </c>
      <c r="BI311" s="292" t="str">
        <f t="shared" ref="BI311" si="578">IF(ISERROR(IF(R307="R.INHERENTE
21","R. INHERENTE",(IF(AZ307="R.RESIDUAL
21","R. RESIDUAL"," ")))),"",(IF(R307="R.INHERENTE
21","R. INHERENTE",(IF(AZ307="R.RESIDUAL
21","R. RESIDUAL"," ")))))</f>
        <v xml:space="preserve"> </v>
      </c>
      <c r="BJ311" s="280"/>
      <c r="BK311" s="895"/>
      <c r="BL311" s="812"/>
      <c r="BM311" s="812"/>
      <c r="BN311" s="812"/>
      <c r="BO311" s="812"/>
      <c r="BP311" s="815"/>
      <c r="BQ311" s="392"/>
      <c r="BR311" s="818"/>
      <c r="BS311" s="951"/>
      <c r="BT311" s="1178"/>
      <c r="BU311" s="275"/>
      <c r="BV311" s="827"/>
      <c r="BW311" s="830"/>
      <c r="BX311" s="830"/>
      <c r="BY311" s="830"/>
      <c r="BZ311" s="794"/>
      <c r="CA311" s="830"/>
      <c r="CB311" s="830"/>
      <c r="CC311" s="830"/>
      <c r="CD311" s="794"/>
      <c r="CE311" s="830"/>
      <c r="CF311" s="830"/>
      <c r="CG311" s="830"/>
      <c r="CH311" s="794"/>
      <c r="CI311" s="830"/>
      <c r="CJ311" s="830"/>
      <c r="CK311" s="830"/>
      <c r="CL311" s="794"/>
      <c r="CM311" s="830"/>
      <c r="CN311" s="830"/>
      <c r="CO311" s="830"/>
      <c r="CP311" s="797"/>
      <c r="CQ311" s="308"/>
      <c r="CR311" s="833"/>
      <c r="CS311" s="791"/>
      <c r="CT311" s="791"/>
      <c r="CU311" s="791"/>
      <c r="CV311" s="791"/>
      <c r="CW311" s="791"/>
      <c r="CX311" s="791"/>
      <c r="CY311" s="791"/>
      <c r="CZ311" s="794"/>
      <c r="DA311" s="791"/>
      <c r="DB311" s="791"/>
      <c r="DC311" s="791"/>
      <c r="DD311" s="794"/>
      <c r="DE311" s="791"/>
      <c r="DF311" s="791"/>
      <c r="DG311" s="791"/>
      <c r="DH311" s="794"/>
      <c r="DI311" s="791"/>
      <c r="DJ311" s="791"/>
      <c r="DK311" s="791"/>
      <c r="DL311" s="794"/>
      <c r="DM311" s="791"/>
      <c r="DN311" s="791"/>
      <c r="DO311" s="791"/>
      <c r="DP311" s="797"/>
      <c r="DQ311" s="293"/>
      <c r="DR311" s="300"/>
      <c r="DS311" s="301"/>
      <c r="DT311" s="301"/>
      <c r="DU311" s="302"/>
    </row>
    <row r="312" spans="1:125" ht="19.5" customHeight="1" thickBot="1" x14ac:dyDescent="0.3">
      <c r="AV312" s="394"/>
      <c r="AW312" s="394"/>
      <c r="AX312" s="394"/>
      <c r="AY312" s="394"/>
      <c r="AZ312" s="394"/>
      <c r="BE312" s="410">
        <v>0.2</v>
      </c>
      <c r="BF312" s="411">
        <v>0.4</v>
      </c>
      <c r="BG312" s="411">
        <v>0.60000000000000009</v>
      </c>
      <c r="BH312" s="411">
        <v>0.8</v>
      </c>
      <c r="BI312" s="411">
        <v>1</v>
      </c>
    </row>
    <row r="313" spans="1:125" ht="80.25" customHeight="1" x14ac:dyDescent="0.25">
      <c r="A313" s="303"/>
      <c r="B313" s="834">
        <v>50</v>
      </c>
      <c r="C313" s="837" t="s">
        <v>645</v>
      </c>
      <c r="D313" s="837" t="s">
        <v>629</v>
      </c>
      <c r="E313" s="837" t="s">
        <v>601</v>
      </c>
      <c r="F313" s="840" t="s">
        <v>878</v>
      </c>
      <c r="G313" s="843" t="s">
        <v>2179</v>
      </c>
      <c r="H313" s="485" t="s">
        <v>1287</v>
      </c>
      <c r="I313" s="846" t="str">
        <f>IF(F313="","",(CONCATENATE("Posibilidad de afectación ",F313," ",G313," ",H313," ",H314," ",H315," ",H316," ",H317)))</f>
        <v xml:space="preserve">Posibilidad de afectación Reputacional y Económica por entrega inoportuna de  información al paciente en la preparación adecuada para la toma de muestras, debido a la baja implementación de estrategias de comunicación por parte del personal de primer contacto administrativo y asistencial.    </v>
      </c>
      <c r="J313" s="1206" t="s">
        <v>906</v>
      </c>
      <c r="K313" s="1209" t="s">
        <v>868</v>
      </c>
      <c r="L313" s="274"/>
      <c r="M313" s="855" t="s">
        <v>660</v>
      </c>
      <c r="N313" s="858">
        <f>IF(ISERROR(VLOOKUP($M313,[5]Listas!$E$20:$F$24,2,FALSE)),"",(VLOOKUP($M313,[5]Listas!$E$20:$F$24,2,FALSE)))</f>
        <v>1</v>
      </c>
      <c r="O313" s="861" t="str">
        <f>IF(ISERROR(VLOOKUP($N313,[5]Listas!$E$3:$F$7,2,FALSE)),"",(VLOOKUP($N313,[5]Listas!$E$3:$F$7,2,FALSE)))</f>
        <v xml:space="preserve">MUY ALTA </v>
      </c>
      <c r="P313" s="864" t="s">
        <v>594</v>
      </c>
      <c r="Q313" s="867">
        <f>IF(ISERROR(VLOOKUP($P313,[5]Listas!$E$28:$F$35,2,FALSE)),"",(VLOOKUP($P313,[5]Listas!$E$28:$F$35,2,FALSE)))</f>
        <v>0.6</v>
      </c>
      <c r="R313" s="870" t="str">
        <f t="shared" ref="R313" si="579">IF(N313="","",(CONCATENATE("R.INHERENTE
",(IF(AND($N313=0.2,$Q313=0.2),1,(IF(AND($N313=0.2,$Q313=0.4),6,(IF(AND($N313=0.2,$Q313=0.6),11,(IF(AND($N313=0.2,$Q313=0.8),16,(IF(AND($N313=0.2,$Q313=1),21,(IF(AND($N313=0.4,$Q313=0.2),2,(IF(AND($N313=0.4,$Q313=0.4),7,(IF(AND($N313=0.4,$Q313=0.6),12,(IF(AND($N313=0.4,$Q313=0.8),17,(IF(AND($N313=0.4,$Q313=1),22,(IF(AND($N313=0.6,$Q313=0.2),3,(IF(AND($N313=0.6,$Q313=0.4),8,(IF(AND($N313=0.6,$Q313=0.6),13,(IF(AND($N313=0.6,$Q313=0.8),18,(IF(AND($N313=0.6,$Q313=1),23,(IF(AND($N313=0.8,$Q313=0.2),4,(IF(AND($N313=0.8,$Q313=0.4),9,(IF(AND($N313=0.8,$Q313=0.6),14,(IF(AND($N313=0.8,$Q313=0.8),19,(IF(AND($N313=0.8,$Q313=1),24,(IF(AND($N313=1,$Q313=0.2),5,(IF(AND($N313=1,$Q313=0.4),10,(IF(AND($N313=1,$Q313=0.6),15,(IF(AND($N313=1,$Q313=0.8),20,(IF(AND($N313=1,$Q313=1),25,"")))))))))))))))))))))))))))))))))))))))))))))))))))))</f>
        <v>R.INHERENTE
15</v>
      </c>
      <c r="S313" s="274">
        <f>+VLOOKUP($R313,[5]Listas!$D$112:$E$136,2,FALSE)</f>
        <v>15</v>
      </c>
      <c r="T313" s="515" t="s">
        <v>2180</v>
      </c>
      <c r="U313" s="309" t="s">
        <v>748</v>
      </c>
      <c r="V313" s="309"/>
      <c r="W313" s="875"/>
      <c r="X313" s="875"/>
      <c r="Y313" s="875">
        <v>15</v>
      </c>
      <c r="Z313" s="875"/>
      <c r="AA313" s="875"/>
      <c r="AB313" s="875"/>
      <c r="AC313" s="875">
        <v>25</v>
      </c>
      <c r="AD313" s="875"/>
      <c r="AE313" s="875"/>
      <c r="AF313" s="875"/>
      <c r="AG313" s="436">
        <f t="shared" ref="AG313:AG317" si="580">W313+Y313+AA313+AC313+AE313</f>
        <v>40</v>
      </c>
      <c r="AH313" s="407">
        <v>0.6</v>
      </c>
      <c r="AI313" s="408"/>
      <c r="AJ313" s="876" t="s">
        <v>189</v>
      </c>
      <c r="AK313" s="876"/>
      <c r="AL313" s="877" t="s">
        <v>588</v>
      </c>
      <c r="AM313" s="877"/>
      <c r="AN313" s="876" t="s">
        <v>189</v>
      </c>
      <c r="AO313" s="876"/>
      <c r="AP313" s="500" t="s">
        <v>2181</v>
      </c>
      <c r="AQ313" s="542" t="s">
        <v>616</v>
      </c>
      <c r="AR313" s="268" t="s">
        <v>2182</v>
      </c>
      <c r="AS313" s="265" t="s">
        <v>1288</v>
      </c>
      <c r="AT313" s="259" t="s">
        <v>1255</v>
      </c>
      <c r="AU313" s="305">
        <f t="shared" ref="AU313" si="581">+(IF(AND($AV313&gt;0,$AV313&lt;=0.2),0.2,(IF(AND($AV313&gt;0.2,$AV313&lt;=0.4),0.4,(IF(AND($AV313&gt;0.4,$AV313&lt;=0.6),0.6,(IF(AND($AV313&gt;0.6,$AV313&lt;=0.8),0.8,(IF($AV313&gt;0.8,1,""))))))))))</f>
        <v>0.6</v>
      </c>
      <c r="AV313" s="1172">
        <f t="shared" ref="AV313" si="582">+MIN(AH313:AH317)</f>
        <v>0.6</v>
      </c>
      <c r="AW313" s="1173" t="str">
        <f t="shared" si="421"/>
        <v>MEDIA</v>
      </c>
      <c r="AX313" s="1174">
        <f t="shared" ref="AX313" si="583">+MIN(AI313:AI317)</f>
        <v>0.36</v>
      </c>
      <c r="AY313" s="1173" t="str">
        <f t="shared" si="422"/>
        <v>BAJA</v>
      </c>
      <c r="AZ313" s="1175" t="str">
        <f t="shared" si="423"/>
        <v>R.RESIDUAL
8</v>
      </c>
      <c r="BA313" s="1177" t="s">
        <v>610</v>
      </c>
      <c r="BB313" s="305">
        <f t="shared" ref="BB313" si="584">+(IF(AND($AX313&gt;0,$AX313&lt;=0.2),0.2,(IF(AND($AX313&gt;0.2,$AX313&lt;=0.4),0.4,(IF(AND($AX313&gt;0.4,$AX313&lt;=0.6),0.6,(IF(AND($AX313&gt;0.6,$AX313&lt;=0.8),0.8,(IF($AX313&gt;0.8,1,""))))))))))</f>
        <v>0.4</v>
      </c>
      <c r="BC313" s="276">
        <f>+VLOOKUP($AZ313,[5]Listas!$F$112:$G$136,2,FALSE)</f>
        <v>8</v>
      </c>
      <c r="BD313" s="397">
        <v>1</v>
      </c>
      <c r="BE313" s="277" t="str">
        <f t="shared" ref="BE313" si="585">IF(ISERROR(IF(R313="R.INHERENTE
5","R. INHERENTE",(IF(AZ313="R.RESIDUAL
5","R. RESIDUAL"," ")))),"",(IF(R313="R.INHERENTE
5","R. INHERENTE",(IF(AZ313="R.RESIDUAL
5","R. RESIDUAL"," ")))))</f>
        <v xml:space="preserve"> </v>
      </c>
      <c r="BF313" s="278" t="str">
        <f t="shared" ref="BF313" si="586">IF(ISERROR(IF(R313="R.INHERENTE
10","R. INHERENTE",(IF(AZ313="R.RESIDUAL
10","R. RESIDUAL"," ")))),"",(IF(R313="R.INHERENTE
10","R. INHERENTE",(IF(AZ313="R.RESIDUAL
10","R. RESIDUAL"," ")))))</f>
        <v xml:space="preserve"> </v>
      </c>
      <c r="BG313" s="278" t="str">
        <f t="shared" ref="BG313" si="587">IF(ISERROR(IF(R313="R.INHERENTE
15","R. INHERENTE",(IF(AZ313="R.RESIDUAL
15","R. RESIDUAL"," ")))),"",(IF(R313="R.INHERENTE
15","R. INHERENTE",(IF(AZ313="R.RESIDUAL
15","R. RESIDUAL"," ")))))</f>
        <v>R. INHERENTE</v>
      </c>
      <c r="BH313" s="278" t="str">
        <f t="shared" ref="BH313" si="588">IF(ISERROR(IF(R313="R.INHERENTE
20","R. INHERENTE",(IF(AZ313="R.RESIDUAL
20","R. RESIDUAL"," ")))),"",(IF(R313="R.INHERENTE
20","R. INHERENTE",(IF(AZ313="R.RESIDUAL
20","R. RESIDUAL"," ")))))</f>
        <v xml:space="preserve"> </v>
      </c>
      <c r="BI313" s="279" t="str">
        <f t="shared" ref="BI313" si="589">IF(ISERROR(IF(R313="R.INHERENTE
25","R. INHERENTE",(IF(AZ313="R.RESIDUAL
25","R. RESIDUAL"," ")))),"",(IF(R313="R.INHERENTE
25","R. INHERENTE",(IF(AZ313="R.RESIDUAL
25","R. RESIDUAL"," ")))))</f>
        <v xml:space="preserve"> </v>
      </c>
      <c r="BJ313" s="280"/>
      <c r="BK313" s="893" t="s">
        <v>43</v>
      </c>
      <c r="BL313" s="810" t="s">
        <v>43</v>
      </c>
      <c r="BM313" s="810" t="s">
        <v>43</v>
      </c>
      <c r="BN313" s="810" t="s">
        <v>43</v>
      </c>
      <c r="BO313" s="810" t="s">
        <v>43</v>
      </c>
      <c r="BP313" s="813"/>
      <c r="BQ313" s="392"/>
      <c r="BR313" s="816" t="s">
        <v>1289</v>
      </c>
      <c r="BS313" s="1176" t="s">
        <v>1288</v>
      </c>
      <c r="BT313" s="822" t="s">
        <v>1290</v>
      </c>
      <c r="BU313" s="275"/>
      <c r="BV313" s="825">
        <v>44656</v>
      </c>
      <c r="BW313" s="828"/>
      <c r="BX313" s="828"/>
      <c r="BY313" s="828"/>
      <c r="BZ313" s="792" t="s">
        <v>924</v>
      </c>
      <c r="CA313" s="828"/>
      <c r="CB313" s="828"/>
      <c r="CC313" s="828"/>
      <c r="CD313" s="792" t="s">
        <v>924</v>
      </c>
      <c r="CE313" s="828"/>
      <c r="CF313" s="828"/>
      <c r="CG313" s="828"/>
      <c r="CH313" s="792" t="s">
        <v>925</v>
      </c>
      <c r="CI313" s="828"/>
      <c r="CJ313" s="828"/>
      <c r="CK313" s="828"/>
      <c r="CL313" s="792" t="s">
        <v>924</v>
      </c>
      <c r="CM313" s="828"/>
      <c r="CN313" s="828"/>
      <c r="CO313" s="828"/>
      <c r="CP313" s="795" t="s">
        <v>926</v>
      </c>
      <c r="CQ313" s="308"/>
      <c r="CR313" s="831">
        <v>44661</v>
      </c>
      <c r="CS313" s="789"/>
      <c r="CT313" s="789"/>
      <c r="CU313" s="789"/>
      <c r="CV313" s="789"/>
      <c r="CW313" s="789"/>
      <c r="CX313" s="789"/>
      <c r="CY313" s="789"/>
      <c r="CZ313" s="792" t="s">
        <v>924</v>
      </c>
      <c r="DA313" s="789"/>
      <c r="DB313" s="789"/>
      <c r="DC313" s="789"/>
      <c r="DD313" s="792" t="s">
        <v>924</v>
      </c>
      <c r="DE313" s="789"/>
      <c r="DF313" s="789"/>
      <c r="DG313" s="789"/>
      <c r="DH313" s="792" t="s">
        <v>925</v>
      </c>
      <c r="DI313" s="789"/>
      <c r="DJ313" s="789"/>
      <c r="DK313" s="789"/>
      <c r="DL313" s="792" t="s">
        <v>924</v>
      </c>
      <c r="DM313" s="789"/>
      <c r="DN313" s="789"/>
      <c r="DO313" s="789"/>
      <c r="DP313" s="795" t="s">
        <v>926</v>
      </c>
      <c r="DQ313" s="293"/>
      <c r="DR313" s="294"/>
      <c r="DS313" s="295"/>
      <c r="DT313" s="295"/>
      <c r="DU313" s="296"/>
    </row>
    <row r="314" spans="1:125" ht="80.25" customHeight="1" x14ac:dyDescent="0.25">
      <c r="A314" s="303"/>
      <c r="B314" s="835"/>
      <c r="C314" s="838"/>
      <c r="D314" s="838"/>
      <c r="E314" s="838"/>
      <c r="F314" s="841"/>
      <c r="G314" s="844"/>
      <c r="H314" s="486"/>
      <c r="I314" s="847"/>
      <c r="J314" s="1207"/>
      <c r="K314" s="1210"/>
      <c r="L314" s="274"/>
      <c r="M314" s="856"/>
      <c r="N314" s="859"/>
      <c r="O314" s="862"/>
      <c r="P314" s="865"/>
      <c r="Q314" s="868"/>
      <c r="R314" s="871"/>
      <c r="S314" s="274"/>
      <c r="T314" s="516" t="s">
        <v>2183</v>
      </c>
      <c r="U314" s="258"/>
      <c r="V314" s="258" t="s">
        <v>260</v>
      </c>
      <c r="W314" s="798">
        <v>25</v>
      </c>
      <c r="X314" s="798"/>
      <c r="Y314" s="798"/>
      <c r="Z314" s="798"/>
      <c r="AA314" s="798"/>
      <c r="AB314" s="798"/>
      <c r="AC314" s="798"/>
      <c r="AD314" s="798"/>
      <c r="AE314" s="798">
        <v>15</v>
      </c>
      <c r="AF314" s="798"/>
      <c r="AG314" s="412">
        <f t="shared" si="580"/>
        <v>40</v>
      </c>
      <c r="AH314" s="403"/>
      <c r="AI314" s="404">
        <v>0.36</v>
      </c>
      <c r="AJ314" s="799" t="s">
        <v>189</v>
      </c>
      <c r="AK314" s="799"/>
      <c r="AL314" s="800" t="s">
        <v>588</v>
      </c>
      <c r="AM314" s="800"/>
      <c r="AN314" s="799" t="s">
        <v>189</v>
      </c>
      <c r="AO314" s="799"/>
      <c r="AP314" s="499" t="s">
        <v>2184</v>
      </c>
      <c r="AQ314" s="482" t="s">
        <v>616</v>
      </c>
      <c r="AR314" s="269" t="s">
        <v>1291</v>
      </c>
      <c r="AS314" s="266" t="s">
        <v>1288</v>
      </c>
      <c r="AT314" s="259" t="s">
        <v>1255</v>
      </c>
      <c r="AU314" s="276"/>
      <c r="AV314" s="956"/>
      <c r="AW314" s="959"/>
      <c r="AX314" s="898"/>
      <c r="AY314" s="959"/>
      <c r="AZ314" s="963"/>
      <c r="BA314" s="953"/>
      <c r="BB314" s="394"/>
      <c r="BC314" s="282"/>
      <c r="BD314" s="397">
        <v>0.8</v>
      </c>
      <c r="BE314" s="283" t="str">
        <f t="shared" ref="BE314" si="590">IF(ISERROR(IF(R313="R.INHERENTE
4","R. INHERENTE",(IF(AZ313="R.RESIDUAL
4","R. RESIDUAL"," ")))),"",(IF(R313="R.INHERENTE
4","R. INHERENTE",(IF(AZ313="R.RESIDUAL
4","R. RESIDUAL"," ")))))</f>
        <v xml:space="preserve"> </v>
      </c>
      <c r="BF314" s="284" t="str">
        <f t="shared" ref="BF314" si="591">IF(ISERROR(IF(R313="R.INHERENTE
9","R. INHERENTE",(IF(AZ313="R.RESIDUAL
9","R. RESIDUAL"," ")))),"",(IF(R313="R.INHERENTE
9","R. INHERENTE",(IF(AZ313="R.RESIDUAL
9","R. RESIDUAL"," ")))))</f>
        <v xml:space="preserve"> </v>
      </c>
      <c r="BG314" s="285" t="str">
        <f t="shared" ref="BG314" si="592">IF(ISERROR(IF(R313="R.INHERENTE
14","R. INHERENTE",(IF(AZ313="R.RESIDUAL
14","R. RESIDUAL"," ")))),"",(IF(R313="R.INHERENTE
14","R. INHERENTE",(IF(AZ313="R.RESIDUAL
14","R. RESIDUAL"," ")))))</f>
        <v xml:space="preserve"> </v>
      </c>
      <c r="BH314" s="285" t="str">
        <f t="shared" ref="BH314" si="593">IF(ISERROR(IF(R313="R.INHERENTE
19","R. INHERENTE",(IF(AZ313="R.RESIDUAL
19","R. RESIDUAL"," ")))),"",(IF(R313="R.INHERENTE
19","R. INHERENTE",(IF(AZ313="R.RESIDUAL
19","R. RESIDUAL"," ")))))</f>
        <v xml:space="preserve"> </v>
      </c>
      <c r="BI314" s="286" t="str">
        <f t="shared" ref="BI314" si="594">IF(ISERROR(IF(R313="R.INHERENTE
24","R. INHERENTE",(IF(AZ313="R.RESIDUAL
24","R. RESIDUAL"," ")))),"",(IF(R313="R.INHERENTE
24","R. INHERENTE",(IF(AZ313="R.RESIDUAL
24","R. RESIDUAL"," ")))))</f>
        <v xml:space="preserve"> </v>
      </c>
      <c r="BJ314" s="280"/>
      <c r="BK314" s="894"/>
      <c r="BL314" s="811"/>
      <c r="BM314" s="811"/>
      <c r="BN314" s="811"/>
      <c r="BO314" s="811"/>
      <c r="BP314" s="814"/>
      <c r="BQ314" s="392"/>
      <c r="BR314" s="817"/>
      <c r="BS314" s="950" t="s">
        <v>1288</v>
      </c>
      <c r="BT314" s="1153"/>
      <c r="BU314" s="275"/>
      <c r="BV314" s="826"/>
      <c r="BW314" s="829"/>
      <c r="BX314" s="829"/>
      <c r="BY314" s="829"/>
      <c r="BZ314" s="793"/>
      <c r="CA314" s="829"/>
      <c r="CB314" s="829"/>
      <c r="CC314" s="829"/>
      <c r="CD314" s="793"/>
      <c r="CE314" s="829"/>
      <c r="CF314" s="829"/>
      <c r="CG314" s="829"/>
      <c r="CH314" s="793"/>
      <c r="CI314" s="829"/>
      <c r="CJ314" s="829"/>
      <c r="CK314" s="829"/>
      <c r="CL314" s="793"/>
      <c r="CM314" s="829"/>
      <c r="CN314" s="829"/>
      <c r="CO314" s="829"/>
      <c r="CP314" s="796"/>
      <c r="CQ314" s="308"/>
      <c r="CR314" s="832"/>
      <c r="CS314" s="790"/>
      <c r="CT314" s="790"/>
      <c r="CU314" s="790"/>
      <c r="CV314" s="790"/>
      <c r="CW314" s="790"/>
      <c r="CX314" s="790"/>
      <c r="CY314" s="790"/>
      <c r="CZ314" s="793"/>
      <c r="DA314" s="790"/>
      <c r="DB314" s="790"/>
      <c r="DC314" s="790"/>
      <c r="DD314" s="793"/>
      <c r="DE314" s="790"/>
      <c r="DF314" s="790"/>
      <c r="DG314" s="790"/>
      <c r="DH314" s="793"/>
      <c r="DI314" s="790"/>
      <c r="DJ314" s="790"/>
      <c r="DK314" s="790"/>
      <c r="DL314" s="793"/>
      <c r="DM314" s="790"/>
      <c r="DN314" s="790"/>
      <c r="DO314" s="790"/>
      <c r="DP314" s="796"/>
      <c r="DQ314" s="293"/>
      <c r="DR314" s="297"/>
      <c r="DS314" s="298"/>
      <c r="DT314" s="298"/>
      <c r="DU314" s="299"/>
    </row>
    <row r="315" spans="1:125" ht="80.25" customHeight="1" x14ac:dyDescent="0.25">
      <c r="A315" s="303"/>
      <c r="B315" s="835"/>
      <c r="C315" s="838"/>
      <c r="D315" s="838"/>
      <c r="E315" s="838"/>
      <c r="F315" s="841"/>
      <c r="G315" s="844"/>
      <c r="H315" s="486"/>
      <c r="I315" s="847"/>
      <c r="J315" s="1207"/>
      <c r="K315" s="1210"/>
      <c r="L315" s="274"/>
      <c r="M315" s="856"/>
      <c r="N315" s="859"/>
      <c r="O315" s="862"/>
      <c r="P315" s="865"/>
      <c r="Q315" s="868"/>
      <c r="R315" s="871"/>
      <c r="S315" s="274"/>
      <c r="T315" s="516"/>
      <c r="U315" s="258"/>
      <c r="V315" s="258"/>
      <c r="W315" s="798"/>
      <c r="X315" s="798"/>
      <c r="Y315" s="798"/>
      <c r="Z315" s="798"/>
      <c r="AA315" s="798"/>
      <c r="AB315" s="798"/>
      <c r="AC315" s="798"/>
      <c r="AD315" s="798"/>
      <c r="AE315" s="798"/>
      <c r="AF315" s="798"/>
      <c r="AG315" s="412">
        <f t="shared" si="580"/>
        <v>0</v>
      </c>
      <c r="AH315" s="403"/>
      <c r="AI315" s="404"/>
      <c r="AJ315" s="799"/>
      <c r="AK315" s="799"/>
      <c r="AL315" s="800"/>
      <c r="AM315" s="800"/>
      <c r="AN315" s="799"/>
      <c r="AO315" s="799"/>
      <c r="AP315" s="499"/>
      <c r="AQ315" s="482"/>
      <c r="AR315" s="269"/>
      <c r="AS315" s="266"/>
      <c r="AT315" s="261"/>
      <c r="AU315" s="276"/>
      <c r="AV315" s="956"/>
      <c r="AW315" s="959"/>
      <c r="AX315" s="898"/>
      <c r="AY315" s="959"/>
      <c r="AZ315" s="963"/>
      <c r="BA315" s="953"/>
      <c r="BB315" s="394"/>
      <c r="BC315" s="282"/>
      <c r="BD315" s="397">
        <v>0.60000000000000009</v>
      </c>
      <c r="BE315" s="283" t="str">
        <f t="shared" ref="BE315" si="595">IF(ISERROR(IF(R313="R.INHERENTE
3","R. INHERENTE",(IF(AZ313="R.RESIDUAL
3","R. RESIDUAL"," ")))),"",(IF(R313="R.INHERENTE
3","R. INHERENTE",(IF(AZ313="R.RESIDUAL
3","R. RESIDUAL"," ")))))</f>
        <v xml:space="preserve"> </v>
      </c>
      <c r="BF315" s="284" t="str">
        <f t="shared" ref="BF315" si="596">IF(ISERROR(IF(R313="R.INHERENTE
8","R. INHERENTE",(IF(AZ313="R.RESIDUAL
8","R. RESIDUAL"," ")))),"",(IF(R313="R.INHERENTE
8","R. INHERENTE",(IF(AZ313="R.RESIDUAL
8","R. RESIDUAL"," ")))))</f>
        <v>R. RESIDUAL</v>
      </c>
      <c r="BG315" s="284" t="str">
        <f t="shared" ref="BG315" si="597">IF(ISERROR(IF(R313="R.INHERENTE
13","R. INHERENTE",(IF(AZ313="R.RESIDUAL
13","R. RESIDUAL"," ")))),"",(IF(R313="R.INHERENTE
13","R. INHERENTE",(IF(AZ313="R.RESIDUAL
13","R. RESIDUAL"," ")))))</f>
        <v xml:space="preserve"> </v>
      </c>
      <c r="BH315" s="285" t="str">
        <f t="shared" ref="BH315" si="598">IF(ISERROR(IF(R313="R.INHERENTE
18","R. INHERENTE",(IF(AZ313="R.RESIDUAL
18","R. RESIDUAL"," ")))),"",(IF(R313="R.INHERENTE
18","R. INHERENTE",(IF(AZ313="R.RESIDUAL
18","R. RESIDUAL"," ")))))</f>
        <v xml:space="preserve"> </v>
      </c>
      <c r="BI315" s="286" t="str">
        <f t="shared" ref="BI315" si="599">IF(ISERROR(IF(R313="R.INHERENTE
23","R. INHERENTE",(IF(AZ313="R.RESIDUAL
23","R. RESIDUAL"," ")))),"",(IF(R313="R.INHERENTE
23","R. INHERENTE",(IF(AZ313="R.RESIDUAL
23","R. RESIDUAL"," ")))))</f>
        <v xml:space="preserve"> </v>
      </c>
      <c r="BJ315" s="280"/>
      <c r="BK315" s="894"/>
      <c r="BL315" s="811"/>
      <c r="BM315" s="811"/>
      <c r="BN315" s="811"/>
      <c r="BO315" s="811"/>
      <c r="BP315" s="814"/>
      <c r="BQ315" s="392"/>
      <c r="BR315" s="817"/>
      <c r="BS315" s="950"/>
      <c r="BT315" s="1153"/>
      <c r="BU315" s="275"/>
      <c r="BV315" s="826"/>
      <c r="BW315" s="829"/>
      <c r="BX315" s="829"/>
      <c r="BY315" s="829"/>
      <c r="BZ315" s="793"/>
      <c r="CA315" s="829"/>
      <c r="CB315" s="829"/>
      <c r="CC315" s="829"/>
      <c r="CD315" s="793"/>
      <c r="CE315" s="829"/>
      <c r="CF315" s="829"/>
      <c r="CG315" s="829"/>
      <c r="CH315" s="793"/>
      <c r="CI315" s="829"/>
      <c r="CJ315" s="829"/>
      <c r="CK315" s="829"/>
      <c r="CL315" s="793"/>
      <c r="CM315" s="829"/>
      <c r="CN315" s="829"/>
      <c r="CO315" s="829"/>
      <c r="CP315" s="796"/>
      <c r="CQ315" s="308"/>
      <c r="CR315" s="832"/>
      <c r="CS315" s="790"/>
      <c r="CT315" s="790"/>
      <c r="CU315" s="790"/>
      <c r="CV315" s="790"/>
      <c r="CW315" s="790"/>
      <c r="CX315" s="790"/>
      <c r="CY315" s="790"/>
      <c r="CZ315" s="793"/>
      <c r="DA315" s="790"/>
      <c r="DB315" s="790"/>
      <c r="DC315" s="790"/>
      <c r="DD315" s="793"/>
      <c r="DE315" s="790"/>
      <c r="DF315" s="790"/>
      <c r="DG315" s="790"/>
      <c r="DH315" s="793"/>
      <c r="DI315" s="790"/>
      <c r="DJ315" s="790"/>
      <c r="DK315" s="790"/>
      <c r="DL315" s="793"/>
      <c r="DM315" s="790"/>
      <c r="DN315" s="790"/>
      <c r="DO315" s="790"/>
      <c r="DP315" s="796"/>
      <c r="DQ315" s="293"/>
      <c r="DR315" s="297"/>
      <c r="DS315" s="298"/>
      <c r="DT315" s="298"/>
      <c r="DU315" s="299"/>
    </row>
    <row r="316" spans="1:125" ht="80.25" customHeight="1" x14ac:dyDescent="0.25">
      <c r="A316" s="303"/>
      <c r="B316" s="835"/>
      <c r="C316" s="838"/>
      <c r="D316" s="838"/>
      <c r="E316" s="838"/>
      <c r="F316" s="841"/>
      <c r="G316" s="844"/>
      <c r="H316" s="486"/>
      <c r="I316" s="847"/>
      <c r="J316" s="1207"/>
      <c r="K316" s="1210"/>
      <c r="L316" s="274"/>
      <c r="M316" s="856"/>
      <c r="N316" s="859"/>
      <c r="O316" s="862"/>
      <c r="P316" s="865"/>
      <c r="Q316" s="868"/>
      <c r="R316" s="871"/>
      <c r="S316" s="274"/>
      <c r="T316" s="516"/>
      <c r="U316" s="258"/>
      <c r="V316" s="258"/>
      <c r="W316" s="798"/>
      <c r="X316" s="798"/>
      <c r="Y316" s="798"/>
      <c r="Z316" s="798"/>
      <c r="AA316" s="798"/>
      <c r="AB316" s="798"/>
      <c r="AC316" s="798"/>
      <c r="AD316" s="798"/>
      <c r="AE316" s="798"/>
      <c r="AF316" s="798"/>
      <c r="AG316" s="412">
        <f t="shared" si="580"/>
        <v>0</v>
      </c>
      <c r="AH316" s="403"/>
      <c r="AI316" s="404"/>
      <c r="AJ316" s="799"/>
      <c r="AK316" s="799"/>
      <c r="AL316" s="800"/>
      <c r="AM316" s="800"/>
      <c r="AN316" s="799"/>
      <c r="AO316" s="799"/>
      <c r="AP316" s="543"/>
      <c r="AQ316" s="482"/>
      <c r="AR316" s="269"/>
      <c r="AS316" s="266"/>
      <c r="AT316" s="261"/>
      <c r="AU316" s="276"/>
      <c r="AV316" s="956"/>
      <c r="AW316" s="959"/>
      <c r="AX316" s="898"/>
      <c r="AY316" s="959"/>
      <c r="AZ316" s="963"/>
      <c r="BA316" s="953"/>
      <c r="BB316" s="394"/>
      <c r="BC316" s="282"/>
      <c r="BD316" s="397">
        <v>0.4</v>
      </c>
      <c r="BE316" s="287" t="str">
        <f t="shared" ref="BE316" si="600">IF(ISERROR(IF(R313="R.INHERENTE
2","R. INHERENTE",(IF(AZ313="R.RESIDUAL
2","R. RESIDUAL"," ")))),"",(IF(R313="R.INHERENTE
2","R. INHERENTE",(IF(AZ313="R.RESIDUAL
2","R. RESIDUAL"," ")))))</f>
        <v xml:space="preserve"> </v>
      </c>
      <c r="BF316" s="284" t="str">
        <f t="shared" ref="BF316" si="601">IF(ISERROR(IF(R313="R.INHERENTE
7","R. INHERENTE",(IF(AZ313="R.RESIDUAL
7","R. RESIDUAL"," ")))),"",(IF(R313="R.INHERENTE
7","R. INHERENTE",(IF(AZ313="R.RESIDUAL
7","R. RESIDUAL"," ")))))</f>
        <v xml:space="preserve"> </v>
      </c>
      <c r="BG316" s="284" t="str">
        <f t="shared" ref="BG316" si="602">IF(ISERROR(IF(R313="R.INHERENTE
12","R. INHERENTE",(IF(AZ313="R.RESIDUAL
12","R. RESIDUAL"," ")))),"",(IF(R313="R.INHERENTE
12","R. INHERENTE",(IF(AZ313="R.RESIDUAL
12","R. RESIDUAL"," ")))))</f>
        <v xml:space="preserve"> </v>
      </c>
      <c r="BH316" s="285" t="str">
        <f t="shared" ref="BH316" si="603">IF(ISERROR(IF(R313="R.INHERENTE
17","R. INHERENTE",(IF(AZ313="R.RESIDUAL
17","R. RESIDUAL"," ")))),"",(IF(R313="R.INHERENTE
17","R. INHERENTE",(IF(AZ313="R.RESIDUAL
17","R. RESIDUAL"," ")))))</f>
        <v xml:space="preserve"> </v>
      </c>
      <c r="BI316" s="286" t="str">
        <f t="shared" ref="BI316" si="604">IF(ISERROR(IF(R313="R.INHERENTE
22","R. INHERENTE",(IF(AZ313="R.RESIDUAL
22","R. RESIDUAL"," ")))),"",(IF(R313="R.INHERENTE
22","R. INHERENTE",(IF(AZ313="R.RESIDUAL
22","R. RESIDUAL"," ")))))</f>
        <v xml:space="preserve"> </v>
      </c>
      <c r="BJ316" s="280"/>
      <c r="BK316" s="894"/>
      <c r="BL316" s="811"/>
      <c r="BM316" s="811"/>
      <c r="BN316" s="811"/>
      <c r="BO316" s="811"/>
      <c r="BP316" s="814"/>
      <c r="BQ316" s="392"/>
      <c r="BR316" s="817"/>
      <c r="BS316" s="950"/>
      <c r="BT316" s="1153"/>
      <c r="BU316" s="275"/>
      <c r="BV316" s="826"/>
      <c r="BW316" s="829"/>
      <c r="BX316" s="829"/>
      <c r="BY316" s="829"/>
      <c r="BZ316" s="793"/>
      <c r="CA316" s="829"/>
      <c r="CB316" s="829"/>
      <c r="CC316" s="829"/>
      <c r="CD316" s="793"/>
      <c r="CE316" s="829"/>
      <c r="CF316" s="829"/>
      <c r="CG316" s="829"/>
      <c r="CH316" s="793"/>
      <c r="CI316" s="829"/>
      <c r="CJ316" s="829"/>
      <c r="CK316" s="829"/>
      <c r="CL316" s="793"/>
      <c r="CM316" s="829"/>
      <c r="CN316" s="829"/>
      <c r="CO316" s="829"/>
      <c r="CP316" s="796"/>
      <c r="CQ316" s="308"/>
      <c r="CR316" s="832"/>
      <c r="CS316" s="790"/>
      <c r="CT316" s="790"/>
      <c r="CU316" s="790"/>
      <c r="CV316" s="790"/>
      <c r="CW316" s="790"/>
      <c r="CX316" s="790"/>
      <c r="CY316" s="790"/>
      <c r="CZ316" s="793"/>
      <c r="DA316" s="790"/>
      <c r="DB316" s="790"/>
      <c r="DC316" s="790"/>
      <c r="DD316" s="793"/>
      <c r="DE316" s="790"/>
      <c r="DF316" s="790"/>
      <c r="DG316" s="790"/>
      <c r="DH316" s="793"/>
      <c r="DI316" s="790"/>
      <c r="DJ316" s="790"/>
      <c r="DK316" s="790"/>
      <c r="DL316" s="793"/>
      <c r="DM316" s="790"/>
      <c r="DN316" s="790"/>
      <c r="DO316" s="790"/>
      <c r="DP316" s="796"/>
      <c r="DQ316" s="293"/>
      <c r="DR316" s="297"/>
      <c r="DS316" s="298"/>
      <c r="DT316" s="298"/>
      <c r="DU316" s="299"/>
    </row>
    <row r="317" spans="1:125" ht="80.25" customHeight="1" thickBot="1" x14ac:dyDescent="0.3">
      <c r="A317" s="303"/>
      <c r="B317" s="836"/>
      <c r="C317" s="839"/>
      <c r="D317" s="839"/>
      <c r="E317" s="839"/>
      <c r="F317" s="842"/>
      <c r="G317" s="845"/>
      <c r="H317" s="487"/>
      <c r="I317" s="848"/>
      <c r="J317" s="1208"/>
      <c r="K317" s="1211"/>
      <c r="L317" s="274"/>
      <c r="M317" s="857"/>
      <c r="N317" s="860"/>
      <c r="O317" s="863"/>
      <c r="P317" s="866"/>
      <c r="Q317" s="869"/>
      <c r="R317" s="872"/>
      <c r="S317" s="274"/>
      <c r="T317" s="551"/>
      <c r="U317" s="263"/>
      <c r="V317" s="263"/>
      <c r="W317" s="805"/>
      <c r="X317" s="805"/>
      <c r="Y317" s="805"/>
      <c r="Z317" s="805"/>
      <c r="AA317" s="805"/>
      <c r="AB317" s="805"/>
      <c r="AC317" s="805"/>
      <c r="AD317" s="805"/>
      <c r="AE317" s="805"/>
      <c r="AF317" s="805"/>
      <c r="AG317" s="413">
        <f t="shared" si="580"/>
        <v>0</v>
      </c>
      <c r="AH317" s="405"/>
      <c r="AI317" s="406"/>
      <c r="AJ317" s="971"/>
      <c r="AK317" s="971"/>
      <c r="AL317" s="896"/>
      <c r="AM317" s="896"/>
      <c r="AN317" s="971"/>
      <c r="AO317" s="971"/>
      <c r="AP317" s="271"/>
      <c r="AQ317" s="483"/>
      <c r="AR317" s="270"/>
      <c r="AS317" s="267"/>
      <c r="AT317" s="264"/>
      <c r="AU317" s="276"/>
      <c r="AV317" s="957"/>
      <c r="AW317" s="960"/>
      <c r="AX317" s="899"/>
      <c r="AY317" s="960"/>
      <c r="AZ317" s="964"/>
      <c r="BA317" s="954"/>
      <c r="BB317" s="394"/>
      <c r="BC317" s="282"/>
      <c r="BD317" s="398">
        <v>0.2</v>
      </c>
      <c r="BE317" s="288" t="str">
        <f t="shared" ref="BE317" si="605">IF(ISERROR(IF(R313="R.INHERENTE
1","R. INHERENTE",(IF(AZ313="R.RESIDUAL
1","R. RESIDUAL"," ")))),"",(IF(R313="R.INHERENTE
1","R. INHERENTE",(IF(AZ313="R.RESIDUAL
1","R. RESIDUAL"," ")))))</f>
        <v xml:space="preserve"> </v>
      </c>
      <c r="BF317" s="289" t="str">
        <f t="shared" ref="BF317" si="606">IF(ISERROR(IF(R313="R.INHERENTE
6","R. INHERENTE",(IF(AZ313="R.RESIDUAL
6","R. RESIDUAL"," ")))),"",(IF(R313="R.INHERENTE
6","R. INHERENTE",(IF(AZ313="R.RESIDUAL
6","R. RESIDUAL"," ")))))</f>
        <v xml:space="preserve"> </v>
      </c>
      <c r="BG317" s="290" t="str">
        <f t="shared" ref="BG317" si="607">IF(ISERROR(IF(R313="R.INHERENTE
11","R. INHERENTE",(IF(AZ313="R.RESIDUAL
11","R. RESIDUAL"," ")))),"",(IF(R313="R.INHERENTE
11","R. INHERENTE",(IF(AZ313="R.RESIDUAL
11","R. RESIDUAL"," ")))))</f>
        <v xml:space="preserve"> </v>
      </c>
      <c r="BH317" s="291" t="str">
        <f t="shared" ref="BH317" si="608">IF(ISERROR(IF(R313="R.INHERENTE
16","R. INHERENTE",(IF(AZ313="R.RESIDUAL
16","R. RESIDUAL"," ")))),"",(IF(R313="R.INHERENTE
16","R. INHERENTE",(IF(AZ313="R.RESIDUAL
16","R. RESIDUAL"," ")))))</f>
        <v xml:space="preserve"> </v>
      </c>
      <c r="BI317" s="292" t="str">
        <f t="shared" ref="BI317" si="609">IF(ISERROR(IF(R313="R.INHERENTE
21","R. INHERENTE",(IF(AZ313="R.RESIDUAL
21","R. RESIDUAL"," ")))),"",(IF(R313="R.INHERENTE
21","R. INHERENTE",(IF(AZ313="R.RESIDUAL
21","R. RESIDUAL"," ")))))</f>
        <v xml:space="preserve"> </v>
      </c>
      <c r="BJ317" s="280"/>
      <c r="BK317" s="895"/>
      <c r="BL317" s="812"/>
      <c r="BM317" s="812"/>
      <c r="BN317" s="812"/>
      <c r="BO317" s="812"/>
      <c r="BP317" s="815"/>
      <c r="BQ317" s="392"/>
      <c r="BR317" s="818"/>
      <c r="BS317" s="951"/>
      <c r="BT317" s="1178"/>
      <c r="BU317" s="275"/>
      <c r="BV317" s="827"/>
      <c r="BW317" s="830"/>
      <c r="BX317" s="830"/>
      <c r="BY317" s="830"/>
      <c r="BZ317" s="794"/>
      <c r="CA317" s="830"/>
      <c r="CB317" s="830"/>
      <c r="CC317" s="830"/>
      <c r="CD317" s="794"/>
      <c r="CE317" s="830"/>
      <c r="CF317" s="830"/>
      <c r="CG317" s="830"/>
      <c r="CH317" s="794"/>
      <c r="CI317" s="830"/>
      <c r="CJ317" s="830"/>
      <c r="CK317" s="830"/>
      <c r="CL317" s="794"/>
      <c r="CM317" s="830"/>
      <c r="CN317" s="830"/>
      <c r="CO317" s="830"/>
      <c r="CP317" s="797"/>
      <c r="CQ317" s="308"/>
      <c r="CR317" s="833"/>
      <c r="CS317" s="791"/>
      <c r="CT317" s="791"/>
      <c r="CU317" s="791"/>
      <c r="CV317" s="791"/>
      <c r="CW317" s="791"/>
      <c r="CX317" s="791"/>
      <c r="CY317" s="791"/>
      <c r="CZ317" s="794"/>
      <c r="DA317" s="791"/>
      <c r="DB317" s="791"/>
      <c r="DC317" s="791"/>
      <c r="DD317" s="794"/>
      <c r="DE317" s="791"/>
      <c r="DF317" s="791"/>
      <c r="DG317" s="791"/>
      <c r="DH317" s="794"/>
      <c r="DI317" s="791"/>
      <c r="DJ317" s="791"/>
      <c r="DK317" s="791"/>
      <c r="DL317" s="794"/>
      <c r="DM317" s="791"/>
      <c r="DN317" s="791"/>
      <c r="DO317" s="791"/>
      <c r="DP317" s="797"/>
      <c r="DQ317" s="293"/>
      <c r="DR317" s="300"/>
      <c r="DS317" s="301"/>
      <c r="DT317" s="301"/>
      <c r="DU317" s="302"/>
    </row>
    <row r="318" spans="1:125" ht="19.5" customHeight="1" thickBot="1" x14ac:dyDescent="0.3">
      <c r="AV318" s="394"/>
      <c r="AW318" s="394"/>
      <c r="AX318" s="394"/>
      <c r="AY318" s="394"/>
      <c r="AZ318" s="394"/>
      <c r="BE318" s="410">
        <v>0.2</v>
      </c>
      <c r="BF318" s="411">
        <v>0.4</v>
      </c>
      <c r="BG318" s="411">
        <v>0.60000000000000009</v>
      </c>
      <c r="BH318" s="411">
        <v>0.8</v>
      </c>
      <c r="BI318" s="411">
        <v>1</v>
      </c>
    </row>
    <row r="319" spans="1:125" ht="80.25" customHeight="1" x14ac:dyDescent="0.25">
      <c r="A319" s="303"/>
      <c r="B319" s="834">
        <v>51</v>
      </c>
      <c r="C319" s="837" t="s">
        <v>645</v>
      </c>
      <c r="D319" s="837" t="s">
        <v>629</v>
      </c>
      <c r="E319" s="837" t="s">
        <v>601</v>
      </c>
      <c r="F319" s="840" t="s">
        <v>600</v>
      </c>
      <c r="G319" s="843" t="s">
        <v>2185</v>
      </c>
      <c r="H319" s="485" t="s">
        <v>2186</v>
      </c>
      <c r="I319" s="1215" t="str">
        <f>IF(F319="","",(CONCATENATE("Posibilidad de afectación ",F319," ",G319," ",H319," ",H320," ",H321," ",H322," ",H323)))</f>
        <v xml:space="preserve">Posibilidad de afectación Económica y Reputacional  por identificación equivocada del paciente que requiere la transfusión sanguinea, debido a baja adherencia de los manuales, protocolos y guias en las buenas practicas de la transfusión de hemocomponentes.    </v>
      </c>
      <c r="J319" s="1206" t="s">
        <v>906</v>
      </c>
      <c r="K319" s="1209" t="s">
        <v>868</v>
      </c>
      <c r="L319" s="274"/>
      <c r="M319" s="855" t="s">
        <v>656</v>
      </c>
      <c r="N319" s="858">
        <f>IF(ISERROR(VLOOKUP($M319,[5]Listas!$E$20:$F$24,2,FALSE)),"",(VLOOKUP($M319,[5]Listas!$E$20:$F$24,2,FALSE)))</f>
        <v>0.8</v>
      </c>
      <c r="O319" s="861" t="str">
        <f>IF(ISERROR(VLOOKUP($N319,[5]Listas!$E$3:$F$7,2,FALSE)),"",(VLOOKUP($N319,[5]Listas!$E$3:$F$7,2,FALSE)))</f>
        <v>ALTA</v>
      </c>
      <c r="P319" s="864" t="s">
        <v>597</v>
      </c>
      <c r="Q319" s="867">
        <f>IF(ISERROR(VLOOKUP($P319,[5]Listas!$E$28:$F$35,2,FALSE)),"",(VLOOKUP($P319,[5]Listas!$E$28:$F$35,2,FALSE)))</f>
        <v>0.8</v>
      </c>
      <c r="R319" s="870" t="str">
        <f t="shared" ref="R319" si="610">IF(N319="","",(CONCATENATE("R.INHERENTE
",(IF(AND($N319=0.2,$Q319=0.2),1,(IF(AND($N319=0.2,$Q319=0.4),6,(IF(AND($N319=0.2,$Q319=0.6),11,(IF(AND($N319=0.2,$Q319=0.8),16,(IF(AND($N319=0.2,$Q319=1),21,(IF(AND($N319=0.4,$Q319=0.2),2,(IF(AND($N319=0.4,$Q319=0.4),7,(IF(AND($N319=0.4,$Q319=0.6),12,(IF(AND($N319=0.4,$Q319=0.8),17,(IF(AND($N319=0.4,$Q319=1),22,(IF(AND($N319=0.6,$Q319=0.2),3,(IF(AND($N319=0.6,$Q319=0.4),8,(IF(AND($N319=0.6,$Q319=0.6),13,(IF(AND($N319=0.6,$Q319=0.8),18,(IF(AND($N319=0.6,$Q319=1),23,(IF(AND($N319=0.8,$Q319=0.2),4,(IF(AND($N319=0.8,$Q319=0.4),9,(IF(AND($N319=0.8,$Q319=0.6),14,(IF(AND($N319=0.8,$Q319=0.8),19,(IF(AND($N319=0.8,$Q319=1),24,(IF(AND($N319=1,$Q319=0.2),5,(IF(AND($N319=1,$Q319=0.4),10,(IF(AND($N319=1,$Q319=0.6),15,(IF(AND($N319=1,$Q319=0.8),20,(IF(AND($N319=1,$Q319=1),25,"")))))))))))))))))))))))))))))))))))))))))))))))))))))</f>
        <v>R.INHERENTE
19</v>
      </c>
      <c r="S319" s="274">
        <f>+VLOOKUP($R319,[5]Listas!$D$112:$E$136,2,FALSE)</f>
        <v>19</v>
      </c>
      <c r="T319" s="515" t="s">
        <v>2187</v>
      </c>
      <c r="U319" s="309" t="s">
        <v>748</v>
      </c>
      <c r="V319" s="309"/>
      <c r="W319" s="875">
        <v>25</v>
      </c>
      <c r="X319" s="875"/>
      <c r="Y319" s="875"/>
      <c r="Z319" s="875"/>
      <c r="AA319" s="875"/>
      <c r="AB319" s="875"/>
      <c r="AC319" s="875">
        <v>0</v>
      </c>
      <c r="AD319" s="875"/>
      <c r="AE319" s="875">
        <v>15</v>
      </c>
      <c r="AF319" s="875"/>
      <c r="AG319" s="436">
        <f t="shared" ref="AG319:AG323" si="611">W319+Y319+AA319+AC319+AE319</f>
        <v>40</v>
      </c>
      <c r="AH319" s="407">
        <v>0.48</v>
      </c>
      <c r="AI319" s="408">
        <v>0.8</v>
      </c>
      <c r="AJ319" s="876" t="s">
        <v>189</v>
      </c>
      <c r="AK319" s="876"/>
      <c r="AL319" s="877" t="s">
        <v>588</v>
      </c>
      <c r="AM319" s="877"/>
      <c r="AN319" s="876" t="s">
        <v>189</v>
      </c>
      <c r="AO319" s="876"/>
      <c r="AP319" s="500" t="s">
        <v>2188</v>
      </c>
      <c r="AQ319" s="542" t="s">
        <v>618</v>
      </c>
      <c r="AR319" s="310" t="s">
        <v>2189</v>
      </c>
      <c r="AS319" s="311" t="s">
        <v>1292</v>
      </c>
      <c r="AT319" s="259" t="s">
        <v>1255</v>
      </c>
      <c r="AU319" s="305">
        <f t="shared" ref="AU319" si="612">+(IF(AND($AV319&gt;0,$AV319&lt;=0.2),0.2,(IF(AND($AV319&gt;0.2,$AV319&lt;=0.4),0.4,(IF(AND($AV319&gt;0.4,$AV319&lt;=0.6),0.6,(IF(AND($AV319&gt;0.6,$AV319&lt;=0.8),0.8,(IF($AV319&gt;0.8,1,""))))))))))</f>
        <v>0.2</v>
      </c>
      <c r="AV319" s="1172">
        <f t="shared" ref="AV319" si="613">+MIN(AH319:AH323)</f>
        <v>0.17</v>
      </c>
      <c r="AW319" s="1173" t="str">
        <f t="shared" si="421"/>
        <v>MUY BAJA</v>
      </c>
      <c r="AX319" s="1174">
        <f t="shared" ref="AX319" si="614">+MIN(AI319:AI323)</f>
        <v>0.8</v>
      </c>
      <c r="AY319" s="1173" t="str">
        <f t="shared" si="422"/>
        <v>ALTA</v>
      </c>
      <c r="AZ319" s="1175" t="str">
        <f t="shared" si="423"/>
        <v>R.RESIDUAL
16</v>
      </c>
      <c r="BA319" s="1177" t="s">
        <v>610</v>
      </c>
      <c r="BB319" s="305">
        <f t="shared" ref="BB319" si="615">+(IF(AND($AX319&gt;0,$AX319&lt;=0.2),0.2,(IF(AND($AX319&gt;0.2,$AX319&lt;=0.4),0.4,(IF(AND($AX319&gt;0.4,$AX319&lt;=0.6),0.6,(IF(AND($AX319&gt;0.6,$AX319&lt;=0.8),0.8,(IF($AX319&gt;0.8,1,""))))))))))</f>
        <v>0.8</v>
      </c>
      <c r="BC319" s="276">
        <f>+VLOOKUP($AZ319,[5]Listas!$F$112:$G$136,2,FALSE)</f>
        <v>16</v>
      </c>
      <c r="BD319" s="397">
        <v>1</v>
      </c>
      <c r="BE319" s="277" t="str">
        <f t="shared" ref="BE319" si="616">IF(ISERROR(IF(R319="R.INHERENTE
5","R. INHERENTE",(IF(AZ319="R.RESIDUAL
5","R. RESIDUAL"," ")))),"",(IF(R319="R.INHERENTE
5","R. INHERENTE",(IF(AZ319="R.RESIDUAL
5","R. RESIDUAL"," ")))))</f>
        <v xml:space="preserve"> </v>
      </c>
      <c r="BF319" s="278" t="str">
        <f t="shared" ref="BF319" si="617">IF(ISERROR(IF(R319="R.INHERENTE
10","R. INHERENTE",(IF(AZ319="R.RESIDUAL
10","R. RESIDUAL"," ")))),"",(IF(R319="R.INHERENTE
10","R. INHERENTE",(IF(AZ319="R.RESIDUAL
10","R. RESIDUAL"," ")))))</f>
        <v xml:space="preserve"> </v>
      </c>
      <c r="BG319" s="278" t="str">
        <f t="shared" ref="BG319" si="618">IF(ISERROR(IF(R319="R.INHERENTE
15","R. INHERENTE",(IF(AZ319="R.RESIDUAL
15","R. RESIDUAL"," ")))),"",(IF(R319="R.INHERENTE
15","R. INHERENTE",(IF(AZ319="R.RESIDUAL
15","R. RESIDUAL"," ")))))</f>
        <v xml:space="preserve"> </v>
      </c>
      <c r="BH319" s="278" t="str">
        <f t="shared" ref="BH319" si="619">IF(ISERROR(IF(R319="R.INHERENTE
20","R. INHERENTE",(IF(AZ319="R.RESIDUAL
20","R. RESIDUAL"," ")))),"",(IF(R319="R.INHERENTE
20","R. INHERENTE",(IF(AZ319="R.RESIDUAL
20","R. RESIDUAL"," ")))))</f>
        <v xml:space="preserve"> </v>
      </c>
      <c r="BI319" s="279" t="str">
        <f t="shared" ref="BI319" si="620">IF(ISERROR(IF(R319="R.INHERENTE
25","R. INHERENTE",(IF(AZ319="R.RESIDUAL
25","R. RESIDUAL"," ")))),"",(IF(R319="R.INHERENTE
25","R. INHERENTE",(IF(AZ319="R.RESIDUAL
25","R. RESIDUAL"," ")))))</f>
        <v xml:space="preserve"> </v>
      </c>
      <c r="BJ319" s="280"/>
      <c r="BK319" s="893" t="s">
        <v>43</v>
      </c>
      <c r="BL319" s="810" t="s">
        <v>43</v>
      </c>
      <c r="BM319" s="810" t="s">
        <v>43</v>
      </c>
      <c r="BN319" s="810" t="s">
        <v>43</v>
      </c>
      <c r="BO319" s="810" t="s">
        <v>43</v>
      </c>
      <c r="BP319" s="813"/>
      <c r="BQ319" s="392"/>
      <c r="BR319" s="816" t="s">
        <v>1293</v>
      </c>
      <c r="BS319" s="1176" t="s">
        <v>1348</v>
      </c>
      <c r="BT319" s="822" t="s">
        <v>1294</v>
      </c>
      <c r="BU319" s="275"/>
      <c r="BV319" s="825">
        <v>44656</v>
      </c>
      <c r="BW319" s="828"/>
      <c r="BX319" s="828"/>
      <c r="BY319" s="828"/>
      <c r="BZ319" s="792" t="s">
        <v>924</v>
      </c>
      <c r="CA319" s="828"/>
      <c r="CB319" s="828"/>
      <c r="CC319" s="828"/>
      <c r="CD319" s="792" t="s">
        <v>924</v>
      </c>
      <c r="CE319" s="828"/>
      <c r="CF319" s="828"/>
      <c r="CG319" s="828"/>
      <c r="CH319" s="792" t="s">
        <v>925</v>
      </c>
      <c r="CI319" s="828"/>
      <c r="CJ319" s="828"/>
      <c r="CK319" s="828"/>
      <c r="CL319" s="792" t="s">
        <v>924</v>
      </c>
      <c r="CM319" s="828"/>
      <c r="CN319" s="828"/>
      <c r="CO319" s="828"/>
      <c r="CP319" s="795" t="s">
        <v>926</v>
      </c>
      <c r="CQ319" s="308"/>
      <c r="CR319" s="831">
        <v>44661</v>
      </c>
      <c r="CS319" s="789"/>
      <c r="CT319" s="789"/>
      <c r="CU319" s="789"/>
      <c r="CV319" s="789"/>
      <c r="CW319" s="789"/>
      <c r="CX319" s="789"/>
      <c r="CY319" s="789"/>
      <c r="CZ319" s="792" t="s">
        <v>924</v>
      </c>
      <c r="DA319" s="789"/>
      <c r="DB319" s="789"/>
      <c r="DC319" s="789"/>
      <c r="DD319" s="792" t="s">
        <v>924</v>
      </c>
      <c r="DE319" s="789"/>
      <c r="DF319" s="789"/>
      <c r="DG319" s="789"/>
      <c r="DH319" s="792" t="s">
        <v>925</v>
      </c>
      <c r="DI319" s="789"/>
      <c r="DJ319" s="789"/>
      <c r="DK319" s="789"/>
      <c r="DL319" s="792" t="s">
        <v>924</v>
      </c>
      <c r="DM319" s="789"/>
      <c r="DN319" s="789"/>
      <c r="DO319" s="789"/>
      <c r="DP319" s="795" t="s">
        <v>926</v>
      </c>
      <c r="DQ319" s="293"/>
      <c r="DR319" s="294"/>
      <c r="DS319" s="295"/>
      <c r="DT319" s="295"/>
      <c r="DU319" s="296"/>
    </row>
    <row r="320" spans="1:125" ht="80.25" customHeight="1" x14ac:dyDescent="0.25">
      <c r="A320" s="303"/>
      <c r="B320" s="835"/>
      <c r="C320" s="838"/>
      <c r="D320" s="838"/>
      <c r="E320" s="838"/>
      <c r="F320" s="841"/>
      <c r="G320" s="844"/>
      <c r="H320" s="486"/>
      <c r="I320" s="1216"/>
      <c r="J320" s="1207"/>
      <c r="K320" s="1210"/>
      <c r="L320" s="274"/>
      <c r="M320" s="856"/>
      <c r="N320" s="859"/>
      <c r="O320" s="862"/>
      <c r="P320" s="865"/>
      <c r="Q320" s="868"/>
      <c r="R320" s="871"/>
      <c r="S320" s="274"/>
      <c r="T320" s="516" t="s">
        <v>2190</v>
      </c>
      <c r="U320" s="258" t="s">
        <v>748</v>
      </c>
      <c r="V320" s="258"/>
      <c r="W320" s="798">
        <v>25</v>
      </c>
      <c r="X320" s="798"/>
      <c r="Y320" s="798"/>
      <c r="Z320" s="798"/>
      <c r="AA320" s="798"/>
      <c r="AB320" s="798"/>
      <c r="AC320" s="798"/>
      <c r="AD320" s="798"/>
      <c r="AE320" s="798">
        <v>15</v>
      </c>
      <c r="AF320" s="798"/>
      <c r="AG320" s="412">
        <f t="shared" si="611"/>
        <v>40</v>
      </c>
      <c r="AH320" s="403">
        <v>0.28999999999999998</v>
      </c>
      <c r="AI320" s="404"/>
      <c r="AJ320" s="799" t="s">
        <v>189</v>
      </c>
      <c r="AK320" s="799"/>
      <c r="AL320" s="800" t="s">
        <v>588</v>
      </c>
      <c r="AM320" s="800"/>
      <c r="AN320" s="799" t="s">
        <v>189</v>
      </c>
      <c r="AO320" s="799"/>
      <c r="AP320" s="499" t="s">
        <v>2191</v>
      </c>
      <c r="AQ320" s="482" t="s">
        <v>618</v>
      </c>
      <c r="AR320" s="269" t="s">
        <v>2192</v>
      </c>
      <c r="AS320" s="266" t="s">
        <v>1292</v>
      </c>
      <c r="AT320" s="259" t="s">
        <v>1255</v>
      </c>
      <c r="AU320" s="276"/>
      <c r="AV320" s="956"/>
      <c r="AW320" s="959"/>
      <c r="AX320" s="898"/>
      <c r="AY320" s="959"/>
      <c r="AZ320" s="963"/>
      <c r="BA320" s="953"/>
      <c r="BB320" s="394"/>
      <c r="BC320" s="282"/>
      <c r="BD320" s="397">
        <v>0.8</v>
      </c>
      <c r="BE320" s="283" t="str">
        <f t="shared" ref="BE320" si="621">IF(ISERROR(IF(R319="R.INHERENTE
4","R. INHERENTE",(IF(AZ319="R.RESIDUAL
4","R. RESIDUAL"," ")))),"",(IF(R319="R.INHERENTE
4","R. INHERENTE",(IF(AZ319="R.RESIDUAL
4","R. RESIDUAL"," ")))))</f>
        <v xml:space="preserve"> </v>
      </c>
      <c r="BF320" s="284" t="str">
        <f t="shared" ref="BF320" si="622">IF(ISERROR(IF(R319="R.INHERENTE
9","R. INHERENTE",(IF(AZ319="R.RESIDUAL
9","R. RESIDUAL"," ")))),"",(IF(R319="R.INHERENTE
9","R. INHERENTE",(IF(AZ319="R.RESIDUAL
9","R. RESIDUAL"," ")))))</f>
        <v xml:space="preserve"> </v>
      </c>
      <c r="BG320" s="285" t="str">
        <f t="shared" ref="BG320" si="623">IF(ISERROR(IF(R319="R.INHERENTE
14","R. INHERENTE",(IF(AZ319="R.RESIDUAL
14","R. RESIDUAL"," ")))),"",(IF(R319="R.INHERENTE
14","R. INHERENTE",(IF(AZ319="R.RESIDUAL
14","R. RESIDUAL"," ")))))</f>
        <v xml:space="preserve"> </v>
      </c>
      <c r="BH320" s="285" t="str">
        <f t="shared" ref="BH320" si="624">IF(ISERROR(IF(R319="R.INHERENTE
19","R. INHERENTE",(IF(AZ319="R.RESIDUAL
19","R. RESIDUAL"," ")))),"",(IF(R319="R.INHERENTE
19","R. INHERENTE",(IF(AZ319="R.RESIDUAL
19","R. RESIDUAL"," ")))))</f>
        <v>R. INHERENTE</v>
      </c>
      <c r="BI320" s="286" t="str">
        <f t="shared" ref="BI320" si="625">IF(ISERROR(IF(R319="R.INHERENTE
24","R. INHERENTE",(IF(AZ319="R.RESIDUAL
24","R. RESIDUAL"," ")))),"",(IF(R319="R.INHERENTE
24","R. INHERENTE",(IF(AZ319="R.RESIDUAL
24","R. RESIDUAL"," ")))))</f>
        <v xml:space="preserve"> </v>
      </c>
      <c r="BJ320" s="280"/>
      <c r="BK320" s="894"/>
      <c r="BL320" s="811"/>
      <c r="BM320" s="811"/>
      <c r="BN320" s="811"/>
      <c r="BO320" s="811"/>
      <c r="BP320" s="814"/>
      <c r="BQ320" s="392"/>
      <c r="BR320" s="817"/>
      <c r="BS320" s="950" t="s">
        <v>1288</v>
      </c>
      <c r="BT320" s="1153"/>
      <c r="BU320" s="275"/>
      <c r="BV320" s="826"/>
      <c r="BW320" s="829"/>
      <c r="BX320" s="829"/>
      <c r="BY320" s="829"/>
      <c r="BZ320" s="793"/>
      <c r="CA320" s="829"/>
      <c r="CB320" s="829"/>
      <c r="CC320" s="829"/>
      <c r="CD320" s="793"/>
      <c r="CE320" s="829"/>
      <c r="CF320" s="829"/>
      <c r="CG320" s="829"/>
      <c r="CH320" s="793"/>
      <c r="CI320" s="829"/>
      <c r="CJ320" s="829"/>
      <c r="CK320" s="829"/>
      <c r="CL320" s="793"/>
      <c r="CM320" s="829"/>
      <c r="CN320" s="829"/>
      <c r="CO320" s="829"/>
      <c r="CP320" s="796"/>
      <c r="CQ320" s="308"/>
      <c r="CR320" s="832"/>
      <c r="CS320" s="790"/>
      <c r="CT320" s="790"/>
      <c r="CU320" s="790"/>
      <c r="CV320" s="790"/>
      <c r="CW320" s="790"/>
      <c r="CX320" s="790"/>
      <c r="CY320" s="790"/>
      <c r="CZ320" s="793"/>
      <c r="DA320" s="790"/>
      <c r="DB320" s="790"/>
      <c r="DC320" s="790"/>
      <c r="DD320" s="793"/>
      <c r="DE320" s="790"/>
      <c r="DF320" s="790"/>
      <c r="DG320" s="790"/>
      <c r="DH320" s="793"/>
      <c r="DI320" s="790"/>
      <c r="DJ320" s="790"/>
      <c r="DK320" s="790"/>
      <c r="DL320" s="793"/>
      <c r="DM320" s="790"/>
      <c r="DN320" s="790"/>
      <c r="DO320" s="790"/>
      <c r="DP320" s="796"/>
      <c r="DQ320" s="293"/>
      <c r="DR320" s="297"/>
      <c r="DS320" s="298"/>
      <c r="DT320" s="298"/>
      <c r="DU320" s="299"/>
    </row>
    <row r="321" spans="1:125" ht="80.25" customHeight="1" x14ac:dyDescent="0.25">
      <c r="A321" s="303"/>
      <c r="B321" s="835"/>
      <c r="C321" s="838"/>
      <c r="D321" s="838"/>
      <c r="E321" s="838"/>
      <c r="F321" s="841"/>
      <c r="G321" s="844"/>
      <c r="H321" s="486"/>
      <c r="I321" s="1216"/>
      <c r="J321" s="1207"/>
      <c r="K321" s="1210"/>
      <c r="L321" s="274"/>
      <c r="M321" s="856"/>
      <c r="N321" s="859"/>
      <c r="O321" s="862"/>
      <c r="P321" s="865"/>
      <c r="Q321" s="868"/>
      <c r="R321" s="871"/>
      <c r="S321" s="274"/>
      <c r="T321" s="516" t="s">
        <v>2193</v>
      </c>
      <c r="U321" s="258" t="s">
        <v>748</v>
      </c>
      <c r="V321" s="258"/>
      <c r="W321" s="798">
        <v>25</v>
      </c>
      <c r="X321" s="798"/>
      <c r="Y321" s="798"/>
      <c r="Z321" s="798"/>
      <c r="AA321" s="798"/>
      <c r="AB321" s="798"/>
      <c r="AC321" s="798"/>
      <c r="AD321" s="798"/>
      <c r="AE321" s="798">
        <v>15</v>
      </c>
      <c r="AF321" s="798"/>
      <c r="AG321" s="412">
        <f t="shared" si="611"/>
        <v>40</v>
      </c>
      <c r="AH321" s="403">
        <v>0.17</v>
      </c>
      <c r="AI321" s="404"/>
      <c r="AJ321" s="799" t="s">
        <v>189</v>
      </c>
      <c r="AK321" s="799"/>
      <c r="AL321" s="800" t="s">
        <v>588</v>
      </c>
      <c r="AM321" s="800"/>
      <c r="AN321" s="799" t="s">
        <v>189</v>
      </c>
      <c r="AO321" s="799"/>
      <c r="AP321" s="499" t="s">
        <v>2194</v>
      </c>
      <c r="AQ321" s="482" t="s">
        <v>618</v>
      </c>
      <c r="AR321" s="269" t="s">
        <v>1295</v>
      </c>
      <c r="AS321" s="266" t="s">
        <v>1292</v>
      </c>
      <c r="AT321" s="259" t="s">
        <v>1255</v>
      </c>
      <c r="AU321" s="276"/>
      <c r="AV321" s="956"/>
      <c r="AW321" s="959"/>
      <c r="AX321" s="898"/>
      <c r="AY321" s="959"/>
      <c r="AZ321" s="963"/>
      <c r="BA321" s="953"/>
      <c r="BB321" s="394"/>
      <c r="BC321" s="282"/>
      <c r="BD321" s="397">
        <v>0.60000000000000009</v>
      </c>
      <c r="BE321" s="283" t="str">
        <f t="shared" ref="BE321" si="626">IF(ISERROR(IF(R319="R.INHERENTE
3","R. INHERENTE",(IF(AZ319="R.RESIDUAL
3","R. RESIDUAL"," ")))),"",(IF(R319="R.INHERENTE
3","R. INHERENTE",(IF(AZ319="R.RESIDUAL
3","R. RESIDUAL"," ")))))</f>
        <v xml:space="preserve"> </v>
      </c>
      <c r="BF321" s="284" t="str">
        <f t="shared" ref="BF321" si="627">IF(ISERROR(IF(R319="R.INHERENTE
8","R. INHERENTE",(IF(AZ319="R.RESIDUAL
8","R. RESIDUAL"," ")))),"",(IF(R319="R.INHERENTE
8","R. INHERENTE",(IF(AZ319="R.RESIDUAL
8","R. RESIDUAL"," ")))))</f>
        <v xml:space="preserve"> </v>
      </c>
      <c r="BG321" s="284" t="str">
        <f t="shared" ref="BG321" si="628">IF(ISERROR(IF(R319="R.INHERENTE
13","R. INHERENTE",(IF(AZ319="R.RESIDUAL
13","R. RESIDUAL"," ")))),"",(IF(R319="R.INHERENTE
13","R. INHERENTE",(IF(AZ319="R.RESIDUAL
13","R. RESIDUAL"," ")))))</f>
        <v xml:space="preserve"> </v>
      </c>
      <c r="BH321" s="285" t="str">
        <f t="shared" ref="BH321" si="629">IF(ISERROR(IF(R319="R.INHERENTE
18","R. INHERENTE",(IF(AZ319="R.RESIDUAL
18","R. RESIDUAL"," ")))),"",(IF(R319="R.INHERENTE
18","R. INHERENTE",(IF(AZ319="R.RESIDUAL
18","R. RESIDUAL"," ")))))</f>
        <v xml:space="preserve"> </v>
      </c>
      <c r="BI321" s="286" t="str">
        <f t="shared" ref="BI321" si="630">IF(ISERROR(IF(R319="R.INHERENTE
23","R. INHERENTE",(IF(AZ319="R.RESIDUAL
23","R. RESIDUAL"," ")))),"",(IF(R319="R.INHERENTE
23","R. INHERENTE",(IF(AZ319="R.RESIDUAL
23","R. RESIDUAL"," ")))))</f>
        <v xml:space="preserve"> </v>
      </c>
      <c r="BJ321" s="280"/>
      <c r="BK321" s="894"/>
      <c r="BL321" s="811"/>
      <c r="BM321" s="811"/>
      <c r="BN321" s="811"/>
      <c r="BO321" s="811"/>
      <c r="BP321" s="814"/>
      <c r="BQ321" s="392"/>
      <c r="BR321" s="817"/>
      <c r="BS321" s="950"/>
      <c r="BT321" s="1153"/>
      <c r="BU321" s="275"/>
      <c r="BV321" s="826"/>
      <c r="BW321" s="829"/>
      <c r="BX321" s="829"/>
      <c r="BY321" s="829"/>
      <c r="BZ321" s="793"/>
      <c r="CA321" s="829"/>
      <c r="CB321" s="829"/>
      <c r="CC321" s="829"/>
      <c r="CD321" s="793"/>
      <c r="CE321" s="829"/>
      <c r="CF321" s="829"/>
      <c r="CG321" s="829"/>
      <c r="CH321" s="793"/>
      <c r="CI321" s="829"/>
      <c r="CJ321" s="829"/>
      <c r="CK321" s="829"/>
      <c r="CL321" s="793"/>
      <c r="CM321" s="829"/>
      <c r="CN321" s="829"/>
      <c r="CO321" s="829"/>
      <c r="CP321" s="796"/>
      <c r="CQ321" s="308"/>
      <c r="CR321" s="832"/>
      <c r="CS321" s="790"/>
      <c r="CT321" s="790"/>
      <c r="CU321" s="790"/>
      <c r="CV321" s="790"/>
      <c r="CW321" s="790"/>
      <c r="CX321" s="790"/>
      <c r="CY321" s="790"/>
      <c r="CZ321" s="793"/>
      <c r="DA321" s="790"/>
      <c r="DB321" s="790"/>
      <c r="DC321" s="790"/>
      <c r="DD321" s="793"/>
      <c r="DE321" s="790"/>
      <c r="DF321" s="790"/>
      <c r="DG321" s="790"/>
      <c r="DH321" s="793"/>
      <c r="DI321" s="790"/>
      <c r="DJ321" s="790"/>
      <c r="DK321" s="790"/>
      <c r="DL321" s="793"/>
      <c r="DM321" s="790"/>
      <c r="DN321" s="790"/>
      <c r="DO321" s="790"/>
      <c r="DP321" s="796"/>
      <c r="DQ321" s="293"/>
      <c r="DR321" s="297"/>
      <c r="DS321" s="298"/>
      <c r="DT321" s="298"/>
      <c r="DU321" s="299"/>
    </row>
    <row r="322" spans="1:125" ht="80.25" customHeight="1" x14ac:dyDescent="0.25">
      <c r="A322" s="303"/>
      <c r="B322" s="835"/>
      <c r="C322" s="838"/>
      <c r="D322" s="838"/>
      <c r="E322" s="838"/>
      <c r="F322" s="841"/>
      <c r="G322" s="844"/>
      <c r="H322" s="486"/>
      <c r="I322" s="1216"/>
      <c r="J322" s="1207"/>
      <c r="K322" s="1210"/>
      <c r="L322" s="274"/>
      <c r="M322" s="856"/>
      <c r="N322" s="859"/>
      <c r="O322" s="862"/>
      <c r="P322" s="865"/>
      <c r="Q322" s="868"/>
      <c r="R322" s="871"/>
      <c r="S322" s="274"/>
      <c r="T322" s="516"/>
      <c r="U322" s="258"/>
      <c r="V322" s="258"/>
      <c r="W322" s="798"/>
      <c r="X322" s="798"/>
      <c r="Y322" s="798"/>
      <c r="Z322" s="798"/>
      <c r="AA322" s="798"/>
      <c r="AB322" s="798"/>
      <c r="AC322" s="798"/>
      <c r="AD322" s="798"/>
      <c r="AE322" s="798"/>
      <c r="AF322" s="798"/>
      <c r="AG322" s="412">
        <f t="shared" si="611"/>
        <v>0</v>
      </c>
      <c r="AH322" s="403"/>
      <c r="AI322" s="404"/>
      <c r="AJ322" s="799"/>
      <c r="AK322" s="799"/>
      <c r="AL322" s="800"/>
      <c r="AM322" s="800"/>
      <c r="AN322" s="799"/>
      <c r="AO322" s="799"/>
      <c r="AP322" s="543"/>
      <c r="AQ322" s="482"/>
      <c r="AR322" s="269"/>
      <c r="AS322" s="266"/>
      <c r="AT322" s="261"/>
      <c r="AU322" s="276"/>
      <c r="AV322" s="956"/>
      <c r="AW322" s="959"/>
      <c r="AX322" s="898"/>
      <c r="AY322" s="959"/>
      <c r="AZ322" s="963"/>
      <c r="BA322" s="953"/>
      <c r="BB322" s="394"/>
      <c r="BC322" s="282"/>
      <c r="BD322" s="397">
        <v>0.4</v>
      </c>
      <c r="BE322" s="287" t="str">
        <f t="shared" ref="BE322" si="631">IF(ISERROR(IF(R319="R.INHERENTE
2","R. INHERENTE",(IF(AZ319="R.RESIDUAL
2","R. RESIDUAL"," ")))),"",(IF(R319="R.INHERENTE
2","R. INHERENTE",(IF(AZ319="R.RESIDUAL
2","R. RESIDUAL"," ")))))</f>
        <v xml:space="preserve"> </v>
      </c>
      <c r="BF322" s="284" t="str">
        <f t="shared" ref="BF322" si="632">IF(ISERROR(IF(R319="R.INHERENTE
7","R. INHERENTE",(IF(AZ319="R.RESIDUAL
7","R. RESIDUAL"," ")))),"",(IF(R319="R.INHERENTE
7","R. INHERENTE",(IF(AZ319="R.RESIDUAL
7","R. RESIDUAL"," ")))))</f>
        <v xml:space="preserve"> </v>
      </c>
      <c r="BG322" s="284" t="str">
        <f t="shared" ref="BG322" si="633">IF(ISERROR(IF(R319="R.INHERENTE
12","R. INHERENTE",(IF(AZ319="R.RESIDUAL
12","R. RESIDUAL"," ")))),"",(IF(R319="R.INHERENTE
12","R. INHERENTE",(IF(AZ319="R.RESIDUAL
12","R. RESIDUAL"," ")))))</f>
        <v xml:space="preserve"> </v>
      </c>
      <c r="BH322" s="285" t="str">
        <f t="shared" ref="BH322" si="634">IF(ISERROR(IF(R319="R.INHERENTE
17","R. INHERENTE",(IF(AZ319="R.RESIDUAL
17","R. RESIDUAL"," ")))),"",(IF(R319="R.INHERENTE
17","R. INHERENTE",(IF(AZ319="R.RESIDUAL
17","R. RESIDUAL"," ")))))</f>
        <v xml:space="preserve"> </v>
      </c>
      <c r="BI322" s="286" t="str">
        <f t="shared" ref="BI322" si="635">IF(ISERROR(IF(R319="R.INHERENTE
22","R. INHERENTE",(IF(AZ319="R.RESIDUAL
22","R. RESIDUAL"," ")))),"",(IF(R319="R.INHERENTE
22","R. INHERENTE",(IF(AZ319="R.RESIDUAL
22","R. RESIDUAL"," ")))))</f>
        <v xml:space="preserve"> </v>
      </c>
      <c r="BJ322" s="280"/>
      <c r="BK322" s="894"/>
      <c r="BL322" s="811"/>
      <c r="BM322" s="811"/>
      <c r="BN322" s="811"/>
      <c r="BO322" s="811"/>
      <c r="BP322" s="814"/>
      <c r="BQ322" s="392"/>
      <c r="BR322" s="817"/>
      <c r="BS322" s="950"/>
      <c r="BT322" s="1153"/>
      <c r="BU322" s="275"/>
      <c r="BV322" s="826"/>
      <c r="BW322" s="829"/>
      <c r="BX322" s="829"/>
      <c r="BY322" s="829"/>
      <c r="BZ322" s="793"/>
      <c r="CA322" s="829"/>
      <c r="CB322" s="829"/>
      <c r="CC322" s="829"/>
      <c r="CD322" s="793"/>
      <c r="CE322" s="829"/>
      <c r="CF322" s="829"/>
      <c r="CG322" s="829"/>
      <c r="CH322" s="793"/>
      <c r="CI322" s="829"/>
      <c r="CJ322" s="829"/>
      <c r="CK322" s="829"/>
      <c r="CL322" s="793"/>
      <c r="CM322" s="829"/>
      <c r="CN322" s="829"/>
      <c r="CO322" s="829"/>
      <c r="CP322" s="796"/>
      <c r="CQ322" s="308"/>
      <c r="CR322" s="832"/>
      <c r="CS322" s="790"/>
      <c r="CT322" s="790"/>
      <c r="CU322" s="790"/>
      <c r="CV322" s="790"/>
      <c r="CW322" s="790"/>
      <c r="CX322" s="790"/>
      <c r="CY322" s="790"/>
      <c r="CZ322" s="793"/>
      <c r="DA322" s="790"/>
      <c r="DB322" s="790"/>
      <c r="DC322" s="790"/>
      <c r="DD322" s="793"/>
      <c r="DE322" s="790"/>
      <c r="DF322" s="790"/>
      <c r="DG322" s="790"/>
      <c r="DH322" s="793"/>
      <c r="DI322" s="790"/>
      <c r="DJ322" s="790"/>
      <c r="DK322" s="790"/>
      <c r="DL322" s="793"/>
      <c r="DM322" s="790"/>
      <c r="DN322" s="790"/>
      <c r="DO322" s="790"/>
      <c r="DP322" s="796"/>
      <c r="DQ322" s="293"/>
      <c r="DR322" s="297"/>
      <c r="DS322" s="298"/>
      <c r="DT322" s="298"/>
      <c r="DU322" s="299"/>
    </row>
    <row r="323" spans="1:125" ht="80.25" customHeight="1" thickBot="1" x14ac:dyDescent="0.3">
      <c r="A323" s="303"/>
      <c r="B323" s="836"/>
      <c r="C323" s="839"/>
      <c r="D323" s="839"/>
      <c r="E323" s="839"/>
      <c r="F323" s="842"/>
      <c r="G323" s="845"/>
      <c r="H323" s="487"/>
      <c r="I323" s="1217"/>
      <c r="J323" s="1208"/>
      <c r="K323" s="1211"/>
      <c r="L323" s="274"/>
      <c r="M323" s="857"/>
      <c r="N323" s="860"/>
      <c r="O323" s="863"/>
      <c r="P323" s="866"/>
      <c r="Q323" s="869"/>
      <c r="R323" s="872"/>
      <c r="S323" s="274"/>
      <c r="T323" s="551"/>
      <c r="U323" s="263"/>
      <c r="V323" s="263"/>
      <c r="W323" s="805"/>
      <c r="X323" s="805"/>
      <c r="Y323" s="805"/>
      <c r="Z323" s="805"/>
      <c r="AA323" s="805"/>
      <c r="AB323" s="805"/>
      <c r="AC323" s="805"/>
      <c r="AD323" s="805"/>
      <c r="AE323" s="805"/>
      <c r="AF323" s="805"/>
      <c r="AG323" s="413">
        <f t="shared" si="611"/>
        <v>0</v>
      </c>
      <c r="AH323" s="405"/>
      <c r="AI323" s="406"/>
      <c r="AJ323" s="971"/>
      <c r="AK323" s="971"/>
      <c r="AL323" s="896"/>
      <c r="AM323" s="896"/>
      <c r="AN323" s="971"/>
      <c r="AO323" s="971"/>
      <c r="AP323" s="271"/>
      <c r="AQ323" s="483"/>
      <c r="AR323" s="270"/>
      <c r="AS323" s="267"/>
      <c r="AT323" s="264"/>
      <c r="AU323" s="276"/>
      <c r="AV323" s="957"/>
      <c r="AW323" s="960"/>
      <c r="AX323" s="899"/>
      <c r="AY323" s="960"/>
      <c r="AZ323" s="964"/>
      <c r="BA323" s="954"/>
      <c r="BB323" s="394"/>
      <c r="BC323" s="282"/>
      <c r="BD323" s="398">
        <v>0.2</v>
      </c>
      <c r="BE323" s="288" t="str">
        <f t="shared" ref="BE323" si="636">IF(ISERROR(IF(R319="R.INHERENTE
1","R. INHERENTE",(IF(AZ319="R.RESIDUAL
1","R. RESIDUAL"," ")))),"",(IF(R319="R.INHERENTE
1","R. INHERENTE",(IF(AZ319="R.RESIDUAL
1","R. RESIDUAL"," ")))))</f>
        <v xml:space="preserve"> </v>
      </c>
      <c r="BF323" s="289" t="str">
        <f t="shared" ref="BF323" si="637">IF(ISERROR(IF(R319="R.INHERENTE
6","R. INHERENTE",(IF(AZ319="R.RESIDUAL
6","R. RESIDUAL"," ")))),"",(IF(R319="R.INHERENTE
6","R. INHERENTE",(IF(AZ319="R.RESIDUAL
6","R. RESIDUAL"," ")))))</f>
        <v xml:space="preserve"> </v>
      </c>
      <c r="BG323" s="290" t="str">
        <f t="shared" ref="BG323" si="638">IF(ISERROR(IF(R319="R.INHERENTE
11","R. INHERENTE",(IF(AZ319="R.RESIDUAL
11","R. RESIDUAL"," ")))),"",(IF(R319="R.INHERENTE
11","R. INHERENTE",(IF(AZ319="R.RESIDUAL
11","R. RESIDUAL"," ")))))</f>
        <v xml:space="preserve"> </v>
      </c>
      <c r="BH323" s="291" t="str">
        <f t="shared" ref="BH323" si="639">IF(ISERROR(IF(R319="R.INHERENTE
16","R. INHERENTE",(IF(AZ319="R.RESIDUAL
16","R. RESIDUAL"," ")))),"",(IF(R319="R.INHERENTE
16","R. INHERENTE",(IF(AZ319="R.RESIDUAL
16","R. RESIDUAL"," ")))))</f>
        <v>R. RESIDUAL</v>
      </c>
      <c r="BI323" s="292" t="str">
        <f t="shared" ref="BI323" si="640">IF(ISERROR(IF(R319="R.INHERENTE
21","R. INHERENTE",(IF(AZ319="R.RESIDUAL
21","R. RESIDUAL"," ")))),"",(IF(R319="R.INHERENTE
21","R. INHERENTE",(IF(AZ319="R.RESIDUAL
21","R. RESIDUAL"," ")))))</f>
        <v xml:space="preserve"> </v>
      </c>
      <c r="BJ323" s="280"/>
      <c r="BK323" s="895"/>
      <c r="BL323" s="812"/>
      <c r="BM323" s="812"/>
      <c r="BN323" s="812"/>
      <c r="BO323" s="812"/>
      <c r="BP323" s="815"/>
      <c r="BQ323" s="392"/>
      <c r="BR323" s="818"/>
      <c r="BS323" s="951"/>
      <c r="BT323" s="1178"/>
      <c r="BU323" s="275"/>
      <c r="BV323" s="827"/>
      <c r="BW323" s="830"/>
      <c r="BX323" s="830"/>
      <c r="BY323" s="830"/>
      <c r="BZ323" s="794"/>
      <c r="CA323" s="830"/>
      <c r="CB323" s="830"/>
      <c r="CC323" s="830"/>
      <c r="CD323" s="794"/>
      <c r="CE323" s="830"/>
      <c r="CF323" s="830"/>
      <c r="CG323" s="830"/>
      <c r="CH323" s="794"/>
      <c r="CI323" s="830"/>
      <c r="CJ323" s="830"/>
      <c r="CK323" s="830"/>
      <c r="CL323" s="794"/>
      <c r="CM323" s="830"/>
      <c r="CN323" s="830"/>
      <c r="CO323" s="830"/>
      <c r="CP323" s="797"/>
      <c r="CQ323" s="308"/>
      <c r="CR323" s="833"/>
      <c r="CS323" s="791"/>
      <c r="CT323" s="791"/>
      <c r="CU323" s="791"/>
      <c r="CV323" s="791"/>
      <c r="CW323" s="791"/>
      <c r="CX323" s="791"/>
      <c r="CY323" s="791"/>
      <c r="CZ323" s="794"/>
      <c r="DA323" s="791"/>
      <c r="DB323" s="791"/>
      <c r="DC323" s="791"/>
      <c r="DD323" s="794"/>
      <c r="DE323" s="791"/>
      <c r="DF323" s="791"/>
      <c r="DG323" s="791"/>
      <c r="DH323" s="794"/>
      <c r="DI323" s="791"/>
      <c r="DJ323" s="791"/>
      <c r="DK323" s="791"/>
      <c r="DL323" s="794"/>
      <c r="DM323" s="791"/>
      <c r="DN323" s="791"/>
      <c r="DO323" s="791"/>
      <c r="DP323" s="797"/>
      <c r="DQ323" s="293"/>
      <c r="DR323" s="300"/>
      <c r="DS323" s="301"/>
      <c r="DT323" s="301"/>
      <c r="DU323" s="302"/>
    </row>
    <row r="324" spans="1:125" ht="19.5" customHeight="1" thickBot="1" x14ac:dyDescent="0.3">
      <c r="AV324" s="394"/>
      <c r="AW324" s="394"/>
      <c r="AX324" s="394"/>
      <c r="AY324" s="394"/>
      <c r="AZ324" s="394"/>
      <c r="BE324" s="410">
        <v>0.2</v>
      </c>
      <c r="BF324" s="411">
        <v>0.4</v>
      </c>
      <c r="BG324" s="411">
        <v>0.60000000000000009</v>
      </c>
      <c r="BH324" s="411">
        <v>0.8</v>
      </c>
      <c r="BI324" s="411">
        <v>1</v>
      </c>
    </row>
    <row r="325" spans="1:125" ht="79.5" customHeight="1" x14ac:dyDescent="0.25">
      <c r="A325" s="303"/>
      <c r="B325" s="834">
        <v>52</v>
      </c>
      <c r="C325" s="837" t="s">
        <v>645</v>
      </c>
      <c r="D325" s="837" t="s">
        <v>629</v>
      </c>
      <c r="E325" s="837" t="s">
        <v>601</v>
      </c>
      <c r="F325" s="840" t="s">
        <v>599</v>
      </c>
      <c r="G325" s="843" t="s">
        <v>2195</v>
      </c>
      <c r="H325" s="485" t="s">
        <v>1296</v>
      </c>
      <c r="I325" s="846" t="str">
        <f>IF(F325="","",(CONCATENATE("Posibilidad de afectación ",F325," ",G325," ",H325," ",H326," ",H327," ",H328," ",H329)))</f>
        <v xml:space="preserve">Posibilidad de afectación Económica  por rechazo de muestras inadecuadas o insuficientes para el procesamiento de los exámenes y pruebas pretransfusionales, debido a la baja adherencia del manual y toma inadecuada de muestras por el personal auxiliar o de enfermerìa en los servicios de urgencias y hospitalización.   </v>
      </c>
      <c r="J325" s="1206" t="s">
        <v>906</v>
      </c>
      <c r="K325" s="1209" t="s">
        <v>868</v>
      </c>
      <c r="L325" s="274"/>
      <c r="M325" s="855" t="s">
        <v>660</v>
      </c>
      <c r="N325" s="858">
        <f>IF(ISERROR(VLOOKUP($M325,[5]Listas!$E$20:$F$24,2,FALSE)),"",(VLOOKUP($M325,[5]Listas!$E$20:$F$24,2,FALSE)))</f>
        <v>1</v>
      </c>
      <c r="O325" s="861" t="str">
        <f>IF(ISERROR(VLOOKUP($N325,[5]Listas!$E$3:$F$7,2,FALSE)),"",(VLOOKUP($N325,[5]Listas!$E$3:$F$7,2,FALSE)))</f>
        <v xml:space="preserve">MUY ALTA </v>
      </c>
      <c r="P325" s="864" t="s">
        <v>594</v>
      </c>
      <c r="Q325" s="867">
        <f>IF(ISERROR(VLOOKUP($P325,[5]Listas!$E$28:$F$35,2,FALSE)),"",(VLOOKUP($P325,[5]Listas!$E$28:$F$35,2,FALSE)))</f>
        <v>0.6</v>
      </c>
      <c r="R325" s="870" t="str">
        <f t="shared" ref="R325" si="641">IF(N325="","",(CONCATENATE("R.INHERENTE
",(IF(AND($N325=0.2,$Q325=0.2),1,(IF(AND($N325=0.2,$Q325=0.4),6,(IF(AND($N325=0.2,$Q325=0.6),11,(IF(AND($N325=0.2,$Q325=0.8),16,(IF(AND($N325=0.2,$Q325=1),21,(IF(AND($N325=0.4,$Q325=0.2),2,(IF(AND($N325=0.4,$Q325=0.4),7,(IF(AND($N325=0.4,$Q325=0.6),12,(IF(AND($N325=0.4,$Q325=0.8),17,(IF(AND($N325=0.4,$Q325=1),22,(IF(AND($N325=0.6,$Q325=0.2),3,(IF(AND($N325=0.6,$Q325=0.4),8,(IF(AND($N325=0.6,$Q325=0.6),13,(IF(AND($N325=0.6,$Q325=0.8),18,(IF(AND($N325=0.6,$Q325=1),23,(IF(AND($N325=0.8,$Q325=0.2),4,(IF(AND($N325=0.8,$Q325=0.4),9,(IF(AND($N325=0.8,$Q325=0.6),14,(IF(AND($N325=0.8,$Q325=0.8),19,(IF(AND($N325=0.8,$Q325=1),24,(IF(AND($N325=1,$Q325=0.2),5,(IF(AND($N325=1,$Q325=0.4),10,(IF(AND($N325=1,$Q325=0.6),15,(IF(AND($N325=1,$Q325=0.8),20,(IF(AND($N325=1,$Q325=1),25,"")))))))))))))))))))))))))))))))))))))))))))))))))))))</f>
        <v>R.INHERENTE
15</v>
      </c>
      <c r="S325" s="274">
        <f>+VLOOKUP($R325,[5]Listas!$D$112:$E$136,2,FALSE)</f>
        <v>15</v>
      </c>
      <c r="T325" s="515" t="s">
        <v>2196</v>
      </c>
      <c r="U325" s="309" t="s">
        <v>748</v>
      </c>
      <c r="V325" s="309"/>
      <c r="W325" s="875">
        <v>25</v>
      </c>
      <c r="X325" s="875"/>
      <c r="Y325" s="875"/>
      <c r="Z325" s="875"/>
      <c r="AA325" s="875"/>
      <c r="AB325" s="875"/>
      <c r="AC325" s="875"/>
      <c r="AD325" s="875"/>
      <c r="AE325" s="875">
        <v>15</v>
      </c>
      <c r="AF325" s="875"/>
      <c r="AG325" s="436">
        <f t="shared" ref="AG325:AG329" si="642">W325+Y325+AA325+AC325+AE325</f>
        <v>40</v>
      </c>
      <c r="AH325" s="407">
        <v>0.6</v>
      </c>
      <c r="AI325" s="408"/>
      <c r="AJ325" s="876" t="s">
        <v>189</v>
      </c>
      <c r="AK325" s="876"/>
      <c r="AL325" s="877" t="s">
        <v>588</v>
      </c>
      <c r="AM325" s="877"/>
      <c r="AN325" s="876" t="s">
        <v>189</v>
      </c>
      <c r="AO325" s="876"/>
      <c r="AP325" s="500" t="s">
        <v>2197</v>
      </c>
      <c r="AQ325" s="542" t="s">
        <v>616</v>
      </c>
      <c r="AR325" s="310" t="s">
        <v>2198</v>
      </c>
      <c r="AS325" s="311" t="s">
        <v>1292</v>
      </c>
      <c r="AT325" s="259" t="s">
        <v>1255</v>
      </c>
      <c r="AU325" s="305">
        <f t="shared" ref="AU325" si="643">+(IF(AND($AV325&gt;0,$AV325&lt;=0.2),0.2,(IF(AND($AV325&gt;0.2,$AV325&lt;=0.4),0.4,(IF(AND($AV325&gt;0.4,$AV325&lt;=0.6),0.6,(IF(AND($AV325&gt;0.6,$AV325&lt;=0.8),0.8,(IF($AV325&gt;0.8,1,""))))))))))</f>
        <v>0.6</v>
      </c>
      <c r="AV325" s="1172">
        <f t="shared" ref="AV325" si="644">+MIN(AH325:AH329)</f>
        <v>0.6</v>
      </c>
      <c r="AW325" s="1173" t="str">
        <f t="shared" si="421"/>
        <v>MEDIA</v>
      </c>
      <c r="AX325" s="1174">
        <f t="shared" ref="AX325" si="645">+MIN(AI325:AI329)</f>
        <v>0.42</v>
      </c>
      <c r="AY325" s="1173" t="str">
        <f t="shared" si="422"/>
        <v>MEDIA</v>
      </c>
      <c r="AZ325" s="1175" t="str">
        <f t="shared" si="423"/>
        <v>R.RESIDUAL
13</v>
      </c>
      <c r="BA325" s="1177" t="s">
        <v>610</v>
      </c>
      <c r="BB325" s="305">
        <f t="shared" ref="BB325" si="646">+(IF(AND($AX325&gt;0,$AX325&lt;=0.2),0.2,(IF(AND($AX325&gt;0.2,$AX325&lt;=0.4),0.4,(IF(AND($AX325&gt;0.4,$AX325&lt;=0.6),0.6,(IF(AND($AX325&gt;0.6,$AX325&lt;=0.8),0.8,(IF($AX325&gt;0.8,1,""))))))))))</f>
        <v>0.6</v>
      </c>
      <c r="BC325" s="276">
        <f>+VLOOKUP($AZ325,[5]Listas!$F$112:$G$136,2,FALSE)</f>
        <v>13</v>
      </c>
      <c r="BD325" s="397">
        <v>1</v>
      </c>
      <c r="BE325" s="277" t="str">
        <f t="shared" ref="BE325" si="647">IF(ISERROR(IF(R325="R.INHERENTE
5","R. INHERENTE",(IF(AZ325="R.RESIDUAL
5","R. RESIDUAL"," ")))),"",(IF(R325="R.INHERENTE
5","R. INHERENTE",(IF(AZ325="R.RESIDUAL
5","R. RESIDUAL"," ")))))</f>
        <v xml:space="preserve"> </v>
      </c>
      <c r="BF325" s="278" t="str">
        <f t="shared" ref="BF325" si="648">IF(ISERROR(IF(R325="R.INHERENTE
10","R. INHERENTE",(IF(AZ325="R.RESIDUAL
10","R. RESIDUAL"," ")))),"",(IF(R325="R.INHERENTE
10","R. INHERENTE",(IF(AZ325="R.RESIDUAL
10","R. RESIDUAL"," ")))))</f>
        <v xml:space="preserve"> </v>
      </c>
      <c r="BG325" s="278" t="str">
        <f t="shared" ref="BG325" si="649">IF(ISERROR(IF(R325="R.INHERENTE
15","R. INHERENTE",(IF(AZ325="R.RESIDUAL
15","R. RESIDUAL"," ")))),"",(IF(R325="R.INHERENTE
15","R. INHERENTE",(IF(AZ325="R.RESIDUAL
15","R. RESIDUAL"," ")))))</f>
        <v>R. INHERENTE</v>
      </c>
      <c r="BH325" s="278" t="str">
        <f t="shared" ref="BH325" si="650">IF(ISERROR(IF(R325="R.INHERENTE
20","R. INHERENTE",(IF(AZ325="R.RESIDUAL
20","R. RESIDUAL"," ")))),"",(IF(R325="R.INHERENTE
20","R. INHERENTE",(IF(AZ325="R.RESIDUAL
20","R. RESIDUAL"," ")))))</f>
        <v xml:space="preserve"> </v>
      </c>
      <c r="BI325" s="279" t="str">
        <f t="shared" ref="BI325" si="651">IF(ISERROR(IF(R325="R.INHERENTE
25","R. INHERENTE",(IF(AZ325="R.RESIDUAL
25","R. RESIDUAL"," ")))),"",(IF(R325="R.INHERENTE
25","R. INHERENTE",(IF(AZ325="R.RESIDUAL
25","R. RESIDUAL"," ")))))</f>
        <v xml:space="preserve"> </v>
      </c>
      <c r="BJ325" s="280"/>
      <c r="BK325" s="893" t="s">
        <v>43</v>
      </c>
      <c r="BL325" s="810" t="s">
        <v>43</v>
      </c>
      <c r="BM325" s="810" t="s">
        <v>43</v>
      </c>
      <c r="BN325" s="810" t="s">
        <v>43</v>
      </c>
      <c r="BO325" s="810" t="s">
        <v>43</v>
      </c>
      <c r="BP325" s="813"/>
      <c r="BQ325" s="392"/>
      <c r="BR325" s="816" t="s">
        <v>1297</v>
      </c>
      <c r="BS325" s="1176" t="s">
        <v>1348</v>
      </c>
      <c r="BT325" s="822" t="s">
        <v>1298</v>
      </c>
      <c r="BU325" s="275"/>
      <c r="BV325" s="825">
        <v>44656</v>
      </c>
      <c r="BW325" s="828"/>
      <c r="BX325" s="828"/>
      <c r="BY325" s="828"/>
      <c r="BZ325" s="792" t="s">
        <v>924</v>
      </c>
      <c r="CA325" s="828"/>
      <c r="CB325" s="828"/>
      <c r="CC325" s="828"/>
      <c r="CD325" s="792" t="s">
        <v>924</v>
      </c>
      <c r="CE325" s="828"/>
      <c r="CF325" s="828"/>
      <c r="CG325" s="828"/>
      <c r="CH325" s="792" t="s">
        <v>925</v>
      </c>
      <c r="CI325" s="828"/>
      <c r="CJ325" s="828"/>
      <c r="CK325" s="828"/>
      <c r="CL325" s="792" t="s">
        <v>924</v>
      </c>
      <c r="CM325" s="828"/>
      <c r="CN325" s="828"/>
      <c r="CO325" s="828"/>
      <c r="CP325" s="795" t="s">
        <v>926</v>
      </c>
      <c r="CQ325" s="308"/>
      <c r="CR325" s="831">
        <v>44661</v>
      </c>
      <c r="CS325" s="789"/>
      <c r="CT325" s="789"/>
      <c r="CU325" s="789"/>
      <c r="CV325" s="789"/>
      <c r="CW325" s="789"/>
      <c r="CX325" s="789"/>
      <c r="CY325" s="789"/>
      <c r="CZ325" s="792" t="s">
        <v>924</v>
      </c>
      <c r="DA325" s="789"/>
      <c r="DB325" s="789"/>
      <c r="DC325" s="789"/>
      <c r="DD325" s="792" t="s">
        <v>924</v>
      </c>
      <c r="DE325" s="789"/>
      <c r="DF325" s="789"/>
      <c r="DG325" s="789"/>
      <c r="DH325" s="792" t="s">
        <v>925</v>
      </c>
      <c r="DI325" s="789"/>
      <c r="DJ325" s="789"/>
      <c r="DK325" s="789"/>
      <c r="DL325" s="792" t="s">
        <v>924</v>
      </c>
      <c r="DM325" s="789"/>
      <c r="DN325" s="789"/>
      <c r="DO325" s="789"/>
      <c r="DP325" s="795" t="s">
        <v>926</v>
      </c>
      <c r="DQ325" s="293"/>
      <c r="DR325" s="294"/>
      <c r="DS325" s="295"/>
      <c r="DT325" s="295"/>
      <c r="DU325" s="296"/>
    </row>
    <row r="326" spans="1:125" ht="79.5" customHeight="1" x14ac:dyDescent="0.25">
      <c r="A326" s="303"/>
      <c r="B326" s="835"/>
      <c r="C326" s="838"/>
      <c r="D326" s="838"/>
      <c r="E326" s="838"/>
      <c r="F326" s="841"/>
      <c r="G326" s="844"/>
      <c r="H326" s="486" t="s">
        <v>1299</v>
      </c>
      <c r="I326" s="847"/>
      <c r="J326" s="1207"/>
      <c r="K326" s="1210"/>
      <c r="L326" s="274"/>
      <c r="M326" s="856"/>
      <c r="N326" s="859"/>
      <c r="O326" s="862"/>
      <c r="P326" s="865"/>
      <c r="Q326" s="868"/>
      <c r="R326" s="871"/>
      <c r="S326" s="274"/>
      <c r="T326" s="516" t="s">
        <v>2199</v>
      </c>
      <c r="U326" s="258"/>
      <c r="V326" s="258" t="s">
        <v>260</v>
      </c>
      <c r="W326" s="798"/>
      <c r="X326" s="798"/>
      <c r="Y326" s="798">
        <v>15</v>
      </c>
      <c r="Z326" s="798"/>
      <c r="AA326" s="798"/>
      <c r="AB326" s="798"/>
      <c r="AC326" s="798"/>
      <c r="AD326" s="798"/>
      <c r="AE326" s="798">
        <v>15</v>
      </c>
      <c r="AF326" s="798"/>
      <c r="AG326" s="412">
        <f t="shared" si="642"/>
        <v>30</v>
      </c>
      <c r="AH326" s="403"/>
      <c r="AI326" s="404">
        <v>0.42</v>
      </c>
      <c r="AJ326" s="799" t="s">
        <v>189</v>
      </c>
      <c r="AK326" s="799"/>
      <c r="AL326" s="800" t="s">
        <v>588</v>
      </c>
      <c r="AM326" s="800"/>
      <c r="AN326" s="799" t="s">
        <v>189</v>
      </c>
      <c r="AO326" s="799"/>
      <c r="AP326" s="499" t="s">
        <v>2200</v>
      </c>
      <c r="AQ326" s="482" t="s">
        <v>616</v>
      </c>
      <c r="AR326" s="269" t="s">
        <v>1300</v>
      </c>
      <c r="AS326" s="266" t="s">
        <v>1292</v>
      </c>
      <c r="AT326" s="259" t="s">
        <v>1255</v>
      </c>
      <c r="AU326" s="276"/>
      <c r="AV326" s="956"/>
      <c r="AW326" s="959"/>
      <c r="AX326" s="898"/>
      <c r="AY326" s="959"/>
      <c r="AZ326" s="963"/>
      <c r="BA326" s="953"/>
      <c r="BB326" s="394"/>
      <c r="BC326" s="282"/>
      <c r="BD326" s="397">
        <v>0.8</v>
      </c>
      <c r="BE326" s="283" t="str">
        <f t="shared" ref="BE326" si="652">IF(ISERROR(IF(R325="R.INHERENTE
4","R. INHERENTE",(IF(AZ325="R.RESIDUAL
4","R. RESIDUAL"," ")))),"",(IF(R325="R.INHERENTE
4","R. INHERENTE",(IF(AZ325="R.RESIDUAL
4","R. RESIDUAL"," ")))))</f>
        <v xml:space="preserve"> </v>
      </c>
      <c r="BF326" s="284" t="str">
        <f t="shared" ref="BF326" si="653">IF(ISERROR(IF(R325="R.INHERENTE
9","R. INHERENTE",(IF(AZ325="R.RESIDUAL
9","R. RESIDUAL"," ")))),"",(IF(R325="R.INHERENTE
9","R. INHERENTE",(IF(AZ325="R.RESIDUAL
9","R. RESIDUAL"," ")))))</f>
        <v xml:space="preserve"> </v>
      </c>
      <c r="BG326" s="285" t="str">
        <f t="shared" ref="BG326" si="654">IF(ISERROR(IF(R325="R.INHERENTE
14","R. INHERENTE",(IF(AZ325="R.RESIDUAL
14","R. RESIDUAL"," ")))),"",(IF(R325="R.INHERENTE
14","R. INHERENTE",(IF(AZ325="R.RESIDUAL
14","R. RESIDUAL"," ")))))</f>
        <v xml:space="preserve"> </v>
      </c>
      <c r="BH326" s="285" t="str">
        <f t="shared" ref="BH326" si="655">IF(ISERROR(IF(R325="R.INHERENTE
19","R. INHERENTE",(IF(AZ325="R.RESIDUAL
19","R. RESIDUAL"," ")))),"",(IF(R325="R.INHERENTE
19","R. INHERENTE",(IF(AZ325="R.RESIDUAL
19","R. RESIDUAL"," ")))))</f>
        <v xml:space="preserve"> </v>
      </c>
      <c r="BI326" s="286" t="str">
        <f t="shared" ref="BI326" si="656">IF(ISERROR(IF(R325="R.INHERENTE
24","R. INHERENTE",(IF(AZ325="R.RESIDUAL
24","R. RESIDUAL"," ")))),"",(IF(R325="R.INHERENTE
24","R. INHERENTE",(IF(AZ325="R.RESIDUAL
24","R. RESIDUAL"," ")))))</f>
        <v xml:space="preserve"> </v>
      </c>
      <c r="BJ326" s="280"/>
      <c r="BK326" s="894"/>
      <c r="BL326" s="811"/>
      <c r="BM326" s="811"/>
      <c r="BN326" s="811"/>
      <c r="BO326" s="811"/>
      <c r="BP326" s="814"/>
      <c r="BQ326" s="392"/>
      <c r="BR326" s="817"/>
      <c r="BS326" s="950" t="s">
        <v>1288</v>
      </c>
      <c r="BT326" s="823"/>
      <c r="BU326" s="275"/>
      <c r="BV326" s="826"/>
      <c r="BW326" s="829"/>
      <c r="BX326" s="829"/>
      <c r="BY326" s="829"/>
      <c r="BZ326" s="793"/>
      <c r="CA326" s="829"/>
      <c r="CB326" s="829"/>
      <c r="CC326" s="829"/>
      <c r="CD326" s="793"/>
      <c r="CE326" s="829"/>
      <c r="CF326" s="829"/>
      <c r="CG326" s="829"/>
      <c r="CH326" s="793"/>
      <c r="CI326" s="829"/>
      <c r="CJ326" s="829"/>
      <c r="CK326" s="829"/>
      <c r="CL326" s="793"/>
      <c r="CM326" s="829"/>
      <c r="CN326" s="829"/>
      <c r="CO326" s="829"/>
      <c r="CP326" s="796"/>
      <c r="CQ326" s="308"/>
      <c r="CR326" s="832"/>
      <c r="CS326" s="790"/>
      <c r="CT326" s="790"/>
      <c r="CU326" s="790"/>
      <c r="CV326" s="790"/>
      <c r="CW326" s="790"/>
      <c r="CX326" s="790"/>
      <c r="CY326" s="790"/>
      <c r="CZ326" s="793"/>
      <c r="DA326" s="790"/>
      <c r="DB326" s="790"/>
      <c r="DC326" s="790"/>
      <c r="DD326" s="793"/>
      <c r="DE326" s="790"/>
      <c r="DF326" s="790"/>
      <c r="DG326" s="790"/>
      <c r="DH326" s="793"/>
      <c r="DI326" s="790"/>
      <c r="DJ326" s="790"/>
      <c r="DK326" s="790"/>
      <c r="DL326" s="793"/>
      <c r="DM326" s="790"/>
      <c r="DN326" s="790"/>
      <c r="DO326" s="790"/>
      <c r="DP326" s="796"/>
      <c r="DQ326" s="293"/>
      <c r="DR326" s="297"/>
      <c r="DS326" s="298"/>
      <c r="DT326" s="298"/>
      <c r="DU326" s="299"/>
    </row>
    <row r="327" spans="1:125" ht="79.5" customHeight="1" x14ac:dyDescent="0.25">
      <c r="A327" s="303"/>
      <c r="B327" s="835"/>
      <c r="C327" s="838"/>
      <c r="D327" s="838"/>
      <c r="E327" s="838"/>
      <c r="F327" s="841"/>
      <c r="G327" s="844"/>
      <c r="H327" s="486"/>
      <c r="I327" s="847"/>
      <c r="J327" s="1207"/>
      <c r="K327" s="1210"/>
      <c r="L327" s="274"/>
      <c r="M327" s="856"/>
      <c r="N327" s="859"/>
      <c r="O327" s="862"/>
      <c r="P327" s="865"/>
      <c r="Q327" s="868"/>
      <c r="R327" s="871"/>
      <c r="S327" s="274"/>
      <c r="T327" s="516"/>
      <c r="U327" s="258"/>
      <c r="V327" s="258"/>
      <c r="W327" s="798"/>
      <c r="X327" s="798"/>
      <c r="Y327" s="798"/>
      <c r="Z327" s="798"/>
      <c r="AA327" s="798"/>
      <c r="AB327" s="798"/>
      <c r="AC327" s="798"/>
      <c r="AD327" s="798"/>
      <c r="AE327" s="798"/>
      <c r="AF327" s="798"/>
      <c r="AG327" s="412">
        <f t="shared" si="642"/>
        <v>0</v>
      </c>
      <c r="AH327" s="403"/>
      <c r="AI327" s="404"/>
      <c r="AJ327" s="799"/>
      <c r="AK327" s="799"/>
      <c r="AL327" s="800"/>
      <c r="AM327" s="800"/>
      <c r="AN327" s="799"/>
      <c r="AO327" s="799"/>
      <c r="AP327" s="543"/>
      <c r="AQ327" s="482"/>
      <c r="AR327" s="269"/>
      <c r="AS327" s="266"/>
      <c r="AT327" s="261"/>
      <c r="AU327" s="276"/>
      <c r="AV327" s="956"/>
      <c r="AW327" s="959"/>
      <c r="AX327" s="898"/>
      <c r="AY327" s="959"/>
      <c r="AZ327" s="963"/>
      <c r="BA327" s="953"/>
      <c r="BB327" s="394"/>
      <c r="BC327" s="282"/>
      <c r="BD327" s="397">
        <v>0.60000000000000009</v>
      </c>
      <c r="BE327" s="283" t="str">
        <f t="shared" ref="BE327" si="657">IF(ISERROR(IF(R325="R.INHERENTE
3","R. INHERENTE",(IF(AZ325="R.RESIDUAL
3","R. RESIDUAL"," ")))),"",(IF(R325="R.INHERENTE
3","R. INHERENTE",(IF(AZ325="R.RESIDUAL
3","R. RESIDUAL"," ")))))</f>
        <v xml:space="preserve"> </v>
      </c>
      <c r="BF327" s="284" t="str">
        <f t="shared" ref="BF327" si="658">IF(ISERROR(IF(R325="R.INHERENTE
8","R. INHERENTE",(IF(AZ325="R.RESIDUAL
8","R. RESIDUAL"," ")))),"",(IF(R325="R.INHERENTE
8","R. INHERENTE",(IF(AZ325="R.RESIDUAL
8","R. RESIDUAL"," ")))))</f>
        <v xml:space="preserve"> </v>
      </c>
      <c r="BG327" s="284" t="str">
        <f t="shared" ref="BG327" si="659">IF(ISERROR(IF(R325="R.INHERENTE
13","R. INHERENTE",(IF(AZ325="R.RESIDUAL
13","R. RESIDUAL"," ")))),"",(IF(R325="R.INHERENTE
13","R. INHERENTE",(IF(AZ325="R.RESIDUAL
13","R. RESIDUAL"," ")))))</f>
        <v>R. RESIDUAL</v>
      </c>
      <c r="BH327" s="285" t="str">
        <f t="shared" ref="BH327" si="660">IF(ISERROR(IF(R325="R.INHERENTE
18","R. INHERENTE",(IF(AZ325="R.RESIDUAL
18","R. RESIDUAL"," ")))),"",(IF(R325="R.INHERENTE
18","R. INHERENTE",(IF(AZ325="R.RESIDUAL
18","R. RESIDUAL"," ")))))</f>
        <v xml:space="preserve"> </v>
      </c>
      <c r="BI327" s="286" t="str">
        <f t="shared" ref="BI327" si="661">IF(ISERROR(IF(R325="R.INHERENTE
23","R. INHERENTE",(IF(AZ325="R.RESIDUAL
23","R. RESIDUAL"," ")))),"",(IF(R325="R.INHERENTE
23","R. INHERENTE",(IF(AZ325="R.RESIDUAL
23","R. RESIDUAL"," ")))))</f>
        <v xml:space="preserve"> </v>
      </c>
      <c r="BJ327" s="280"/>
      <c r="BK327" s="894"/>
      <c r="BL327" s="811"/>
      <c r="BM327" s="811"/>
      <c r="BN327" s="811"/>
      <c r="BO327" s="811"/>
      <c r="BP327" s="814"/>
      <c r="BQ327" s="392"/>
      <c r="BR327" s="817"/>
      <c r="BS327" s="950"/>
      <c r="BT327" s="823"/>
      <c r="BU327" s="275"/>
      <c r="BV327" s="826"/>
      <c r="BW327" s="829"/>
      <c r="BX327" s="829"/>
      <c r="BY327" s="829"/>
      <c r="BZ327" s="793"/>
      <c r="CA327" s="829"/>
      <c r="CB327" s="829"/>
      <c r="CC327" s="829"/>
      <c r="CD327" s="793"/>
      <c r="CE327" s="829"/>
      <c r="CF327" s="829"/>
      <c r="CG327" s="829"/>
      <c r="CH327" s="793"/>
      <c r="CI327" s="829"/>
      <c r="CJ327" s="829"/>
      <c r="CK327" s="829"/>
      <c r="CL327" s="793"/>
      <c r="CM327" s="829"/>
      <c r="CN327" s="829"/>
      <c r="CO327" s="829"/>
      <c r="CP327" s="796"/>
      <c r="CQ327" s="308"/>
      <c r="CR327" s="832"/>
      <c r="CS327" s="790"/>
      <c r="CT327" s="790"/>
      <c r="CU327" s="790"/>
      <c r="CV327" s="790"/>
      <c r="CW327" s="790"/>
      <c r="CX327" s="790"/>
      <c r="CY327" s="790"/>
      <c r="CZ327" s="793"/>
      <c r="DA327" s="790"/>
      <c r="DB327" s="790"/>
      <c r="DC327" s="790"/>
      <c r="DD327" s="793"/>
      <c r="DE327" s="790"/>
      <c r="DF327" s="790"/>
      <c r="DG327" s="790"/>
      <c r="DH327" s="793"/>
      <c r="DI327" s="790"/>
      <c r="DJ327" s="790"/>
      <c r="DK327" s="790"/>
      <c r="DL327" s="793"/>
      <c r="DM327" s="790"/>
      <c r="DN327" s="790"/>
      <c r="DO327" s="790"/>
      <c r="DP327" s="796"/>
      <c r="DQ327" s="293"/>
      <c r="DR327" s="297"/>
      <c r="DS327" s="298"/>
      <c r="DT327" s="298"/>
      <c r="DU327" s="299"/>
    </row>
    <row r="328" spans="1:125" ht="79.5" customHeight="1" x14ac:dyDescent="0.25">
      <c r="A328" s="303"/>
      <c r="B328" s="835"/>
      <c r="C328" s="838"/>
      <c r="D328" s="838"/>
      <c r="E328" s="838"/>
      <c r="F328" s="841"/>
      <c r="G328" s="844"/>
      <c r="H328" s="486"/>
      <c r="I328" s="847"/>
      <c r="J328" s="1207"/>
      <c r="K328" s="1210"/>
      <c r="L328" s="274"/>
      <c r="M328" s="856"/>
      <c r="N328" s="859"/>
      <c r="O328" s="862"/>
      <c r="P328" s="865"/>
      <c r="Q328" s="868"/>
      <c r="R328" s="871"/>
      <c r="S328" s="274"/>
      <c r="T328" s="516"/>
      <c r="U328" s="258"/>
      <c r="V328" s="258"/>
      <c r="W328" s="798"/>
      <c r="X328" s="798"/>
      <c r="Y328" s="798"/>
      <c r="Z328" s="798"/>
      <c r="AA328" s="798"/>
      <c r="AB328" s="798"/>
      <c r="AC328" s="798"/>
      <c r="AD328" s="798"/>
      <c r="AE328" s="798"/>
      <c r="AF328" s="798"/>
      <c r="AG328" s="412">
        <f t="shared" si="642"/>
        <v>0</v>
      </c>
      <c r="AH328" s="403"/>
      <c r="AI328" s="404"/>
      <c r="AJ328" s="799"/>
      <c r="AK328" s="799"/>
      <c r="AL328" s="800"/>
      <c r="AM328" s="800"/>
      <c r="AN328" s="799"/>
      <c r="AO328" s="799"/>
      <c r="AP328" s="543"/>
      <c r="AQ328" s="482"/>
      <c r="AR328" s="269"/>
      <c r="AS328" s="266"/>
      <c r="AT328" s="261"/>
      <c r="AU328" s="276"/>
      <c r="AV328" s="956"/>
      <c r="AW328" s="959"/>
      <c r="AX328" s="898"/>
      <c r="AY328" s="959"/>
      <c r="AZ328" s="963"/>
      <c r="BA328" s="953"/>
      <c r="BB328" s="394"/>
      <c r="BC328" s="282"/>
      <c r="BD328" s="397">
        <v>0.4</v>
      </c>
      <c r="BE328" s="287" t="str">
        <f t="shared" ref="BE328" si="662">IF(ISERROR(IF(R325="R.INHERENTE
2","R. INHERENTE",(IF(AZ325="R.RESIDUAL
2","R. RESIDUAL"," ")))),"",(IF(R325="R.INHERENTE
2","R. INHERENTE",(IF(AZ325="R.RESIDUAL
2","R. RESIDUAL"," ")))))</f>
        <v xml:space="preserve"> </v>
      </c>
      <c r="BF328" s="284" t="str">
        <f t="shared" ref="BF328" si="663">IF(ISERROR(IF(R325="R.INHERENTE
7","R. INHERENTE",(IF(AZ325="R.RESIDUAL
7","R. RESIDUAL"," ")))),"",(IF(R325="R.INHERENTE
7","R. INHERENTE",(IF(AZ325="R.RESIDUAL
7","R. RESIDUAL"," ")))))</f>
        <v xml:space="preserve"> </v>
      </c>
      <c r="BG328" s="284" t="str">
        <f t="shared" ref="BG328" si="664">IF(ISERROR(IF(R325="R.INHERENTE
12","R. INHERENTE",(IF(AZ325="R.RESIDUAL
12","R. RESIDUAL"," ")))),"",(IF(R325="R.INHERENTE
12","R. INHERENTE",(IF(AZ325="R.RESIDUAL
12","R. RESIDUAL"," ")))))</f>
        <v xml:space="preserve"> </v>
      </c>
      <c r="BH328" s="285" t="str">
        <f t="shared" ref="BH328" si="665">IF(ISERROR(IF(R325="R.INHERENTE
17","R. INHERENTE",(IF(AZ325="R.RESIDUAL
17","R. RESIDUAL"," ")))),"",(IF(R325="R.INHERENTE
17","R. INHERENTE",(IF(AZ325="R.RESIDUAL
17","R. RESIDUAL"," ")))))</f>
        <v xml:space="preserve"> </v>
      </c>
      <c r="BI328" s="286" t="str">
        <f t="shared" ref="BI328" si="666">IF(ISERROR(IF(R325="R.INHERENTE
22","R. INHERENTE",(IF(AZ325="R.RESIDUAL
22","R. RESIDUAL"," ")))),"",(IF(R325="R.INHERENTE
22","R. INHERENTE",(IF(AZ325="R.RESIDUAL
22","R. RESIDUAL"," ")))))</f>
        <v xml:space="preserve"> </v>
      </c>
      <c r="BJ328" s="280"/>
      <c r="BK328" s="894"/>
      <c r="BL328" s="811"/>
      <c r="BM328" s="811"/>
      <c r="BN328" s="811"/>
      <c r="BO328" s="811"/>
      <c r="BP328" s="814"/>
      <c r="BQ328" s="392"/>
      <c r="BR328" s="817"/>
      <c r="BS328" s="950"/>
      <c r="BT328" s="823"/>
      <c r="BU328" s="275"/>
      <c r="BV328" s="826"/>
      <c r="BW328" s="829"/>
      <c r="BX328" s="829"/>
      <c r="BY328" s="829"/>
      <c r="BZ328" s="793"/>
      <c r="CA328" s="829"/>
      <c r="CB328" s="829"/>
      <c r="CC328" s="829"/>
      <c r="CD328" s="793"/>
      <c r="CE328" s="829"/>
      <c r="CF328" s="829"/>
      <c r="CG328" s="829"/>
      <c r="CH328" s="793"/>
      <c r="CI328" s="829"/>
      <c r="CJ328" s="829"/>
      <c r="CK328" s="829"/>
      <c r="CL328" s="793"/>
      <c r="CM328" s="829"/>
      <c r="CN328" s="829"/>
      <c r="CO328" s="829"/>
      <c r="CP328" s="796"/>
      <c r="CQ328" s="308"/>
      <c r="CR328" s="832"/>
      <c r="CS328" s="790"/>
      <c r="CT328" s="790"/>
      <c r="CU328" s="790"/>
      <c r="CV328" s="790"/>
      <c r="CW328" s="790"/>
      <c r="CX328" s="790"/>
      <c r="CY328" s="790"/>
      <c r="CZ328" s="793"/>
      <c r="DA328" s="790"/>
      <c r="DB328" s="790"/>
      <c r="DC328" s="790"/>
      <c r="DD328" s="793"/>
      <c r="DE328" s="790"/>
      <c r="DF328" s="790"/>
      <c r="DG328" s="790"/>
      <c r="DH328" s="793"/>
      <c r="DI328" s="790"/>
      <c r="DJ328" s="790"/>
      <c r="DK328" s="790"/>
      <c r="DL328" s="793"/>
      <c r="DM328" s="790"/>
      <c r="DN328" s="790"/>
      <c r="DO328" s="790"/>
      <c r="DP328" s="796"/>
      <c r="DQ328" s="293"/>
      <c r="DR328" s="297"/>
      <c r="DS328" s="298"/>
      <c r="DT328" s="298"/>
      <c r="DU328" s="299"/>
    </row>
    <row r="329" spans="1:125" ht="79.5" customHeight="1" thickBot="1" x14ac:dyDescent="0.3">
      <c r="A329" s="303"/>
      <c r="B329" s="836"/>
      <c r="C329" s="839"/>
      <c r="D329" s="839"/>
      <c r="E329" s="839"/>
      <c r="F329" s="842"/>
      <c r="G329" s="845"/>
      <c r="H329" s="487"/>
      <c r="I329" s="848"/>
      <c r="J329" s="1208"/>
      <c r="K329" s="1211"/>
      <c r="L329" s="274"/>
      <c r="M329" s="857"/>
      <c r="N329" s="860"/>
      <c r="O329" s="863"/>
      <c r="P329" s="866"/>
      <c r="Q329" s="869"/>
      <c r="R329" s="872"/>
      <c r="S329" s="274"/>
      <c r="T329" s="551"/>
      <c r="U329" s="263"/>
      <c r="V329" s="263"/>
      <c r="W329" s="805"/>
      <c r="X329" s="805"/>
      <c r="Y329" s="805"/>
      <c r="Z329" s="805"/>
      <c r="AA329" s="805"/>
      <c r="AB329" s="805"/>
      <c r="AC329" s="805"/>
      <c r="AD329" s="805"/>
      <c r="AE329" s="805"/>
      <c r="AF329" s="805"/>
      <c r="AG329" s="413">
        <f t="shared" si="642"/>
        <v>0</v>
      </c>
      <c r="AH329" s="405"/>
      <c r="AI329" s="406"/>
      <c r="AJ329" s="971"/>
      <c r="AK329" s="971"/>
      <c r="AL329" s="896"/>
      <c r="AM329" s="896"/>
      <c r="AN329" s="971"/>
      <c r="AO329" s="971"/>
      <c r="AP329" s="271"/>
      <c r="AQ329" s="483"/>
      <c r="AR329" s="270"/>
      <c r="AS329" s="267"/>
      <c r="AT329" s="264"/>
      <c r="AU329" s="276"/>
      <c r="AV329" s="957"/>
      <c r="AW329" s="960"/>
      <c r="AX329" s="899"/>
      <c r="AY329" s="960"/>
      <c r="AZ329" s="964"/>
      <c r="BA329" s="954"/>
      <c r="BB329" s="394"/>
      <c r="BC329" s="282"/>
      <c r="BD329" s="398">
        <v>0.2</v>
      </c>
      <c r="BE329" s="288" t="str">
        <f t="shared" ref="BE329" si="667">IF(ISERROR(IF(R325="R.INHERENTE
1","R. INHERENTE",(IF(AZ325="R.RESIDUAL
1","R. RESIDUAL"," ")))),"",(IF(R325="R.INHERENTE
1","R. INHERENTE",(IF(AZ325="R.RESIDUAL
1","R. RESIDUAL"," ")))))</f>
        <v xml:space="preserve"> </v>
      </c>
      <c r="BF329" s="289" t="str">
        <f t="shared" ref="BF329" si="668">IF(ISERROR(IF(R325="R.INHERENTE
6","R. INHERENTE",(IF(AZ325="R.RESIDUAL
6","R. RESIDUAL"," ")))),"",(IF(R325="R.INHERENTE
6","R. INHERENTE",(IF(AZ325="R.RESIDUAL
6","R. RESIDUAL"," ")))))</f>
        <v xml:space="preserve"> </v>
      </c>
      <c r="BG329" s="290" t="str">
        <f t="shared" ref="BG329" si="669">IF(ISERROR(IF(R325="R.INHERENTE
11","R. INHERENTE",(IF(AZ325="R.RESIDUAL
11","R. RESIDUAL"," ")))),"",(IF(R325="R.INHERENTE
11","R. INHERENTE",(IF(AZ325="R.RESIDUAL
11","R. RESIDUAL"," ")))))</f>
        <v xml:space="preserve"> </v>
      </c>
      <c r="BH329" s="291" t="str">
        <f t="shared" ref="BH329" si="670">IF(ISERROR(IF(R325="R.INHERENTE
16","R. INHERENTE",(IF(AZ325="R.RESIDUAL
16","R. RESIDUAL"," ")))),"",(IF(R325="R.INHERENTE
16","R. INHERENTE",(IF(AZ325="R.RESIDUAL
16","R. RESIDUAL"," ")))))</f>
        <v xml:space="preserve"> </v>
      </c>
      <c r="BI329" s="292" t="str">
        <f t="shared" ref="BI329" si="671">IF(ISERROR(IF(R325="R.INHERENTE
21","R. INHERENTE",(IF(AZ325="R.RESIDUAL
21","R. RESIDUAL"," ")))),"",(IF(R325="R.INHERENTE
21","R. INHERENTE",(IF(AZ325="R.RESIDUAL
21","R. RESIDUAL"," ")))))</f>
        <v xml:space="preserve"> </v>
      </c>
      <c r="BJ329" s="280"/>
      <c r="BK329" s="895"/>
      <c r="BL329" s="812"/>
      <c r="BM329" s="812"/>
      <c r="BN329" s="812"/>
      <c r="BO329" s="812"/>
      <c r="BP329" s="815"/>
      <c r="BQ329" s="392"/>
      <c r="BR329" s="818"/>
      <c r="BS329" s="951"/>
      <c r="BT329" s="824"/>
      <c r="BU329" s="275"/>
      <c r="BV329" s="827"/>
      <c r="BW329" s="830"/>
      <c r="BX329" s="830"/>
      <c r="BY329" s="830"/>
      <c r="BZ329" s="794"/>
      <c r="CA329" s="830"/>
      <c r="CB329" s="830"/>
      <c r="CC329" s="830"/>
      <c r="CD329" s="794"/>
      <c r="CE329" s="830"/>
      <c r="CF329" s="830"/>
      <c r="CG329" s="830"/>
      <c r="CH329" s="794"/>
      <c r="CI329" s="830"/>
      <c r="CJ329" s="830"/>
      <c r="CK329" s="830"/>
      <c r="CL329" s="794"/>
      <c r="CM329" s="830"/>
      <c r="CN329" s="830"/>
      <c r="CO329" s="830"/>
      <c r="CP329" s="797"/>
      <c r="CQ329" s="308"/>
      <c r="CR329" s="833"/>
      <c r="CS329" s="791"/>
      <c r="CT329" s="791"/>
      <c r="CU329" s="791"/>
      <c r="CV329" s="791"/>
      <c r="CW329" s="791"/>
      <c r="CX329" s="791"/>
      <c r="CY329" s="791"/>
      <c r="CZ329" s="794"/>
      <c r="DA329" s="791"/>
      <c r="DB329" s="791"/>
      <c r="DC329" s="791"/>
      <c r="DD329" s="794"/>
      <c r="DE329" s="791"/>
      <c r="DF329" s="791"/>
      <c r="DG329" s="791"/>
      <c r="DH329" s="794"/>
      <c r="DI329" s="791"/>
      <c r="DJ329" s="791"/>
      <c r="DK329" s="791"/>
      <c r="DL329" s="794"/>
      <c r="DM329" s="791"/>
      <c r="DN329" s="791"/>
      <c r="DO329" s="791"/>
      <c r="DP329" s="797"/>
      <c r="DQ329" s="293"/>
      <c r="DR329" s="300"/>
      <c r="DS329" s="301"/>
      <c r="DT329" s="301"/>
      <c r="DU329" s="302"/>
    </row>
    <row r="330" spans="1:125" ht="19.5" customHeight="1" thickBot="1" x14ac:dyDescent="0.3">
      <c r="AV330" s="394"/>
      <c r="AW330" s="394"/>
      <c r="AX330" s="394"/>
      <c r="AY330" s="394"/>
      <c r="AZ330" s="394"/>
      <c r="BE330" s="410">
        <v>0.2</v>
      </c>
      <c r="BF330" s="411">
        <v>0.4</v>
      </c>
      <c r="BG330" s="411">
        <v>0.60000000000000009</v>
      </c>
      <c r="BH330" s="411">
        <v>0.8</v>
      </c>
      <c r="BI330" s="411">
        <v>1</v>
      </c>
    </row>
    <row r="331" spans="1:125" ht="79.5" customHeight="1" x14ac:dyDescent="0.25">
      <c r="A331" s="303"/>
      <c r="B331" s="834">
        <v>53</v>
      </c>
      <c r="C331" s="837" t="s">
        <v>645</v>
      </c>
      <c r="D331" s="837" t="s">
        <v>629</v>
      </c>
      <c r="E331" s="837" t="s">
        <v>601</v>
      </c>
      <c r="F331" s="840" t="s">
        <v>878</v>
      </c>
      <c r="G331" s="843" t="s">
        <v>2201</v>
      </c>
      <c r="H331" s="485" t="s">
        <v>1301</v>
      </c>
      <c r="I331" s="846" t="str">
        <f>IF(F331="","",(CONCATENATE("Posibilidad de afectación ",F331," ",G331," ",H331," ",H332," ",H333," ",H334," ",H335)))</f>
        <v xml:space="preserve">Posibilidad de afectación Reputacional y Económica por fallas en el procesamiento de las muestras en el laboratorio clínico y servicio de gestión pretransfusional, debido al procesamiento de las misma sin previo montaje del control de calidad, debilidades en las competencias del talento humano y fallas en el análisis de la trazabilidad de los resultados.        </v>
      </c>
      <c r="J331" s="1206" t="s">
        <v>906</v>
      </c>
      <c r="K331" s="1209" t="s">
        <v>868</v>
      </c>
      <c r="L331" s="274"/>
      <c r="M331" s="855" t="s">
        <v>660</v>
      </c>
      <c r="N331" s="858">
        <f>IF(ISERROR(VLOOKUP($M331,[5]Listas!$E$20:$F$24,2,FALSE)),"",(VLOOKUP($M331,[5]Listas!$E$20:$F$24,2,FALSE)))</f>
        <v>1</v>
      </c>
      <c r="O331" s="861" t="str">
        <f>IF(ISERROR(VLOOKUP($N331,[5]Listas!$E$3:$F$7,2,FALSE)),"",(VLOOKUP($N331,[5]Listas!$E$3:$F$7,2,FALSE)))</f>
        <v xml:space="preserve">MUY ALTA </v>
      </c>
      <c r="P331" s="864" t="s">
        <v>594</v>
      </c>
      <c r="Q331" s="867">
        <f>IF(ISERROR(VLOOKUP($P331,[5]Listas!$E$28:$F$35,2,FALSE)),"",(VLOOKUP($P331,[5]Listas!$E$28:$F$35,2,FALSE)))</f>
        <v>0.6</v>
      </c>
      <c r="R331" s="870" t="str">
        <f t="shared" ref="R331" si="672">IF(N331="","",(CONCATENATE("R.INHERENTE
",(IF(AND($N331=0.2,$Q331=0.2),1,(IF(AND($N331=0.2,$Q331=0.4),6,(IF(AND($N331=0.2,$Q331=0.6),11,(IF(AND($N331=0.2,$Q331=0.8),16,(IF(AND($N331=0.2,$Q331=1),21,(IF(AND($N331=0.4,$Q331=0.2),2,(IF(AND($N331=0.4,$Q331=0.4),7,(IF(AND($N331=0.4,$Q331=0.6),12,(IF(AND($N331=0.4,$Q331=0.8),17,(IF(AND($N331=0.4,$Q331=1),22,(IF(AND($N331=0.6,$Q331=0.2),3,(IF(AND($N331=0.6,$Q331=0.4),8,(IF(AND($N331=0.6,$Q331=0.6),13,(IF(AND($N331=0.6,$Q331=0.8),18,(IF(AND($N331=0.6,$Q331=1),23,(IF(AND($N331=0.8,$Q331=0.2),4,(IF(AND($N331=0.8,$Q331=0.4),9,(IF(AND($N331=0.8,$Q331=0.6),14,(IF(AND($N331=0.8,$Q331=0.8),19,(IF(AND($N331=0.8,$Q331=1),24,(IF(AND($N331=1,$Q331=0.2),5,(IF(AND($N331=1,$Q331=0.4),10,(IF(AND($N331=1,$Q331=0.6),15,(IF(AND($N331=1,$Q331=0.8),20,(IF(AND($N331=1,$Q331=1),25,"")))))))))))))))))))))))))))))))))))))))))))))))))))))</f>
        <v>R.INHERENTE
15</v>
      </c>
      <c r="S331" s="274">
        <f>+VLOOKUP($R331,[5]Listas!$D$112:$E$136,2,FALSE)</f>
        <v>15</v>
      </c>
      <c r="T331" s="515" t="s">
        <v>1302</v>
      </c>
      <c r="U331" s="309" t="s">
        <v>748</v>
      </c>
      <c r="V331" s="309"/>
      <c r="W331" s="875">
        <v>25</v>
      </c>
      <c r="X331" s="875"/>
      <c r="Y331" s="875"/>
      <c r="Z331" s="875"/>
      <c r="AA331" s="875"/>
      <c r="AB331" s="875"/>
      <c r="AC331" s="875"/>
      <c r="AD331" s="875"/>
      <c r="AE331" s="875">
        <v>15</v>
      </c>
      <c r="AF331" s="875"/>
      <c r="AG331" s="436">
        <f t="shared" ref="AG331:AG335" si="673">W331+Y331+AA331+AC331+AE331</f>
        <v>40</v>
      </c>
      <c r="AH331" s="407">
        <v>0.6</v>
      </c>
      <c r="AI331" s="408"/>
      <c r="AJ331" s="1186" t="s">
        <v>189</v>
      </c>
      <c r="AK331" s="1187"/>
      <c r="AL331" s="1188" t="s">
        <v>588</v>
      </c>
      <c r="AM331" s="1189"/>
      <c r="AN331" s="1186" t="s">
        <v>189</v>
      </c>
      <c r="AO331" s="1187"/>
      <c r="AP331" s="500" t="s">
        <v>2202</v>
      </c>
      <c r="AQ331" s="542" t="s">
        <v>616</v>
      </c>
      <c r="AR331" s="310" t="s">
        <v>2203</v>
      </c>
      <c r="AS331" s="311" t="s">
        <v>1292</v>
      </c>
      <c r="AT331" s="259" t="s">
        <v>1255</v>
      </c>
      <c r="AU331" s="305">
        <f t="shared" ref="AU331" si="674">+(IF(AND($AV331&gt;0,$AV331&lt;=0.2),0.2,(IF(AND($AV331&gt;0.2,$AV331&lt;=0.4),0.4,(IF(AND($AV331&gt;0.4,$AV331&lt;=0.6),0.6,(IF(AND($AV331&gt;0.6,$AV331&lt;=0.8),0.8,(IF($AV331&gt;0.8,1,""))))))))))</f>
        <v>0.4</v>
      </c>
      <c r="AV331" s="878">
        <f t="shared" ref="AV331" si="675">+MIN(AH331:AH335)</f>
        <v>0.36</v>
      </c>
      <c r="AW331" s="881" t="str">
        <f t="shared" si="421"/>
        <v>BAJA</v>
      </c>
      <c r="AX331" s="884">
        <f t="shared" ref="AX331" si="676">+MIN(AI331:AI335)</f>
        <v>0.36</v>
      </c>
      <c r="AY331" s="881" t="str">
        <f t="shared" si="422"/>
        <v>BAJA</v>
      </c>
      <c r="AZ331" s="887" t="str">
        <f t="shared" si="423"/>
        <v>R.RESIDUAL
7</v>
      </c>
      <c r="BA331" s="890" t="s">
        <v>610</v>
      </c>
      <c r="BB331" s="305">
        <f t="shared" ref="BB331" si="677">+(IF(AND($AX331&gt;0,$AX331&lt;=0.2),0.2,(IF(AND($AX331&gt;0.2,$AX331&lt;=0.4),0.4,(IF(AND($AX331&gt;0.4,$AX331&lt;=0.6),0.6,(IF(AND($AX331&gt;0.6,$AX331&lt;=0.8),0.8,(IF($AX331&gt;0.8,1,""))))))))))</f>
        <v>0.4</v>
      </c>
      <c r="BC331" s="276">
        <f>+VLOOKUP($AZ331,[5]Listas!$F$112:$G$136,2,FALSE)</f>
        <v>7</v>
      </c>
      <c r="BD331" s="397">
        <v>1</v>
      </c>
      <c r="BE331" s="277" t="str">
        <f t="shared" ref="BE331" si="678">IF(ISERROR(IF(R331="R.INHERENTE
5","R. INHERENTE",(IF(AZ331="R.RESIDUAL
5","R. RESIDUAL"," ")))),"",(IF(R331="R.INHERENTE
5","R. INHERENTE",(IF(AZ331="R.RESIDUAL
5","R. RESIDUAL"," ")))))</f>
        <v xml:space="preserve"> </v>
      </c>
      <c r="BF331" s="278" t="str">
        <f t="shared" ref="BF331" si="679">IF(ISERROR(IF(R331="R.INHERENTE
10","R. INHERENTE",(IF(AZ331="R.RESIDUAL
10","R. RESIDUAL"," ")))),"",(IF(R331="R.INHERENTE
10","R. INHERENTE",(IF(AZ331="R.RESIDUAL
10","R. RESIDUAL"," ")))))</f>
        <v xml:space="preserve"> </v>
      </c>
      <c r="BG331" s="278" t="str">
        <f t="shared" ref="BG331" si="680">IF(ISERROR(IF(R331="R.INHERENTE
15","R. INHERENTE",(IF(AZ331="R.RESIDUAL
15","R. RESIDUAL"," ")))),"",(IF(R331="R.INHERENTE
15","R. INHERENTE",(IF(AZ331="R.RESIDUAL
15","R. RESIDUAL"," ")))))</f>
        <v>R. INHERENTE</v>
      </c>
      <c r="BH331" s="278" t="str">
        <f t="shared" ref="BH331" si="681">IF(ISERROR(IF(R331="R.INHERENTE
20","R. INHERENTE",(IF(AZ331="R.RESIDUAL
20","R. RESIDUAL"," ")))),"",(IF(R331="R.INHERENTE
20","R. INHERENTE",(IF(AZ331="R.RESIDUAL
20","R. RESIDUAL"," ")))))</f>
        <v xml:space="preserve"> </v>
      </c>
      <c r="BI331" s="279" t="str">
        <f t="shared" ref="BI331" si="682">IF(ISERROR(IF(R331="R.INHERENTE
25","R. INHERENTE",(IF(AZ331="R.RESIDUAL
25","R. RESIDUAL"," ")))),"",(IF(R331="R.INHERENTE
25","R. INHERENTE",(IF(AZ331="R.RESIDUAL
25","R. RESIDUAL"," ")))))</f>
        <v xml:space="preserve"> </v>
      </c>
      <c r="BJ331" s="280"/>
      <c r="BK331" s="893" t="s">
        <v>43</v>
      </c>
      <c r="BL331" s="810" t="s">
        <v>43</v>
      </c>
      <c r="BM331" s="810" t="s">
        <v>43</v>
      </c>
      <c r="BN331" s="810" t="s">
        <v>43</v>
      </c>
      <c r="BO331" s="810" t="s">
        <v>43</v>
      </c>
      <c r="BP331" s="813"/>
      <c r="BQ331" s="392"/>
      <c r="BR331" s="1220" t="s">
        <v>1303</v>
      </c>
      <c r="BS331" s="1176" t="s">
        <v>1348</v>
      </c>
      <c r="BT331" s="822" t="s">
        <v>1298</v>
      </c>
      <c r="BU331" s="275"/>
      <c r="BV331" s="825">
        <v>44656</v>
      </c>
      <c r="BW331" s="828"/>
      <c r="BX331" s="828"/>
      <c r="BY331" s="828"/>
      <c r="BZ331" s="792" t="s">
        <v>924</v>
      </c>
      <c r="CA331" s="828"/>
      <c r="CB331" s="828"/>
      <c r="CC331" s="828"/>
      <c r="CD331" s="792" t="s">
        <v>924</v>
      </c>
      <c r="CE331" s="828"/>
      <c r="CF331" s="828"/>
      <c r="CG331" s="828"/>
      <c r="CH331" s="792" t="s">
        <v>925</v>
      </c>
      <c r="CI331" s="828"/>
      <c r="CJ331" s="828"/>
      <c r="CK331" s="828"/>
      <c r="CL331" s="792" t="s">
        <v>924</v>
      </c>
      <c r="CM331" s="828"/>
      <c r="CN331" s="828"/>
      <c r="CO331" s="828"/>
      <c r="CP331" s="795" t="s">
        <v>926</v>
      </c>
      <c r="CQ331" s="308"/>
      <c r="CR331" s="831">
        <v>44661</v>
      </c>
      <c r="CS331" s="789"/>
      <c r="CT331" s="789"/>
      <c r="CU331" s="789"/>
      <c r="CV331" s="789"/>
      <c r="CW331" s="789"/>
      <c r="CX331" s="789"/>
      <c r="CY331" s="789"/>
      <c r="CZ331" s="792" t="s">
        <v>924</v>
      </c>
      <c r="DA331" s="789"/>
      <c r="DB331" s="789"/>
      <c r="DC331" s="789"/>
      <c r="DD331" s="792" t="s">
        <v>924</v>
      </c>
      <c r="DE331" s="789"/>
      <c r="DF331" s="789"/>
      <c r="DG331" s="789"/>
      <c r="DH331" s="792" t="s">
        <v>925</v>
      </c>
      <c r="DI331" s="789"/>
      <c r="DJ331" s="789"/>
      <c r="DK331" s="789"/>
      <c r="DL331" s="792" t="s">
        <v>924</v>
      </c>
      <c r="DM331" s="789"/>
      <c r="DN331" s="789"/>
      <c r="DO331" s="789"/>
      <c r="DP331" s="795" t="s">
        <v>926</v>
      </c>
      <c r="DQ331" s="293"/>
      <c r="DR331" s="294"/>
      <c r="DS331" s="295"/>
      <c r="DT331" s="295"/>
      <c r="DU331" s="296"/>
    </row>
    <row r="332" spans="1:125" ht="79.5" customHeight="1" x14ac:dyDescent="0.25">
      <c r="A332" s="303"/>
      <c r="B332" s="835"/>
      <c r="C332" s="838"/>
      <c r="D332" s="838"/>
      <c r="E332" s="838"/>
      <c r="F332" s="841"/>
      <c r="G332" s="844"/>
      <c r="H332" s="486" t="s">
        <v>1304</v>
      </c>
      <c r="I332" s="847"/>
      <c r="J332" s="1207"/>
      <c r="K332" s="1210"/>
      <c r="L332" s="274"/>
      <c r="M332" s="856"/>
      <c r="N332" s="859"/>
      <c r="O332" s="862"/>
      <c r="P332" s="865"/>
      <c r="Q332" s="868"/>
      <c r="R332" s="871"/>
      <c r="S332" s="274"/>
      <c r="T332" s="516" t="s">
        <v>2204</v>
      </c>
      <c r="U332" s="258" t="s">
        <v>748</v>
      </c>
      <c r="V332" s="258"/>
      <c r="W332" s="798">
        <v>25</v>
      </c>
      <c r="X332" s="798"/>
      <c r="Y332" s="798"/>
      <c r="Z332" s="798"/>
      <c r="AA332" s="798"/>
      <c r="AB332" s="798"/>
      <c r="AC332" s="798"/>
      <c r="AD332" s="798"/>
      <c r="AE332" s="798">
        <v>15</v>
      </c>
      <c r="AF332" s="798"/>
      <c r="AG332" s="412">
        <f t="shared" si="673"/>
        <v>40</v>
      </c>
      <c r="AH332" s="403">
        <v>0.36</v>
      </c>
      <c r="AI332" s="404"/>
      <c r="AJ332" s="801" t="s">
        <v>189</v>
      </c>
      <c r="AK332" s="802"/>
      <c r="AL332" s="803" t="s">
        <v>588</v>
      </c>
      <c r="AM332" s="804"/>
      <c r="AN332" s="801" t="s">
        <v>189</v>
      </c>
      <c r="AO332" s="802"/>
      <c r="AP332" s="499" t="s">
        <v>2205</v>
      </c>
      <c r="AQ332" s="482" t="s">
        <v>618</v>
      </c>
      <c r="AR332" s="269" t="s">
        <v>1305</v>
      </c>
      <c r="AS332" s="266" t="s">
        <v>1292</v>
      </c>
      <c r="AT332" s="259" t="s">
        <v>1255</v>
      </c>
      <c r="AU332" s="276"/>
      <c r="AV332" s="879"/>
      <c r="AW332" s="882"/>
      <c r="AX332" s="885"/>
      <c r="AY332" s="882"/>
      <c r="AZ332" s="888"/>
      <c r="BA332" s="891"/>
      <c r="BB332" s="394"/>
      <c r="BC332" s="282"/>
      <c r="BD332" s="397">
        <v>0.8</v>
      </c>
      <c r="BE332" s="283" t="str">
        <f t="shared" ref="BE332" si="683">IF(ISERROR(IF(R331="R.INHERENTE
4","R. INHERENTE",(IF(AZ331="R.RESIDUAL
4","R. RESIDUAL"," ")))),"",(IF(R331="R.INHERENTE
4","R. INHERENTE",(IF(AZ331="R.RESIDUAL
4","R. RESIDUAL"," ")))))</f>
        <v xml:space="preserve"> </v>
      </c>
      <c r="BF332" s="284" t="str">
        <f t="shared" ref="BF332" si="684">IF(ISERROR(IF(R331="R.INHERENTE
9","R. INHERENTE",(IF(AZ331="R.RESIDUAL
9","R. RESIDUAL"," ")))),"",(IF(R331="R.INHERENTE
9","R. INHERENTE",(IF(AZ331="R.RESIDUAL
9","R. RESIDUAL"," ")))))</f>
        <v xml:space="preserve"> </v>
      </c>
      <c r="BG332" s="285" t="str">
        <f t="shared" ref="BG332" si="685">IF(ISERROR(IF(R331="R.INHERENTE
14","R. INHERENTE",(IF(AZ331="R.RESIDUAL
14","R. RESIDUAL"," ")))),"",(IF(R331="R.INHERENTE
14","R. INHERENTE",(IF(AZ331="R.RESIDUAL
14","R. RESIDUAL"," ")))))</f>
        <v xml:space="preserve"> </v>
      </c>
      <c r="BH332" s="285" t="str">
        <f t="shared" ref="BH332" si="686">IF(ISERROR(IF(R331="R.INHERENTE
19","R. INHERENTE",(IF(AZ331="R.RESIDUAL
19","R. RESIDUAL"," ")))),"",(IF(R331="R.INHERENTE
19","R. INHERENTE",(IF(AZ331="R.RESIDUAL
19","R. RESIDUAL"," ")))))</f>
        <v xml:space="preserve"> </v>
      </c>
      <c r="BI332" s="286" t="str">
        <f t="shared" ref="BI332" si="687">IF(ISERROR(IF(R331="R.INHERENTE
24","R. INHERENTE",(IF(AZ331="R.RESIDUAL
24","R. RESIDUAL"," ")))),"",(IF(R331="R.INHERENTE
24","R. INHERENTE",(IF(AZ331="R.RESIDUAL
24","R. RESIDUAL"," ")))))</f>
        <v xml:space="preserve"> </v>
      </c>
      <c r="BJ332" s="280"/>
      <c r="BK332" s="894"/>
      <c r="BL332" s="811"/>
      <c r="BM332" s="811"/>
      <c r="BN332" s="811"/>
      <c r="BO332" s="811"/>
      <c r="BP332" s="814"/>
      <c r="BQ332" s="392"/>
      <c r="BR332" s="1181"/>
      <c r="BS332" s="950" t="s">
        <v>1288</v>
      </c>
      <c r="BT332" s="1153"/>
      <c r="BU332" s="275"/>
      <c r="BV332" s="826"/>
      <c r="BW332" s="829"/>
      <c r="BX332" s="829"/>
      <c r="BY332" s="829"/>
      <c r="BZ332" s="793"/>
      <c r="CA332" s="829"/>
      <c r="CB332" s="829"/>
      <c r="CC332" s="829"/>
      <c r="CD332" s="793"/>
      <c r="CE332" s="829"/>
      <c r="CF332" s="829"/>
      <c r="CG332" s="829"/>
      <c r="CH332" s="793"/>
      <c r="CI332" s="829"/>
      <c r="CJ332" s="829"/>
      <c r="CK332" s="829"/>
      <c r="CL332" s="793"/>
      <c r="CM332" s="829"/>
      <c r="CN332" s="829"/>
      <c r="CO332" s="829"/>
      <c r="CP332" s="796"/>
      <c r="CQ332" s="308"/>
      <c r="CR332" s="832"/>
      <c r="CS332" s="790"/>
      <c r="CT332" s="790"/>
      <c r="CU332" s="790"/>
      <c r="CV332" s="790"/>
      <c r="CW332" s="790"/>
      <c r="CX332" s="790"/>
      <c r="CY332" s="790"/>
      <c r="CZ332" s="793"/>
      <c r="DA332" s="790"/>
      <c r="DB332" s="790"/>
      <c r="DC332" s="790"/>
      <c r="DD332" s="793"/>
      <c r="DE332" s="790"/>
      <c r="DF332" s="790"/>
      <c r="DG332" s="790"/>
      <c r="DH332" s="793"/>
      <c r="DI332" s="790"/>
      <c r="DJ332" s="790"/>
      <c r="DK332" s="790"/>
      <c r="DL332" s="793"/>
      <c r="DM332" s="790"/>
      <c r="DN332" s="790"/>
      <c r="DO332" s="790"/>
      <c r="DP332" s="796"/>
      <c r="DQ332" s="293"/>
      <c r="DR332" s="297"/>
      <c r="DS332" s="298"/>
      <c r="DT332" s="298"/>
      <c r="DU332" s="299"/>
    </row>
    <row r="333" spans="1:125" ht="79.5" customHeight="1" x14ac:dyDescent="0.25">
      <c r="A333" s="303"/>
      <c r="B333" s="835"/>
      <c r="C333" s="838"/>
      <c r="D333" s="838"/>
      <c r="E333" s="838"/>
      <c r="F333" s="841"/>
      <c r="G333" s="844"/>
      <c r="H333" s="486" t="s">
        <v>1306</v>
      </c>
      <c r="I333" s="847"/>
      <c r="J333" s="1207"/>
      <c r="K333" s="1210"/>
      <c r="L333" s="274"/>
      <c r="M333" s="856"/>
      <c r="N333" s="859"/>
      <c r="O333" s="862"/>
      <c r="P333" s="865"/>
      <c r="Q333" s="868"/>
      <c r="R333" s="871"/>
      <c r="S333" s="274"/>
      <c r="T333" s="516" t="s">
        <v>2206</v>
      </c>
      <c r="U333" s="258"/>
      <c r="V333" s="258" t="s">
        <v>260</v>
      </c>
      <c r="W333" s="798">
        <v>25</v>
      </c>
      <c r="X333" s="798"/>
      <c r="Y333" s="798"/>
      <c r="Z333" s="798"/>
      <c r="AA333" s="798"/>
      <c r="AB333" s="798"/>
      <c r="AC333" s="798"/>
      <c r="AD333" s="798"/>
      <c r="AE333" s="798">
        <v>15</v>
      </c>
      <c r="AF333" s="798"/>
      <c r="AG333" s="412">
        <f t="shared" si="673"/>
        <v>40</v>
      </c>
      <c r="AH333" s="403"/>
      <c r="AI333" s="404">
        <v>0.36</v>
      </c>
      <c r="AJ333" s="801" t="s">
        <v>189</v>
      </c>
      <c r="AK333" s="802"/>
      <c r="AL333" s="803" t="s">
        <v>588</v>
      </c>
      <c r="AM333" s="804"/>
      <c r="AN333" s="801" t="s">
        <v>189</v>
      </c>
      <c r="AO333" s="802"/>
      <c r="AP333" s="499" t="s">
        <v>1307</v>
      </c>
      <c r="AQ333" s="482" t="s">
        <v>616</v>
      </c>
      <c r="AR333" s="269" t="s">
        <v>1308</v>
      </c>
      <c r="AS333" s="266" t="s">
        <v>1292</v>
      </c>
      <c r="AT333" s="259" t="s">
        <v>1255</v>
      </c>
      <c r="AU333" s="276"/>
      <c r="AV333" s="879"/>
      <c r="AW333" s="882"/>
      <c r="AX333" s="885"/>
      <c r="AY333" s="882"/>
      <c r="AZ333" s="888"/>
      <c r="BA333" s="891"/>
      <c r="BB333" s="394"/>
      <c r="BC333" s="282"/>
      <c r="BD333" s="397">
        <v>0.60000000000000009</v>
      </c>
      <c r="BE333" s="283" t="str">
        <f t="shared" ref="BE333" si="688">IF(ISERROR(IF(R331="R.INHERENTE
3","R. INHERENTE",(IF(AZ331="R.RESIDUAL
3","R. RESIDUAL"," ")))),"",(IF(R331="R.INHERENTE
3","R. INHERENTE",(IF(AZ331="R.RESIDUAL
3","R. RESIDUAL"," ")))))</f>
        <v xml:space="preserve"> </v>
      </c>
      <c r="BF333" s="284" t="str">
        <f t="shared" ref="BF333" si="689">IF(ISERROR(IF(R331="R.INHERENTE
8","R. INHERENTE",(IF(AZ331="R.RESIDUAL
8","R. RESIDUAL"," ")))),"",(IF(R331="R.INHERENTE
8","R. INHERENTE",(IF(AZ331="R.RESIDUAL
8","R. RESIDUAL"," ")))))</f>
        <v xml:space="preserve"> </v>
      </c>
      <c r="BG333" s="284" t="str">
        <f t="shared" ref="BG333" si="690">IF(ISERROR(IF(R331="R.INHERENTE
13","R. INHERENTE",(IF(AZ331="R.RESIDUAL
13","R. RESIDUAL"," ")))),"",(IF(R331="R.INHERENTE
13","R. INHERENTE",(IF(AZ331="R.RESIDUAL
13","R. RESIDUAL"," ")))))</f>
        <v xml:space="preserve"> </v>
      </c>
      <c r="BH333" s="285" t="str">
        <f t="shared" ref="BH333" si="691">IF(ISERROR(IF(R331="R.INHERENTE
18","R. INHERENTE",(IF(AZ331="R.RESIDUAL
18","R. RESIDUAL"," ")))),"",(IF(R331="R.INHERENTE
18","R. INHERENTE",(IF(AZ331="R.RESIDUAL
18","R. RESIDUAL"," ")))))</f>
        <v xml:space="preserve"> </v>
      </c>
      <c r="BI333" s="286" t="str">
        <f t="shared" ref="BI333" si="692">IF(ISERROR(IF(R331="R.INHERENTE
23","R. INHERENTE",(IF(AZ331="R.RESIDUAL
23","R. RESIDUAL"," ")))),"",(IF(R331="R.INHERENTE
23","R. INHERENTE",(IF(AZ331="R.RESIDUAL
23","R. RESIDUAL"," ")))))</f>
        <v xml:space="preserve"> </v>
      </c>
      <c r="BJ333" s="280"/>
      <c r="BK333" s="894"/>
      <c r="BL333" s="811"/>
      <c r="BM333" s="811"/>
      <c r="BN333" s="811"/>
      <c r="BO333" s="811"/>
      <c r="BP333" s="814"/>
      <c r="BQ333" s="392"/>
      <c r="BR333" s="1181"/>
      <c r="BS333" s="950"/>
      <c r="BT333" s="1153"/>
      <c r="BU333" s="275"/>
      <c r="BV333" s="826"/>
      <c r="BW333" s="829"/>
      <c r="BX333" s="829"/>
      <c r="BY333" s="829"/>
      <c r="BZ333" s="793"/>
      <c r="CA333" s="829"/>
      <c r="CB333" s="829"/>
      <c r="CC333" s="829"/>
      <c r="CD333" s="793"/>
      <c r="CE333" s="829"/>
      <c r="CF333" s="829"/>
      <c r="CG333" s="829"/>
      <c r="CH333" s="793"/>
      <c r="CI333" s="829"/>
      <c r="CJ333" s="829"/>
      <c r="CK333" s="829"/>
      <c r="CL333" s="793"/>
      <c r="CM333" s="829"/>
      <c r="CN333" s="829"/>
      <c r="CO333" s="829"/>
      <c r="CP333" s="796"/>
      <c r="CQ333" s="308"/>
      <c r="CR333" s="832"/>
      <c r="CS333" s="790"/>
      <c r="CT333" s="790"/>
      <c r="CU333" s="790"/>
      <c r="CV333" s="790"/>
      <c r="CW333" s="790"/>
      <c r="CX333" s="790"/>
      <c r="CY333" s="790"/>
      <c r="CZ333" s="793"/>
      <c r="DA333" s="790"/>
      <c r="DB333" s="790"/>
      <c r="DC333" s="790"/>
      <c r="DD333" s="793"/>
      <c r="DE333" s="790"/>
      <c r="DF333" s="790"/>
      <c r="DG333" s="790"/>
      <c r="DH333" s="793"/>
      <c r="DI333" s="790"/>
      <c r="DJ333" s="790"/>
      <c r="DK333" s="790"/>
      <c r="DL333" s="793"/>
      <c r="DM333" s="790"/>
      <c r="DN333" s="790"/>
      <c r="DO333" s="790"/>
      <c r="DP333" s="796"/>
      <c r="DQ333" s="293"/>
      <c r="DR333" s="297"/>
      <c r="DS333" s="298"/>
      <c r="DT333" s="298"/>
      <c r="DU333" s="299"/>
    </row>
    <row r="334" spans="1:125" ht="79.5" customHeight="1" x14ac:dyDescent="0.25">
      <c r="A334" s="303"/>
      <c r="B334" s="835"/>
      <c r="C334" s="838"/>
      <c r="D334" s="838"/>
      <c r="E334" s="838"/>
      <c r="F334" s="841"/>
      <c r="G334" s="844"/>
      <c r="H334" s="486"/>
      <c r="I334" s="847"/>
      <c r="J334" s="1207"/>
      <c r="K334" s="1210"/>
      <c r="L334" s="274"/>
      <c r="M334" s="856"/>
      <c r="N334" s="859"/>
      <c r="O334" s="862"/>
      <c r="P334" s="865"/>
      <c r="Q334" s="868"/>
      <c r="R334" s="871"/>
      <c r="S334" s="274"/>
      <c r="T334" s="516"/>
      <c r="U334" s="258"/>
      <c r="V334" s="258"/>
      <c r="W334" s="798"/>
      <c r="X334" s="798"/>
      <c r="Y334" s="798"/>
      <c r="Z334" s="798"/>
      <c r="AA334" s="798"/>
      <c r="AB334" s="798"/>
      <c r="AC334" s="798"/>
      <c r="AD334" s="798"/>
      <c r="AE334" s="798"/>
      <c r="AF334" s="798"/>
      <c r="AG334" s="412">
        <f t="shared" si="673"/>
        <v>0</v>
      </c>
      <c r="AH334" s="403"/>
      <c r="AI334" s="404"/>
      <c r="AJ334" s="801"/>
      <c r="AK334" s="802"/>
      <c r="AL334" s="803"/>
      <c r="AM334" s="804"/>
      <c r="AN334" s="801"/>
      <c r="AO334" s="802"/>
      <c r="AP334" s="543"/>
      <c r="AQ334" s="482"/>
      <c r="AR334" s="269"/>
      <c r="AS334" s="266"/>
      <c r="AT334" s="261"/>
      <c r="AU334" s="276"/>
      <c r="AV334" s="879"/>
      <c r="AW334" s="882"/>
      <c r="AX334" s="885"/>
      <c r="AY334" s="882"/>
      <c r="AZ334" s="888"/>
      <c r="BA334" s="891"/>
      <c r="BB334" s="394"/>
      <c r="BC334" s="282"/>
      <c r="BD334" s="397">
        <v>0.4</v>
      </c>
      <c r="BE334" s="287" t="str">
        <f t="shared" ref="BE334" si="693">IF(ISERROR(IF(R331="R.INHERENTE
2","R. INHERENTE",(IF(AZ331="R.RESIDUAL
2","R. RESIDUAL"," ")))),"",(IF(R331="R.INHERENTE
2","R. INHERENTE",(IF(AZ331="R.RESIDUAL
2","R. RESIDUAL"," ")))))</f>
        <v xml:space="preserve"> </v>
      </c>
      <c r="BF334" s="284" t="str">
        <f t="shared" ref="BF334" si="694">IF(ISERROR(IF(R331="R.INHERENTE
7","R. INHERENTE",(IF(AZ331="R.RESIDUAL
7","R. RESIDUAL"," ")))),"",(IF(R331="R.INHERENTE
7","R. INHERENTE",(IF(AZ331="R.RESIDUAL
7","R. RESIDUAL"," ")))))</f>
        <v>R. RESIDUAL</v>
      </c>
      <c r="BG334" s="284" t="str">
        <f t="shared" ref="BG334" si="695">IF(ISERROR(IF(R331="R.INHERENTE
12","R. INHERENTE",(IF(AZ331="R.RESIDUAL
12","R. RESIDUAL"," ")))),"",(IF(R331="R.INHERENTE
12","R. INHERENTE",(IF(AZ331="R.RESIDUAL
12","R. RESIDUAL"," ")))))</f>
        <v xml:space="preserve"> </v>
      </c>
      <c r="BH334" s="285" t="str">
        <f t="shared" ref="BH334" si="696">IF(ISERROR(IF(R331="R.INHERENTE
17","R. INHERENTE",(IF(AZ331="R.RESIDUAL
17","R. RESIDUAL"," ")))),"",(IF(R331="R.INHERENTE
17","R. INHERENTE",(IF(AZ331="R.RESIDUAL
17","R. RESIDUAL"," ")))))</f>
        <v xml:space="preserve"> </v>
      </c>
      <c r="BI334" s="286" t="str">
        <f t="shared" ref="BI334" si="697">IF(ISERROR(IF(R331="R.INHERENTE
22","R. INHERENTE",(IF(AZ331="R.RESIDUAL
22","R. RESIDUAL"," ")))),"",(IF(R331="R.INHERENTE
22","R. INHERENTE",(IF(AZ331="R.RESIDUAL
22","R. RESIDUAL"," ")))))</f>
        <v xml:space="preserve"> </v>
      </c>
      <c r="BJ334" s="280"/>
      <c r="BK334" s="894"/>
      <c r="BL334" s="811"/>
      <c r="BM334" s="811"/>
      <c r="BN334" s="811"/>
      <c r="BO334" s="811"/>
      <c r="BP334" s="814"/>
      <c r="BQ334" s="392"/>
      <c r="BR334" s="1181"/>
      <c r="BS334" s="950"/>
      <c r="BT334" s="1153"/>
      <c r="BU334" s="275"/>
      <c r="BV334" s="826"/>
      <c r="BW334" s="829"/>
      <c r="BX334" s="829"/>
      <c r="BY334" s="829"/>
      <c r="BZ334" s="793"/>
      <c r="CA334" s="829"/>
      <c r="CB334" s="829"/>
      <c r="CC334" s="829"/>
      <c r="CD334" s="793"/>
      <c r="CE334" s="829"/>
      <c r="CF334" s="829"/>
      <c r="CG334" s="829"/>
      <c r="CH334" s="793"/>
      <c r="CI334" s="829"/>
      <c r="CJ334" s="829"/>
      <c r="CK334" s="829"/>
      <c r="CL334" s="793"/>
      <c r="CM334" s="829"/>
      <c r="CN334" s="829"/>
      <c r="CO334" s="829"/>
      <c r="CP334" s="796"/>
      <c r="CQ334" s="308"/>
      <c r="CR334" s="832"/>
      <c r="CS334" s="790"/>
      <c r="CT334" s="790"/>
      <c r="CU334" s="790"/>
      <c r="CV334" s="790"/>
      <c r="CW334" s="790"/>
      <c r="CX334" s="790"/>
      <c r="CY334" s="790"/>
      <c r="CZ334" s="793"/>
      <c r="DA334" s="790"/>
      <c r="DB334" s="790"/>
      <c r="DC334" s="790"/>
      <c r="DD334" s="793"/>
      <c r="DE334" s="790"/>
      <c r="DF334" s="790"/>
      <c r="DG334" s="790"/>
      <c r="DH334" s="793"/>
      <c r="DI334" s="790"/>
      <c r="DJ334" s="790"/>
      <c r="DK334" s="790"/>
      <c r="DL334" s="793"/>
      <c r="DM334" s="790"/>
      <c r="DN334" s="790"/>
      <c r="DO334" s="790"/>
      <c r="DP334" s="796"/>
      <c r="DQ334" s="293"/>
      <c r="DR334" s="297"/>
      <c r="DS334" s="298"/>
      <c r="DT334" s="298"/>
      <c r="DU334" s="299"/>
    </row>
    <row r="335" spans="1:125" ht="79.5" customHeight="1" thickBot="1" x14ac:dyDescent="0.3">
      <c r="A335" s="303"/>
      <c r="B335" s="836"/>
      <c r="C335" s="839"/>
      <c r="D335" s="839"/>
      <c r="E335" s="839"/>
      <c r="F335" s="842"/>
      <c r="G335" s="845"/>
      <c r="H335" s="487"/>
      <c r="I335" s="848"/>
      <c r="J335" s="1208"/>
      <c r="K335" s="1211"/>
      <c r="L335" s="274"/>
      <c r="M335" s="857"/>
      <c r="N335" s="860"/>
      <c r="O335" s="863"/>
      <c r="P335" s="866"/>
      <c r="Q335" s="869"/>
      <c r="R335" s="872"/>
      <c r="S335" s="274"/>
      <c r="T335" s="551"/>
      <c r="U335" s="263"/>
      <c r="V335" s="263"/>
      <c r="W335" s="1218"/>
      <c r="X335" s="1219"/>
      <c r="Y335" s="1218"/>
      <c r="Z335" s="1219"/>
      <c r="AA335" s="1218"/>
      <c r="AB335" s="1219"/>
      <c r="AC335" s="805"/>
      <c r="AD335" s="805"/>
      <c r="AE335" s="805"/>
      <c r="AF335" s="805"/>
      <c r="AG335" s="413">
        <f t="shared" si="673"/>
        <v>0</v>
      </c>
      <c r="AH335" s="405"/>
      <c r="AI335" s="406"/>
      <c r="AJ335" s="806"/>
      <c r="AK335" s="807"/>
      <c r="AL335" s="808"/>
      <c r="AM335" s="809"/>
      <c r="AN335" s="806"/>
      <c r="AO335" s="807"/>
      <c r="AP335" s="271"/>
      <c r="AQ335" s="483"/>
      <c r="AR335" s="270"/>
      <c r="AS335" s="267"/>
      <c r="AT335" s="264"/>
      <c r="AU335" s="276"/>
      <c r="AV335" s="880"/>
      <c r="AW335" s="883"/>
      <c r="AX335" s="886"/>
      <c r="AY335" s="883"/>
      <c r="AZ335" s="889"/>
      <c r="BA335" s="892"/>
      <c r="BB335" s="394"/>
      <c r="BC335" s="282"/>
      <c r="BD335" s="398">
        <v>0.2</v>
      </c>
      <c r="BE335" s="288" t="str">
        <f t="shared" ref="BE335" si="698">IF(ISERROR(IF(R331="R.INHERENTE
1","R. INHERENTE",(IF(AZ331="R.RESIDUAL
1","R. RESIDUAL"," ")))),"",(IF(R331="R.INHERENTE
1","R. INHERENTE",(IF(AZ331="R.RESIDUAL
1","R. RESIDUAL"," ")))))</f>
        <v xml:space="preserve"> </v>
      </c>
      <c r="BF335" s="289" t="str">
        <f t="shared" ref="BF335" si="699">IF(ISERROR(IF(R331="R.INHERENTE
6","R. INHERENTE",(IF(AZ331="R.RESIDUAL
6","R. RESIDUAL"," ")))),"",(IF(R331="R.INHERENTE
6","R. INHERENTE",(IF(AZ331="R.RESIDUAL
6","R. RESIDUAL"," ")))))</f>
        <v xml:space="preserve"> </v>
      </c>
      <c r="BG335" s="290" t="str">
        <f t="shared" ref="BG335" si="700">IF(ISERROR(IF(R331="R.INHERENTE
11","R. INHERENTE",(IF(AZ331="R.RESIDUAL
11","R. RESIDUAL"," ")))),"",(IF(R331="R.INHERENTE
11","R. INHERENTE",(IF(AZ331="R.RESIDUAL
11","R. RESIDUAL"," ")))))</f>
        <v xml:space="preserve"> </v>
      </c>
      <c r="BH335" s="291" t="str">
        <f t="shared" ref="BH335" si="701">IF(ISERROR(IF(R331="R.INHERENTE
16","R. INHERENTE",(IF(AZ331="R.RESIDUAL
16","R. RESIDUAL"," ")))),"",(IF(R331="R.INHERENTE
16","R. INHERENTE",(IF(AZ331="R.RESIDUAL
16","R. RESIDUAL"," ")))))</f>
        <v xml:space="preserve"> </v>
      </c>
      <c r="BI335" s="292" t="str">
        <f t="shared" ref="BI335" si="702">IF(ISERROR(IF(R331="R.INHERENTE
21","R. INHERENTE",(IF(AZ331="R.RESIDUAL
21","R. RESIDUAL"," ")))),"",(IF(R331="R.INHERENTE
21","R. INHERENTE",(IF(AZ331="R.RESIDUAL
21","R. RESIDUAL"," ")))))</f>
        <v xml:space="preserve"> </v>
      </c>
      <c r="BJ335" s="280"/>
      <c r="BK335" s="895"/>
      <c r="BL335" s="812"/>
      <c r="BM335" s="812"/>
      <c r="BN335" s="812"/>
      <c r="BO335" s="812"/>
      <c r="BP335" s="815"/>
      <c r="BQ335" s="392"/>
      <c r="BR335" s="1182"/>
      <c r="BS335" s="951"/>
      <c r="BT335" s="1178"/>
      <c r="BU335" s="275"/>
      <c r="BV335" s="827"/>
      <c r="BW335" s="830"/>
      <c r="BX335" s="830"/>
      <c r="BY335" s="830"/>
      <c r="BZ335" s="794"/>
      <c r="CA335" s="830"/>
      <c r="CB335" s="830"/>
      <c r="CC335" s="830"/>
      <c r="CD335" s="794"/>
      <c r="CE335" s="830"/>
      <c r="CF335" s="830"/>
      <c r="CG335" s="830"/>
      <c r="CH335" s="794"/>
      <c r="CI335" s="830"/>
      <c r="CJ335" s="830"/>
      <c r="CK335" s="830"/>
      <c r="CL335" s="794"/>
      <c r="CM335" s="830"/>
      <c r="CN335" s="830"/>
      <c r="CO335" s="830"/>
      <c r="CP335" s="797"/>
      <c r="CQ335" s="308"/>
      <c r="CR335" s="833"/>
      <c r="CS335" s="791"/>
      <c r="CT335" s="791"/>
      <c r="CU335" s="791"/>
      <c r="CV335" s="791"/>
      <c r="CW335" s="791"/>
      <c r="CX335" s="791"/>
      <c r="CY335" s="791"/>
      <c r="CZ335" s="794"/>
      <c r="DA335" s="791"/>
      <c r="DB335" s="791"/>
      <c r="DC335" s="791"/>
      <c r="DD335" s="794"/>
      <c r="DE335" s="791"/>
      <c r="DF335" s="791"/>
      <c r="DG335" s="791"/>
      <c r="DH335" s="794"/>
      <c r="DI335" s="791"/>
      <c r="DJ335" s="791"/>
      <c r="DK335" s="791"/>
      <c r="DL335" s="794"/>
      <c r="DM335" s="791"/>
      <c r="DN335" s="791"/>
      <c r="DO335" s="791"/>
      <c r="DP335" s="797"/>
      <c r="DQ335" s="293"/>
      <c r="DR335" s="300"/>
      <c r="DS335" s="301"/>
      <c r="DT335" s="301"/>
      <c r="DU335" s="302"/>
    </row>
    <row r="336" spans="1:125" ht="18.95" customHeight="1" thickBot="1" x14ac:dyDescent="0.3">
      <c r="AV336" s="394"/>
      <c r="AW336" s="394"/>
      <c r="AX336" s="394"/>
      <c r="AY336" s="394"/>
      <c r="AZ336" s="394"/>
      <c r="BE336" s="410">
        <v>0.2</v>
      </c>
      <c r="BF336" s="411">
        <v>0.4</v>
      </c>
      <c r="BG336" s="411">
        <v>0.60000000000000009</v>
      </c>
      <c r="BH336" s="411">
        <v>0.8</v>
      </c>
      <c r="BI336" s="411">
        <v>1</v>
      </c>
    </row>
    <row r="337" spans="1:125" ht="83.25" customHeight="1" x14ac:dyDescent="0.25">
      <c r="A337" s="303"/>
      <c r="B337" s="834">
        <v>54</v>
      </c>
      <c r="C337" s="837" t="s">
        <v>645</v>
      </c>
      <c r="D337" s="837" t="s">
        <v>629</v>
      </c>
      <c r="E337" s="837" t="s">
        <v>601</v>
      </c>
      <c r="F337" s="840" t="s">
        <v>878</v>
      </c>
      <c r="G337" s="843" t="s">
        <v>1309</v>
      </c>
      <c r="H337" s="485" t="s">
        <v>2207</v>
      </c>
      <c r="I337" s="846" t="str">
        <f>IF(F337="","",(CONCATENATE("Posibilidad de afectación ",F337," ",G337," ",H337," ",H338," ",H339," ",H340," ",H341)))</f>
        <v xml:space="preserve">Posibilidad de afectación Reputacional y Económica por fallas en la notificación de los resultados críticos, a causa de la baja adherencia al protocolo de notificación del laboratorio clínico.    </v>
      </c>
      <c r="J337" s="1206" t="s">
        <v>906</v>
      </c>
      <c r="K337" s="1209" t="s">
        <v>868</v>
      </c>
      <c r="L337" s="274"/>
      <c r="M337" s="855" t="s">
        <v>656</v>
      </c>
      <c r="N337" s="858">
        <f>IF(ISERROR(VLOOKUP($M337,[5]Listas!$E$20:$F$24,2,FALSE)),"",(VLOOKUP($M337,[5]Listas!$E$20:$F$24,2,FALSE)))</f>
        <v>0.8</v>
      </c>
      <c r="O337" s="861" t="str">
        <f>IF(ISERROR(VLOOKUP($N337,[5]Listas!$E$3:$F$7,2,FALSE)),"",(VLOOKUP($N337,[5]Listas!$E$3:$F$7,2,FALSE)))</f>
        <v>ALTA</v>
      </c>
      <c r="P337" s="864" t="s">
        <v>594</v>
      </c>
      <c r="Q337" s="867">
        <f>IF(ISERROR(VLOOKUP($P337,[5]Listas!$E$28:$F$35,2,FALSE)),"",(VLOOKUP($P337,[5]Listas!$E$28:$F$35,2,FALSE)))</f>
        <v>0.6</v>
      </c>
      <c r="R337" s="870" t="str">
        <f t="shared" ref="R337" si="703">IF(N337="","",(CONCATENATE("R.INHERENTE
",(IF(AND($N337=0.2,$Q337=0.2),1,(IF(AND($N337=0.2,$Q337=0.4),6,(IF(AND($N337=0.2,$Q337=0.6),11,(IF(AND($N337=0.2,$Q337=0.8),16,(IF(AND($N337=0.2,$Q337=1),21,(IF(AND($N337=0.4,$Q337=0.2),2,(IF(AND($N337=0.4,$Q337=0.4),7,(IF(AND($N337=0.4,$Q337=0.6),12,(IF(AND($N337=0.4,$Q337=0.8),17,(IF(AND($N337=0.4,$Q337=1),22,(IF(AND($N337=0.6,$Q337=0.2),3,(IF(AND($N337=0.6,$Q337=0.4),8,(IF(AND($N337=0.6,$Q337=0.6),13,(IF(AND($N337=0.6,$Q337=0.8),18,(IF(AND($N337=0.6,$Q337=1),23,(IF(AND($N337=0.8,$Q337=0.2),4,(IF(AND($N337=0.8,$Q337=0.4),9,(IF(AND($N337=0.8,$Q337=0.6),14,(IF(AND($N337=0.8,$Q337=0.8),19,(IF(AND($N337=0.8,$Q337=1),24,(IF(AND($N337=1,$Q337=0.2),5,(IF(AND($N337=1,$Q337=0.4),10,(IF(AND($N337=1,$Q337=0.6),15,(IF(AND($N337=1,$Q337=0.8),20,(IF(AND($N337=1,$Q337=1),25,"")))))))))))))))))))))))))))))))))))))))))))))))))))))</f>
        <v>R.INHERENTE
14</v>
      </c>
      <c r="S337" s="274">
        <f>+VLOOKUP($R337,[5]Listas!$D$112:$E$136,2,FALSE)</f>
        <v>14</v>
      </c>
      <c r="T337" s="515" t="s">
        <v>2208</v>
      </c>
      <c r="U337" s="309" t="s">
        <v>748</v>
      </c>
      <c r="V337" s="309"/>
      <c r="W337" s="875">
        <v>25</v>
      </c>
      <c r="X337" s="875"/>
      <c r="Y337" s="875"/>
      <c r="Z337" s="875"/>
      <c r="AA337" s="875"/>
      <c r="AB337" s="875"/>
      <c r="AC337" s="875"/>
      <c r="AD337" s="875"/>
      <c r="AE337" s="875">
        <v>15</v>
      </c>
      <c r="AF337" s="875"/>
      <c r="AG337" s="436">
        <f t="shared" ref="AG337:AG341" si="704">W337+Y337+AA337+AC337+AE337</f>
        <v>40</v>
      </c>
      <c r="AH337" s="407">
        <v>0.48</v>
      </c>
      <c r="AI337" s="408">
        <v>0.6</v>
      </c>
      <c r="AJ337" s="876" t="s">
        <v>189</v>
      </c>
      <c r="AK337" s="876"/>
      <c r="AL337" s="877" t="s">
        <v>588</v>
      </c>
      <c r="AM337" s="877"/>
      <c r="AN337" s="876" t="s">
        <v>189</v>
      </c>
      <c r="AO337" s="876"/>
      <c r="AP337" s="500" t="s">
        <v>2209</v>
      </c>
      <c r="AQ337" s="542" t="s">
        <v>616</v>
      </c>
      <c r="AR337" s="550" t="s">
        <v>2210</v>
      </c>
      <c r="AS337" s="311" t="s">
        <v>1292</v>
      </c>
      <c r="AT337" s="259" t="s">
        <v>1255</v>
      </c>
      <c r="AU337" s="305">
        <f t="shared" ref="AU337" si="705">+(IF(AND($AV337&gt;0,$AV337&lt;=0.2),0.2,(IF(AND($AV337&gt;0.2,$AV337&lt;=0.4),0.4,(IF(AND($AV337&gt;0.4,$AV337&lt;=0.6),0.6,(IF(AND($AV337&gt;0.6,$AV337&lt;=0.8),0.8,(IF($AV337&gt;0.8,1,""))))))))))</f>
        <v>0.6</v>
      </c>
      <c r="AV337" s="878">
        <f t="shared" ref="AV337" si="706">+MIN(AH337:AH341)</f>
        <v>0.48</v>
      </c>
      <c r="AW337" s="881" t="str">
        <f t="shared" ref="AW337:AW343" si="707">+(IF($AU337=0.2,"MUY BAJA",(IF($AU337=0.4,"BAJA",(IF($AU337=0.6,"MEDIA",(IF($AU337=0.8,"ALTA",(IF($AU337=1,"MUY ALTA",""))))))))))</f>
        <v>MEDIA</v>
      </c>
      <c r="AX337" s="884">
        <f t="shared" ref="AX337" si="708">+MIN(AI337:AI341)</f>
        <v>0.6</v>
      </c>
      <c r="AY337" s="881" t="str">
        <f t="shared" ref="AY337:AY343" si="709">+(IF($BB337=0.2,"MUY BAJA",(IF($BB337=0.4,"BAJA",(IF($BB337=0.6,"MEDIA",(IF($BB337=0.8,"ALTA",(IF($BB337=1,"MUY ALTA",""))))))))))</f>
        <v>MEDIA</v>
      </c>
      <c r="AZ337" s="887" t="str">
        <f t="shared" ref="AZ337:AZ343" si="710">IF($AU337="","",(CONCATENATE("R.RESIDUAL
",(IF(AND($AU337=0.2,$BB337=0.2),1,(IF(AND($AU337=0.2,$BB337=0.4),6,(IF(AND($AU337=0.2,$BB337=0.6),11,(IF(AND($AU337=0.2,$BB337=0.8),16,(IF(AND($AU337=0.2,$BB337=1),21,(IF(AND($AU337=0.4,$BB337=0.2),2,(IF(AND($AU337=0.4,$BB337=0.4),7,(IF(AND($AU337=0.4,$BB337=0.6),12,(IF(AND($AU337=0.4,$BB337=0.8),17,(IF(AND($AU337=0.4,$BB337=1),22,(IF(AND($AU337=0.6,$BB337=0.2),3,(IF(AND($AU337=0.6,$BB337=0.4),8,(IF(AND($AU337=0.6,$BB337=0.6),13,(IF(AND($AU337=0.6,$BB337=0.8),18,(IF(AND($AU337=0.6,$BB337=1),23,(IF(AND($AU337=0.8,$BB337=0.2),4,(IF(AND($AU337=0.8,$BB337=0.4),9,(IF(AND($AU337=0.8,$BB337=0.6),14,(IF(AND($AU337=0.8,$BB337=0.8),19,(IF(AND($AU337=0.8,$BB337=1),24,(IF(AND($AU337=1,$BB337=0.2),5,(IF(AND($AU337=1,$BB337=0.4),10,(IF(AND($AU337=1,$BB337=0.6),15,(IF(AND($AU337=1,$BB337=0.8),20,(IF(AND($AU337=1,$BB337=1),25,"")))))))))))))))))))))))))))))))))))))))))))))))))))))</f>
        <v>R.RESIDUAL
13</v>
      </c>
      <c r="BA337" s="890" t="s">
        <v>610</v>
      </c>
      <c r="BB337" s="305">
        <f t="shared" ref="BB337" si="711">+(IF(AND($AX337&gt;0,$AX337&lt;=0.2),0.2,(IF(AND($AX337&gt;0.2,$AX337&lt;=0.4),0.4,(IF(AND($AX337&gt;0.4,$AX337&lt;=0.6),0.6,(IF(AND($AX337&gt;0.6,$AX337&lt;=0.8),0.8,(IF($AX337&gt;0.8,1,""))))))))))</f>
        <v>0.6</v>
      </c>
      <c r="BC337" s="276">
        <f>+VLOOKUP($AZ337,[5]Listas!$F$112:$G$136,2,FALSE)</f>
        <v>13</v>
      </c>
      <c r="BD337" s="397">
        <v>1</v>
      </c>
      <c r="BE337" s="277" t="str">
        <f t="shared" ref="BE337" si="712">IF(ISERROR(IF(R337="R.INHERENTE
5","R. INHERENTE",(IF(AZ337="R.RESIDUAL
5","R. RESIDUAL"," ")))),"",(IF(R337="R.INHERENTE
5","R. INHERENTE",(IF(AZ337="R.RESIDUAL
5","R. RESIDUAL"," ")))))</f>
        <v xml:space="preserve"> </v>
      </c>
      <c r="BF337" s="278" t="str">
        <f t="shared" ref="BF337" si="713">IF(ISERROR(IF(R337="R.INHERENTE
10","R. INHERENTE",(IF(AZ337="R.RESIDUAL
10","R. RESIDUAL"," ")))),"",(IF(R337="R.INHERENTE
10","R. INHERENTE",(IF(AZ337="R.RESIDUAL
10","R. RESIDUAL"," ")))))</f>
        <v xml:space="preserve"> </v>
      </c>
      <c r="BG337" s="278" t="str">
        <f t="shared" ref="BG337" si="714">IF(ISERROR(IF(R337="R.INHERENTE
15","R. INHERENTE",(IF(AZ337="R.RESIDUAL
15","R. RESIDUAL"," ")))),"",(IF(R337="R.INHERENTE
15","R. INHERENTE",(IF(AZ337="R.RESIDUAL
15","R. RESIDUAL"," ")))))</f>
        <v xml:space="preserve"> </v>
      </c>
      <c r="BH337" s="278" t="str">
        <f t="shared" ref="BH337" si="715">IF(ISERROR(IF(R337="R.INHERENTE
20","R. INHERENTE",(IF(AZ337="R.RESIDUAL
20","R. RESIDUAL"," ")))),"",(IF(R337="R.INHERENTE
20","R. INHERENTE",(IF(AZ337="R.RESIDUAL
20","R. RESIDUAL"," ")))))</f>
        <v xml:space="preserve"> </v>
      </c>
      <c r="BI337" s="279" t="str">
        <f t="shared" ref="BI337" si="716">IF(ISERROR(IF(R337="R.INHERENTE
25","R. INHERENTE",(IF(AZ337="R.RESIDUAL
25","R. RESIDUAL"," ")))),"",(IF(R337="R.INHERENTE
25","R. INHERENTE",(IF(AZ337="R.RESIDUAL
25","R. RESIDUAL"," ")))))</f>
        <v xml:space="preserve"> </v>
      </c>
      <c r="BJ337" s="280"/>
      <c r="BK337" s="893" t="s">
        <v>43</v>
      </c>
      <c r="BL337" s="810" t="s">
        <v>43</v>
      </c>
      <c r="BM337" s="810" t="s">
        <v>43</v>
      </c>
      <c r="BN337" s="810" t="s">
        <v>43</v>
      </c>
      <c r="BO337" s="810" t="s">
        <v>43</v>
      </c>
      <c r="BP337" s="813"/>
      <c r="BQ337" s="392"/>
      <c r="BR337" s="816" t="s">
        <v>1310</v>
      </c>
      <c r="BS337" s="1176" t="s">
        <v>1348</v>
      </c>
      <c r="BT337" s="822" t="s">
        <v>1298</v>
      </c>
      <c r="BU337" s="275"/>
      <c r="BV337" s="825">
        <v>44656</v>
      </c>
      <c r="BW337" s="828"/>
      <c r="BX337" s="828"/>
      <c r="BY337" s="828"/>
      <c r="BZ337" s="792" t="s">
        <v>924</v>
      </c>
      <c r="CA337" s="828"/>
      <c r="CB337" s="828"/>
      <c r="CC337" s="828"/>
      <c r="CD337" s="792" t="s">
        <v>924</v>
      </c>
      <c r="CE337" s="828"/>
      <c r="CF337" s="828"/>
      <c r="CG337" s="828"/>
      <c r="CH337" s="792" t="s">
        <v>925</v>
      </c>
      <c r="CI337" s="828"/>
      <c r="CJ337" s="828"/>
      <c r="CK337" s="828"/>
      <c r="CL337" s="792" t="s">
        <v>924</v>
      </c>
      <c r="CM337" s="828"/>
      <c r="CN337" s="828"/>
      <c r="CO337" s="828"/>
      <c r="CP337" s="795" t="s">
        <v>926</v>
      </c>
      <c r="CQ337" s="308"/>
      <c r="CR337" s="831">
        <v>44661</v>
      </c>
      <c r="CS337" s="789"/>
      <c r="CT337" s="789"/>
      <c r="CU337" s="789"/>
      <c r="CV337" s="789"/>
      <c r="CW337" s="789"/>
      <c r="CX337" s="789"/>
      <c r="CY337" s="789"/>
      <c r="CZ337" s="792" t="s">
        <v>924</v>
      </c>
      <c r="DA337" s="789"/>
      <c r="DB337" s="789"/>
      <c r="DC337" s="789"/>
      <c r="DD337" s="792" t="s">
        <v>924</v>
      </c>
      <c r="DE337" s="789"/>
      <c r="DF337" s="789"/>
      <c r="DG337" s="789"/>
      <c r="DH337" s="792" t="s">
        <v>925</v>
      </c>
      <c r="DI337" s="789"/>
      <c r="DJ337" s="789"/>
      <c r="DK337" s="789"/>
      <c r="DL337" s="792" t="s">
        <v>924</v>
      </c>
      <c r="DM337" s="789"/>
      <c r="DN337" s="789"/>
      <c r="DO337" s="789"/>
      <c r="DP337" s="795" t="s">
        <v>926</v>
      </c>
      <c r="DQ337" s="293"/>
      <c r="DR337" s="294"/>
      <c r="DS337" s="295"/>
      <c r="DT337" s="295"/>
      <c r="DU337" s="296"/>
    </row>
    <row r="338" spans="1:125" ht="83.25" customHeight="1" x14ac:dyDescent="0.25">
      <c r="A338" s="303"/>
      <c r="B338" s="835"/>
      <c r="C338" s="838"/>
      <c r="D338" s="838"/>
      <c r="E338" s="838"/>
      <c r="F338" s="841"/>
      <c r="G338" s="844"/>
      <c r="H338" s="486"/>
      <c r="I338" s="847"/>
      <c r="J338" s="1207"/>
      <c r="K338" s="1210"/>
      <c r="L338" s="274"/>
      <c r="M338" s="856"/>
      <c r="N338" s="859"/>
      <c r="O338" s="862"/>
      <c r="P338" s="865"/>
      <c r="Q338" s="868"/>
      <c r="R338" s="871"/>
      <c r="S338" s="274"/>
      <c r="T338" s="516"/>
      <c r="U338" s="258"/>
      <c r="V338" s="258"/>
      <c r="W338" s="798"/>
      <c r="X338" s="798"/>
      <c r="Y338" s="798"/>
      <c r="Z338" s="798"/>
      <c r="AA338" s="798"/>
      <c r="AB338" s="798"/>
      <c r="AC338" s="798"/>
      <c r="AD338" s="798"/>
      <c r="AE338" s="798"/>
      <c r="AF338" s="798"/>
      <c r="AG338" s="412">
        <f t="shared" si="704"/>
        <v>0</v>
      </c>
      <c r="AH338" s="403"/>
      <c r="AI338" s="404"/>
      <c r="AJ338" s="801"/>
      <c r="AK338" s="802"/>
      <c r="AL338" s="803"/>
      <c r="AM338" s="804"/>
      <c r="AN338" s="801"/>
      <c r="AO338" s="802"/>
      <c r="AP338" s="499"/>
      <c r="AQ338" s="482"/>
      <c r="AR338" s="269"/>
      <c r="AS338" s="266"/>
      <c r="AT338" s="261"/>
      <c r="AU338" s="276"/>
      <c r="AV338" s="879"/>
      <c r="AW338" s="882"/>
      <c r="AX338" s="885"/>
      <c r="AY338" s="882"/>
      <c r="AZ338" s="888"/>
      <c r="BA338" s="891"/>
      <c r="BB338" s="394"/>
      <c r="BC338" s="282"/>
      <c r="BD338" s="397">
        <v>0.8</v>
      </c>
      <c r="BE338" s="283" t="str">
        <f t="shared" ref="BE338" si="717">IF(ISERROR(IF(R337="R.INHERENTE
4","R. INHERENTE",(IF(AZ337="R.RESIDUAL
4","R. RESIDUAL"," ")))),"",(IF(R337="R.INHERENTE
4","R. INHERENTE",(IF(AZ337="R.RESIDUAL
4","R. RESIDUAL"," ")))))</f>
        <v xml:space="preserve"> </v>
      </c>
      <c r="BF338" s="284" t="str">
        <f t="shared" ref="BF338" si="718">IF(ISERROR(IF(R337="R.INHERENTE
9","R. INHERENTE",(IF(AZ337="R.RESIDUAL
9","R. RESIDUAL"," ")))),"",(IF(R337="R.INHERENTE
9","R. INHERENTE",(IF(AZ337="R.RESIDUAL
9","R. RESIDUAL"," ")))))</f>
        <v xml:space="preserve"> </v>
      </c>
      <c r="BG338" s="285" t="str">
        <f t="shared" ref="BG338" si="719">IF(ISERROR(IF(R337="R.INHERENTE
14","R. INHERENTE",(IF(AZ337="R.RESIDUAL
14","R. RESIDUAL"," ")))),"",(IF(R337="R.INHERENTE
14","R. INHERENTE",(IF(AZ337="R.RESIDUAL
14","R. RESIDUAL"," ")))))</f>
        <v>R. INHERENTE</v>
      </c>
      <c r="BH338" s="285" t="str">
        <f t="shared" ref="BH338" si="720">IF(ISERROR(IF(R337="R.INHERENTE
19","R. INHERENTE",(IF(AZ337="R.RESIDUAL
19","R. RESIDUAL"," ")))),"",(IF(R337="R.INHERENTE
19","R. INHERENTE",(IF(AZ337="R.RESIDUAL
19","R. RESIDUAL"," ")))))</f>
        <v xml:space="preserve"> </v>
      </c>
      <c r="BI338" s="286" t="str">
        <f t="shared" ref="BI338" si="721">IF(ISERROR(IF(R337="R.INHERENTE
24","R. INHERENTE",(IF(AZ337="R.RESIDUAL
24","R. RESIDUAL"," ")))),"",(IF(R337="R.INHERENTE
24","R. INHERENTE",(IF(AZ337="R.RESIDUAL
24","R. RESIDUAL"," ")))))</f>
        <v xml:space="preserve"> </v>
      </c>
      <c r="BJ338" s="280"/>
      <c r="BK338" s="894"/>
      <c r="BL338" s="811"/>
      <c r="BM338" s="811"/>
      <c r="BN338" s="811"/>
      <c r="BO338" s="811"/>
      <c r="BP338" s="814"/>
      <c r="BQ338" s="392"/>
      <c r="BR338" s="817"/>
      <c r="BS338" s="950" t="s">
        <v>1288</v>
      </c>
      <c r="BT338" s="1153"/>
      <c r="BU338" s="275"/>
      <c r="BV338" s="826"/>
      <c r="BW338" s="829"/>
      <c r="BX338" s="829"/>
      <c r="BY338" s="829"/>
      <c r="BZ338" s="793"/>
      <c r="CA338" s="829"/>
      <c r="CB338" s="829"/>
      <c r="CC338" s="829"/>
      <c r="CD338" s="793"/>
      <c r="CE338" s="829"/>
      <c r="CF338" s="829"/>
      <c r="CG338" s="829"/>
      <c r="CH338" s="793"/>
      <c r="CI338" s="829"/>
      <c r="CJ338" s="829"/>
      <c r="CK338" s="829"/>
      <c r="CL338" s="793"/>
      <c r="CM338" s="829"/>
      <c r="CN338" s="829"/>
      <c r="CO338" s="829"/>
      <c r="CP338" s="796"/>
      <c r="CQ338" s="308"/>
      <c r="CR338" s="832"/>
      <c r="CS338" s="790"/>
      <c r="CT338" s="790"/>
      <c r="CU338" s="790"/>
      <c r="CV338" s="790"/>
      <c r="CW338" s="790"/>
      <c r="CX338" s="790"/>
      <c r="CY338" s="790"/>
      <c r="CZ338" s="793"/>
      <c r="DA338" s="790"/>
      <c r="DB338" s="790"/>
      <c r="DC338" s="790"/>
      <c r="DD338" s="793"/>
      <c r="DE338" s="790"/>
      <c r="DF338" s="790"/>
      <c r="DG338" s="790"/>
      <c r="DH338" s="793"/>
      <c r="DI338" s="790"/>
      <c r="DJ338" s="790"/>
      <c r="DK338" s="790"/>
      <c r="DL338" s="793"/>
      <c r="DM338" s="790"/>
      <c r="DN338" s="790"/>
      <c r="DO338" s="790"/>
      <c r="DP338" s="796"/>
      <c r="DQ338" s="293"/>
      <c r="DR338" s="297"/>
      <c r="DS338" s="298"/>
      <c r="DT338" s="298"/>
      <c r="DU338" s="299"/>
    </row>
    <row r="339" spans="1:125" ht="83.25" customHeight="1" x14ac:dyDescent="0.25">
      <c r="A339" s="303"/>
      <c r="B339" s="835"/>
      <c r="C339" s="838"/>
      <c r="D339" s="838"/>
      <c r="E339" s="838"/>
      <c r="F339" s="841"/>
      <c r="G339" s="844"/>
      <c r="H339" s="486"/>
      <c r="I339" s="847"/>
      <c r="J339" s="1207"/>
      <c r="K339" s="1210"/>
      <c r="L339" s="274"/>
      <c r="M339" s="856"/>
      <c r="N339" s="859"/>
      <c r="O339" s="862"/>
      <c r="P339" s="865"/>
      <c r="Q339" s="868"/>
      <c r="R339" s="871"/>
      <c r="S339" s="274"/>
      <c r="T339" s="516"/>
      <c r="U339" s="258"/>
      <c r="V339" s="258"/>
      <c r="W339" s="798"/>
      <c r="X339" s="798"/>
      <c r="Y339" s="798"/>
      <c r="Z339" s="798"/>
      <c r="AA339" s="798"/>
      <c r="AB339" s="798"/>
      <c r="AC339" s="798"/>
      <c r="AD339" s="798"/>
      <c r="AE339" s="798"/>
      <c r="AF339" s="798"/>
      <c r="AG339" s="412">
        <f t="shared" si="704"/>
        <v>0</v>
      </c>
      <c r="AH339" s="403"/>
      <c r="AI339" s="404"/>
      <c r="AJ339" s="801"/>
      <c r="AK339" s="802"/>
      <c r="AL339" s="803"/>
      <c r="AM339" s="804"/>
      <c r="AN339" s="801"/>
      <c r="AO339" s="802"/>
      <c r="AP339" s="499"/>
      <c r="AQ339" s="482"/>
      <c r="AR339" s="269"/>
      <c r="AS339" s="266"/>
      <c r="AT339" s="261"/>
      <c r="AU339" s="276"/>
      <c r="AV339" s="879"/>
      <c r="AW339" s="882"/>
      <c r="AX339" s="885"/>
      <c r="AY339" s="882"/>
      <c r="AZ339" s="888"/>
      <c r="BA339" s="891"/>
      <c r="BB339" s="394"/>
      <c r="BC339" s="282"/>
      <c r="BD339" s="397">
        <v>0.60000000000000009</v>
      </c>
      <c r="BE339" s="283" t="str">
        <f t="shared" ref="BE339" si="722">IF(ISERROR(IF(R337="R.INHERENTE
3","R. INHERENTE",(IF(AZ337="R.RESIDUAL
3","R. RESIDUAL"," ")))),"",(IF(R337="R.INHERENTE
3","R. INHERENTE",(IF(AZ337="R.RESIDUAL
3","R. RESIDUAL"," ")))))</f>
        <v xml:space="preserve"> </v>
      </c>
      <c r="BF339" s="284" t="str">
        <f t="shared" ref="BF339" si="723">IF(ISERROR(IF(R337="R.INHERENTE
8","R. INHERENTE",(IF(AZ337="R.RESIDUAL
8","R. RESIDUAL"," ")))),"",(IF(R337="R.INHERENTE
8","R. INHERENTE",(IF(AZ337="R.RESIDUAL
8","R. RESIDUAL"," ")))))</f>
        <v xml:space="preserve"> </v>
      </c>
      <c r="BG339" s="284" t="str">
        <f t="shared" ref="BG339" si="724">IF(ISERROR(IF(R337="R.INHERENTE
13","R. INHERENTE",(IF(AZ337="R.RESIDUAL
13","R. RESIDUAL"," ")))),"",(IF(R337="R.INHERENTE
13","R. INHERENTE",(IF(AZ337="R.RESIDUAL
13","R. RESIDUAL"," ")))))</f>
        <v>R. RESIDUAL</v>
      </c>
      <c r="BH339" s="285" t="str">
        <f t="shared" ref="BH339" si="725">IF(ISERROR(IF(R337="R.INHERENTE
18","R. INHERENTE",(IF(AZ337="R.RESIDUAL
18","R. RESIDUAL"," ")))),"",(IF(R337="R.INHERENTE
18","R. INHERENTE",(IF(AZ337="R.RESIDUAL
18","R. RESIDUAL"," ")))))</f>
        <v xml:space="preserve"> </v>
      </c>
      <c r="BI339" s="286" t="str">
        <f t="shared" ref="BI339" si="726">IF(ISERROR(IF(R337="R.INHERENTE
23","R. INHERENTE",(IF(AZ337="R.RESIDUAL
23","R. RESIDUAL"," ")))),"",(IF(R337="R.INHERENTE
23","R. INHERENTE",(IF(AZ337="R.RESIDUAL
23","R. RESIDUAL"," ")))))</f>
        <v xml:space="preserve"> </v>
      </c>
      <c r="BJ339" s="280"/>
      <c r="BK339" s="894"/>
      <c r="BL339" s="811"/>
      <c r="BM339" s="811"/>
      <c r="BN339" s="811"/>
      <c r="BO339" s="811"/>
      <c r="BP339" s="814"/>
      <c r="BQ339" s="392"/>
      <c r="BR339" s="817"/>
      <c r="BS339" s="950"/>
      <c r="BT339" s="1153"/>
      <c r="BU339" s="275"/>
      <c r="BV339" s="826"/>
      <c r="BW339" s="829"/>
      <c r="BX339" s="829"/>
      <c r="BY339" s="829"/>
      <c r="BZ339" s="793"/>
      <c r="CA339" s="829"/>
      <c r="CB339" s="829"/>
      <c r="CC339" s="829"/>
      <c r="CD339" s="793"/>
      <c r="CE339" s="829"/>
      <c r="CF339" s="829"/>
      <c r="CG339" s="829"/>
      <c r="CH339" s="793"/>
      <c r="CI339" s="829"/>
      <c r="CJ339" s="829"/>
      <c r="CK339" s="829"/>
      <c r="CL339" s="793"/>
      <c r="CM339" s="829"/>
      <c r="CN339" s="829"/>
      <c r="CO339" s="829"/>
      <c r="CP339" s="796"/>
      <c r="CQ339" s="308"/>
      <c r="CR339" s="832"/>
      <c r="CS339" s="790"/>
      <c r="CT339" s="790"/>
      <c r="CU339" s="790"/>
      <c r="CV339" s="790"/>
      <c r="CW339" s="790"/>
      <c r="CX339" s="790"/>
      <c r="CY339" s="790"/>
      <c r="CZ339" s="793"/>
      <c r="DA339" s="790"/>
      <c r="DB339" s="790"/>
      <c r="DC339" s="790"/>
      <c r="DD339" s="793"/>
      <c r="DE339" s="790"/>
      <c r="DF339" s="790"/>
      <c r="DG339" s="790"/>
      <c r="DH339" s="793"/>
      <c r="DI339" s="790"/>
      <c r="DJ339" s="790"/>
      <c r="DK339" s="790"/>
      <c r="DL339" s="793"/>
      <c r="DM339" s="790"/>
      <c r="DN339" s="790"/>
      <c r="DO339" s="790"/>
      <c r="DP339" s="796"/>
      <c r="DQ339" s="293"/>
      <c r="DR339" s="297"/>
      <c r="DS339" s="298"/>
      <c r="DT339" s="298"/>
      <c r="DU339" s="299"/>
    </row>
    <row r="340" spans="1:125" ht="83.25" customHeight="1" x14ac:dyDescent="0.25">
      <c r="A340" s="303"/>
      <c r="B340" s="835"/>
      <c r="C340" s="838"/>
      <c r="D340" s="838"/>
      <c r="E340" s="838"/>
      <c r="F340" s="841"/>
      <c r="G340" s="844"/>
      <c r="H340" s="486"/>
      <c r="I340" s="847"/>
      <c r="J340" s="1207"/>
      <c r="K340" s="1210"/>
      <c r="L340" s="274"/>
      <c r="M340" s="856"/>
      <c r="N340" s="859"/>
      <c r="O340" s="862"/>
      <c r="P340" s="865"/>
      <c r="Q340" s="868"/>
      <c r="R340" s="871"/>
      <c r="S340" s="274"/>
      <c r="T340" s="516"/>
      <c r="U340" s="258"/>
      <c r="V340" s="258"/>
      <c r="W340" s="798"/>
      <c r="X340" s="798"/>
      <c r="Y340" s="798"/>
      <c r="Z340" s="798"/>
      <c r="AA340" s="798"/>
      <c r="AB340" s="798"/>
      <c r="AC340" s="798"/>
      <c r="AD340" s="798"/>
      <c r="AE340" s="798"/>
      <c r="AF340" s="798"/>
      <c r="AG340" s="412">
        <f t="shared" si="704"/>
        <v>0</v>
      </c>
      <c r="AH340" s="403"/>
      <c r="AI340" s="404"/>
      <c r="AJ340" s="801"/>
      <c r="AK340" s="802"/>
      <c r="AL340" s="803"/>
      <c r="AM340" s="804"/>
      <c r="AN340" s="801"/>
      <c r="AO340" s="802"/>
      <c r="AP340" s="543"/>
      <c r="AQ340" s="482"/>
      <c r="AR340" s="269"/>
      <c r="AS340" s="266"/>
      <c r="AT340" s="261"/>
      <c r="AU340" s="276"/>
      <c r="AV340" s="879"/>
      <c r="AW340" s="882"/>
      <c r="AX340" s="885"/>
      <c r="AY340" s="882"/>
      <c r="AZ340" s="888"/>
      <c r="BA340" s="891"/>
      <c r="BB340" s="394"/>
      <c r="BC340" s="282"/>
      <c r="BD340" s="397">
        <v>0.4</v>
      </c>
      <c r="BE340" s="287" t="str">
        <f t="shared" ref="BE340" si="727">IF(ISERROR(IF(R337="R.INHERENTE
2","R. INHERENTE",(IF(AZ337="R.RESIDUAL
2","R. RESIDUAL"," ")))),"",(IF(R337="R.INHERENTE
2","R. INHERENTE",(IF(AZ337="R.RESIDUAL
2","R. RESIDUAL"," ")))))</f>
        <v xml:space="preserve"> </v>
      </c>
      <c r="BF340" s="284" t="str">
        <f t="shared" ref="BF340" si="728">IF(ISERROR(IF(R337="R.INHERENTE
7","R. INHERENTE",(IF(AZ337="R.RESIDUAL
7","R. RESIDUAL"," ")))),"",(IF(R337="R.INHERENTE
7","R. INHERENTE",(IF(AZ337="R.RESIDUAL
7","R. RESIDUAL"," ")))))</f>
        <v xml:space="preserve"> </v>
      </c>
      <c r="BG340" s="284" t="str">
        <f t="shared" ref="BG340" si="729">IF(ISERROR(IF(R337="R.INHERENTE
12","R. INHERENTE",(IF(AZ337="R.RESIDUAL
12","R. RESIDUAL"," ")))),"",(IF(R337="R.INHERENTE
12","R. INHERENTE",(IF(AZ337="R.RESIDUAL
12","R. RESIDUAL"," ")))))</f>
        <v xml:space="preserve"> </v>
      </c>
      <c r="BH340" s="285" t="str">
        <f t="shared" ref="BH340" si="730">IF(ISERROR(IF(R337="R.INHERENTE
17","R. INHERENTE",(IF(AZ337="R.RESIDUAL
17","R. RESIDUAL"," ")))),"",(IF(R337="R.INHERENTE
17","R. INHERENTE",(IF(AZ337="R.RESIDUAL
17","R. RESIDUAL"," ")))))</f>
        <v xml:space="preserve"> </v>
      </c>
      <c r="BI340" s="286" t="str">
        <f t="shared" ref="BI340" si="731">IF(ISERROR(IF(R337="R.INHERENTE
22","R. INHERENTE",(IF(AZ337="R.RESIDUAL
22","R. RESIDUAL"," ")))),"",(IF(R337="R.INHERENTE
22","R. INHERENTE",(IF(AZ337="R.RESIDUAL
22","R. RESIDUAL"," ")))))</f>
        <v xml:space="preserve"> </v>
      </c>
      <c r="BJ340" s="280"/>
      <c r="BK340" s="894"/>
      <c r="BL340" s="811"/>
      <c r="BM340" s="811"/>
      <c r="BN340" s="811"/>
      <c r="BO340" s="811"/>
      <c r="BP340" s="814"/>
      <c r="BQ340" s="392"/>
      <c r="BR340" s="817"/>
      <c r="BS340" s="950"/>
      <c r="BT340" s="1153"/>
      <c r="BU340" s="275"/>
      <c r="BV340" s="826"/>
      <c r="BW340" s="829"/>
      <c r="BX340" s="829"/>
      <c r="BY340" s="829"/>
      <c r="BZ340" s="793"/>
      <c r="CA340" s="829"/>
      <c r="CB340" s="829"/>
      <c r="CC340" s="829"/>
      <c r="CD340" s="793"/>
      <c r="CE340" s="829"/>
      <c r="CF340" s="829"/>
      <c r="CG340" s="829"/>
      <c r="CH340" s="793"/>
      <c r="CI340" s="829"/>
      <c r="CJ340" s="829"/>
      <c r="CK340" s="829"/>
      <c r="CL340" s="793"/>
      <c r="CM340" s="829"/>
      <c r="CN340" s="829"/>
      <c r="CO340" s="829"/>
      <c r="CP340" s="796"/>
      <c r="CQ340" s="308"/>
      <c r="CR340" s="832"/>
      <c r="CS340" s="790"/>
      <c r="CT340" s="790"/>
      <c r="CU340" s="790"/>
      <c r="CV340" s="790"/>
      <c r="CW340" s="790"/>
      <c r="CX340" s="790"/>
      <c r="CY340" s="790"/>
      <c r="CZ340" s="793"/>
      <c r="DA340" s="790"/>
      <c r="DB340" s="790"/>
      <c r="DC340" s="790"/>
      <c r="DD340" s="793"/>
      <c r="DE340" s="790"/>
      <c r="DF340" s="790"/>
      <c r="DG340" s="790"/>
      <c r="DH340" s="793"/>
      <c r="DI340" s="790"/>
      <c r="DJ340" s="790"/>
      <c r="DK340" s="790"/>
      <c r="DL340" s="793"/>
      <c r="DM340" s="790"/>
      <c r="DN340" s="790"/>
      <c r="DO340" s="790"/>
      <c r="DP340" s="796"/>
      <c r="DQ340" s="293"/>
      <c r="DR340" s="297"/>
      <c r="DS340" s="298"/>
      <c r="DT340" s="298"/>
      <c r="DU340" s="299"/>
    </row>
    <row r="341" spans="1:125" ht="83.25" customHeight="1" thickBot="1" x14ac:dyDescent="0.3">
      <c r="A341" s="303"/>
      <c r="B341" s="836"/>
      <c r="C341" s="839"/>
      <c r="D341" s="839"/>
      <c r="E341" s="839"/>
      <c r="F341" s="842"/>
      <c r="G341" s="845"/>
      <c r="H341" s="487"/>
      <c r="I341" s="848"/>
      <c r="J341" s="1208"/>
      <c r="K341" s="1211"/>
      <c r="L341" s="274"/>
      <c r="M341" s="857"/>
      <c r="N341" s="860"/>
      <c r="O341" s="863"/>
      <c r="P341" s="866"/>
      <c r="Q341" s="869"/>
      <c r="R341" s="872"/>
      <c r="S341" s="274"/>
      <c r="T341" s="551"/>
      <c r="U341" s="263"/>
      <c r="V341" s="263"/>
      <c r="W341" s="805"/>
      <c r="X341" s="805"/>
      <c r="Y341" s="805"/>
      <c r="Z341" s="805"/>
      <c r="AA341" s="805"/>
      <c r="AB341" s="805"/>
      <c r="AC341" s="805"/>
      <c r="AD341" s="805"/>
      <c r="AE341" s="805"/>
      <c r="AF341" s="805"/>
      <c r="AG341" s="413">
        <f t="shared" si="704"/>
        <v>0</v>
      </c>
      <c r="AH341" s="405"/>
      <c r="AI341" s="406"/>
      <c r="AJ341" s="806"/>
      <c r="AK341" s="807"/>
      <c r="AL341" s="808"/>
      <c r="AM341" s="809"/>
      <c r="AN341" s="806"/>
      <c r="AO341" s="807"/>
      <c r="AP341" s="271"/>
      <c r="AQ341" s="483"/>
      <c r="AR341" s="270"/>
      <c r="AS341" s="267"/>
      <c r="AT341" s="264"/>
      <c r="AU341" s="276"/>
      <c r="AV341" s="880"/>
      <c r="AW341" s="883"/>
      <c r="AX341" s="886"/>
      <c r="AY341" s="883"/>
      <c r="AZ341" s="889"/>
      <c r="BA341" s="892"/>
      <c r="BB341" s="394"/>
      <c r="BC341" s="282"/>
      <c r="BD341" s="398">
        <v>0.2</v>
      </c>
      <c r="BE341" s="288" t="str">
        <f t="shared" ref="BE341" si="732">IF(ISERROR(IF(R337="R.INHERENTE
1","R. INHERENTE",(IF(AZ337="R.RESIDUAL
1","R. RESIDUAL"," ")))),"",(IF(R337="R.INHERENTE
1","R. INHERENTE",(IF(AZ337="R.RESIDUAL
1","R. RESIDUAL"," ")))))</f>
        <v xml:space="preserve"> </v>
      </c>
      <c r="BF341" s="289" t="str">
        <f t="shared" ref="BF341" si="733">IF(ISERROR(IF(R337="R.INHERENTE
6","R. INHERENTE",(IF(AZ337="R.RESIDUAL
6","R. RESIDUAL"," ")))),"",(IF(R337="R.INHERENTE
6","R. INHERENTE",(IF(AZ337="R.RESIDUAL
6","R. RESIDUAL"," ")))))</f>
        <v xml:space="preserve"> </v>
      </c>
      <c r="BG341" s="290" t="str">
        <f t="shared" ref="BG341" si="734">IF(ISERROR(IF(R337="R.INHERENTE
11","R. INHERENTE",(IF(AZ337="R.RESIDUAL
11","R. RESIDUAL"," ")))),"",(IF(R337="R.INHERENTE
11","R. INHERENTE",(IF(AZ337="R.RESIDUAL
11","R. RESIDUAL"," ")))))</f>
        <v xml:space="preserve"> </v>
      </c>
      <c r="BH341" s="291" t="str">
        <f t="shared" ref="BH341" si="735">IF(ISERROR(IF(R337="R.INHERENTE
16","R. INHERENTE",(IF(AZ337="R.RESIDUAL
16","R. RESIDUAL"," ")))),"",(IF(R337="R.INHERENTE
16","R. INHERENTE",(IF(AZ337="R.RESIDUAL
16","R. RESIDUAL"," ")))))</f>
        <v xml:space="preserve"> </v>
      </c>
      <c r="BI341" s="292" t="str">
        <f t="shared" ref="BI341" si="736">IF(ISERROR(IF(R337="R.INHERENTE
21","R. INHERENTE",(IF(AZ337="R.RESIDUAL
21","R. RESIDUAL"," ")))),"",(IF(R337="R.INHERENTE
21","R. INHERENTE",(IF(AZ337="R.RESIDUAL
21","R. RESIDUAL"," ")))))</f>
        <v xml:space="preserve"> </v>
      </c>
      <c r="BJ341" s="280"/>
      <c r="BK341" s="895"/>
      <c r="BL341" s="812"/>
      <c r="BM341" s="812"/>
      <c r="BN341" s="812"/>
      <c r="BO341" s="812"/>
      <c r="BP341" s="815"/>
      <c r="BQ341" s="392"/>
      <c r="BR341" s="818"/>
      <c r="BS341" s="951"/>
      <c r="BT341" s="1178"/>
      <c r="BU341" s="275"/>
      <c r="BV341" s="827"/>
      <c r="BW341" s="830"/>
      <c r="BX341" s="830"/>
      <c r="BY341" s="830"/>
      <c r="BZ341" s="794"/>
      <c r="CA341" s="830"/>
      <c r="CB341" s="830"/>
      <c r="CC341" s="830"/>
      <c r="CD341" s="794"/>
      <c r="CE341" s="830"/>
      <c r="CF341" s="830"/>
      <c r="CG341" s="830"/>
      <c r="CH341" s="794"/>
      <c r="CI341" s="830"/>
      <c r="CJ341" s="830"/>
      <c r="CK341" s="830"/>
      <c r="CL341" s="794"/>
      <c r="CM341" s="830"/>
      <c r="CN341" s="830"/>
      <c r="CO341" s="830"/>
      <c r="CP341" s="797"/>
      <c r="CQ341" s="308"/>
      <c r="CR341" s="833"/>
      <c r="CS341" s="791"/>
      <c r="CT341" s="791"/>
      <c r="CU341" s="791"/>
      <c r="CV341" s="791"/>
      <c r="CW341" s="791"/>
      <c r="CX341" s="791"/>
      <c r="CY341" s="791"/>
      <c r="CZ341" s="794"/>
      <c r="DA341" s="791"/>
      <c r="DB341" s="791"/>
      <c r="DC341" s="791"/>
      <c r="DD341" s="794"/>
      <c r="DE341" s="791"/>
      <c r="DF341" s="791"/>
      <c r="DG341" s="791"/>
      <c r="DH341" s="794"/>
      <c r="DI341" s="791"/>
      <c r="DJ341" s="791"/>
      <c r="DK341" s="791"/>
      <c r="DL341" s="794"/>
      <c r="DM341" s="791"/>
      <c r="DN341" s="791"/>
      <c r="DO341" s="791"/>
      <c r="DP341" s="797"/>
      <c r="DQ341" s="293"/>
      <c r="DR341" s="300"/>
      <c r="DS341" s="301"/>
      <c r="DT341" s="301"/>
      <c r="DU341" s="302"/>
    </row>
    <row r="342" spans="1:125" ht="18.95" customHeight="1" thickBot="1" x14ac:dyDescent="0.3">
      <c r="AV342" s="394"/>
      <c r="AW342" s="394"/>
      <c r="AX342" s="394"/>
      <c r="AY342" s="394"/>
      <c r="AZ342" s="394"/>
      <c r="BE342" s="410">
        <v>0.2</v>
      </c>
      <c r="BF342" s="411">
        <v>0.4</v>
      </c>
      <c r="BG342" s="411">
        <v>0.60000000000000009</v>
      </c>
      <c r="BH342" s="411">
        <v>0.8</v>
      </c>
      <c r="BI342" s="411">
        <v>1</v>
      </c>
    </row>
    <row r="343" spans="1:125" ht="80.25" customHeight="1" x14ac:dyDescent="0.25">
      <c r="A343" s="303"/>
      <c r="B343" s="834">
        <v>55</v>
      </c>
      <c r="C343" s="837" t="s">
        <v>645</v>
      </c>
      <c r="D343" s="837" t="s">
        <v>629</v>
      </c>
      <c r="E343" s="837" t="s">
        <v>601</v>
      </c>
      <c r="F343" s="840" t="s">
        <v>878</v>
      </c>
      <c r="G343" s="843" t="s">
        <v>2211</v>
      </c>
      <c r="H343" s="485" t="s">
        <v>1311</v>
      </c>
      <c r="I343" s="846" t="str">
        <f>IF(F343="","",(CONCATENATE("Posibilidad de afectación ",F343," ",G343," ",H343," ",H344," ",H345," ",H346," ",H347)))</f>
        <v xml:space="preserve">Posibilidad de afectación Reputacional y Económica por entrega equivocada de resultados de laboratorio y/o hemocomponentes, debido a la baja adherencia al procedimiento de atención en el laboratorio clínico.    </v>
      </c>
      <c r="J343" s="1206" t="s">
        <v>906</v>
      </c>
      <c r="K343" s="1209" t="s">
        <v>868</v>
      </c>
      <c r="L343" s="274"/>
      <c r="M343" s="855" t="s">
        <v>660</v>
      </c>
      <c r="N343" s="858">
        <f>IF(ISERROR(VLOOKUP($M343,[5]Listas!$E$20:$F$24,2,FALSE)),"",(VLOOKUP($M343,[5]Listas!$E$20:$F$24,2,FALSE)))</f>
        <v>1</v>
      </c>
      <c r="O343" s="861" t="str">
        <f>IF(ISERROR(VLOOKUP($N343,[5]Listas!$E$3:$F$7,2,FALSE)),"",(VLOOKUP($N343,[5]Listas!$E$3:$F$7,2,FALSE)))</f>
        <v xml:space="preserve">MUY ALTA </v>
      </c>
      <c r="P343" s="864" t="s">
        <v>594</v>
      </c>
      <c r="Q343" s="867">
        <f>IF(ISERROR(VLOOKUP($P343,[5]Listas!$E$28:$F$35,2,FALSE)),"",(VLOOKUP($P343,[5]Listas!$E$28:$F$35,2,FALSE)))</f>
        <v>0.6</v>
      </c>
      <c r="R343" s="870" t="str">
        <f t="shared" ref="R343" si="737">IF(N343="","",(CONCATENATE("R.INHERENTE
",(IF(AND($N343=0.2,$Q343=0.2),1,(IF(AND($N343=0.2,$Q343=0.4),6,(IF(AND($N343=0.2,$Q343=0.6),11,(IF(AND($N343=0.2,$Q343=0.8),16,(IF(AND($N343=0.2,$Q343=1),21,(IF(AND($N343=0.4,$Q343=0.2),2,(IF(AND($N343=0.4,$Q343=0.4),7,(IF(AND($N343=0.4,$Q343=0.6),12,(IF(AND($N343=0.4,$Q343=0.8),17,(IF(AND($N343=0.4,$Q343=1),22,(IF(AND($N343=0.6,$Q343=0.2),3,(IF(AND($N343=0.6,$Q343=0.4),8,(IF(AND($N343=0.6,$Q343=0.6),13,(IF(AND($N343=0.6,$Q343=0.8),18,(IF(AND($N343=0.6,$Q343=1),23,(IF(AND($N343=0.8,$Q343=0.2),4,(IF(AND($N343=0.8,$Q343=0.4),9,(IF(AND($N343=0.8,$Q343=0.6),14,(IF(AND($N343=0.8,$Q343=0.8),19,(IF(AND($N343=0.8,$Q343=1),24,(IF(AND($N343=1,$Q343=0.2),5,(IF(AND($N343=1,$Q343=0.4),10,(IF(AND($N343=1,$Q343=0.6),15,(IF(AND($N343=1,$Q343=0.8),20,(IF(AND($N343=1,$Q343=1),25,"")))))))))))))))))))))))))))))))))))))))))))))))))))))</f>
        <v>R.INHERENTE
15</v>
      </c>
      <c r="S343" s="274">
        <f>+VLOOKUP($R343,[5]Listas!$D$112:$E$136,2,FALSE)</f>
        <v>15</v>
      </c>
      <c r="T343" s="515" t="s">
        <v>2212</v>
      </c>
      <c r="U343" s="309" t="s">
        <v>748</v>
      </c>
      <c r="V343" s="309"/>
      <c r="W343" s="875">
        <v>25</v>
      </c>
      <c r="X343" s="875"/>
      <c r="Y343" s="875"/>
      <c r="Z343" s="875"/>
      <c r="AA343" s="875"/>
      <c r="AB343" s="875"/>
      <c r="AC343" s="875"/>
      <c r="AD343" s="875"/>
      <c r="AE343" s="875">
        <v>15</v>
      </c>
      <c r="AF343" s="875"/>
      <c r="AG343" s="436">
        <f t="shared" ref="AG343:AG347" si="738">W343+Y343+AA343+AC343+AE343</f>
        <v>40</v>
      </c>
      <c r="AH343" s="407">
        <v>0.5</v>
      </c>
      <c r="AI343" s="408">
        <v>0.6</v>
      </c>
      <c r="AJ343" s="1186" t="s">
        <v>189</v>
      </c>
      <c r="AK343" s="1187"/>
      <c r="AL343" s="1188" t="s">
        <v>588</v>
      </c>
      <c r="AM343" s="1189"/>
      <c r="AN343" s="1186" t="s">
        <v>189</v>
      </c>
      <c r="AO343" s="1187"/>
      <c r="AP343" s="500" t="s">
        <v>1312</v>
      </c>
      <c r="AQ343" s="542" t="s">
        <v>616</v>
      </c>
      <c r="AR343" s="310" t="s">
        <v>2213</v>
      </c>
      <c r="AS343" s="311" t="s">
        <v>1292</v>
      </c>
      <c r="AT343" s="259" t="s">
        <v>1255</v>
      </c>
      <c r="AU343" s="305">
        <f t="shared" ref="AU343" si="739">+(IF(AND($AV343&gt;0,$AV343&lt;=0.2),0.2,(IF(AND($AV343&gt;0.2,$AV343&lt;=0.4),0.4,(IF(AND($AV343&gt;0.4,$AV343&lt;=0.6),0.6,(IF(AND($AV343&gt;0.6,$AV343&lt;=0.8),0.8,(IF($AV343&gt;0.8,1,""))))))))))</f>
        <v>0.6</v>
      </c>
      <c r="AV343" s="878">
        <f t="shared" ref="AV343" si="740">+MIN(AH343:AH347)</f>
        <v>0.5</v>
      </c>
      <c r="AW343" s="881" t="str">
        <f t="shared" si="707"/>
        <v>MEDIA</v>
      </c>
      <c r="AX343" s="884">
        <f t="shared" ref="AX343" si="741">+MIN(AI343:AI347)</f>
        <v>0.6</v>
      </c>
      <c r="AY343" s="881" t="str">
        <f t="shared" si="709"/>
        <v>MEDIA</v>
      </c>
      <c r="AZ343" s="887" t="str">
        <f t="shared" si="710"/>
        <v>R.RESIDUAL
13</v>
      </c>
      <c r="BA343" s="890" t="s">
        <v>610</v>
      </c>
      <c r="BB343" s="305">
        <f t="shared" ref="BB343" si="742">+(IF(AND($AX343&gt;0,$AX343&lt;=0.2),0.2,(IF(AND($AX343&gt;0.2,$AX343&lt;=0.4),0.4,(IF(AND($AX343&gt;0.4,$AX343&lt;=0.6),0.6,(IF(AND($AX343&gt;0.6,$AX343&lt;=0.8),0.8,(IF($AX343&gt;0.8,1,""))))))))))</f>
        <v>0.6</v>
      </c>
      <c r="BC343" s="276">
        <f>+VLOOKUP($AZ343,[5]Listas!$F$112:$G$136,2,FALSE)</f>
        <v>13</v>
      </c>
      <c r="BD343" s="397">
        <v>1</v>
      </c>
      <c r="BE343" s="277" t="str">
        <f t="shared" ref="BE343" si="743">IF(ISERROR(IF(R343="R.INHERENTE
5","R. INHERENTE",(IF(AZ343="R.RESIDUAL
5","R. RESIDUAL"," ")))),"",(IF(R343="R.INHERENTE
5","R. INHERENTE",(IF(AZ343="R.RESIDUAL
5","R. RESIDUAL"," ")))))</f>
        <v xml:space="preserve"> </v>
      </c>
      <c r="BF343" s="278" t="str">
        <f t="shared" ref="BF343" si="744">IF(ISERROR(IF(R343="R.INHERENTE
10","R. INHERENTE",(IF(AZ343="R.RESIDUAL
10","R. RESIDUAL"," ")))),"",(IF(R343="R.INHERENTE
10","R. INHERENTE",(IF(AZ343="R.RESIDUAL
10","R. RESIDUAL"," ")))))</f>
        <v xml:space="preserve"> </v>
      </c>
      <c r="BG343" s="278" t="str">
        <f t="shared" ref="BG343" si="745">IF(ISERROR(IF(R343="R.INHERENTE
15","R. INHERENTE",(IF(AZ343="R.RESIDUAL
15","R. RESIDUAL"," ")))),"",(IF(R343="R.INHERENTE
15","R. INHERENTE",(IF(AZ343="R.RESIDUAL
15","R. RESIDUAL"," ")))))</f>
        <v>R. INHERENTE</v>
      </c>
      <c r="BH343" s="278" t="str">
        <f t="shared" ref="BH343" si="746">IF(ISERROR(IF(R343="R.INHERENTE
20","R. INHERENTE",(IF(AZ343="R.RESIDUAL
20","R. RESIDUAL"," ")))),"",(IF(R343="R.INHERENTE
20","R. INHERENTE",(IF(AZ343="R.RESIDUAL
20","R. RESIDUAL"," ")))))</f>
        <v xml:space="preserve"> </v>
      </c>
      <c r="BI343" s="279" t="str">
        <f t="shared" ref="BI343" si="747">IF(ISERROR(IF(R343="R.INHERENTE
25","R. INHERENTE",(IF(AZ343="R.RESIDUAL
25","R. RESIDUAL"," ")))),"",(IF(R343="R.INHERENTE
25","R. INHERENTE",(IF(AZ343="R.RESIDUAL
25","R. RESIDUAL"," ")))))</f>
        <v xml:space="preserve"> </v>
      </c>
      <c r="BJ343" s="280"/>
      <c r="BK343" s="893" t="s">
        <v>43</v>
      </c>
      <c r="BL343" s="810" t="s">
        <v>43</v>
      </c>
      <c r="BM343" s="810" t="s">
        <v>43</v>
      </c>
      <c r="BN343" s="810" t="s">
        <v>43</v>
      </c>
      <c r="BO343" s="810" t="s">
        <v>43</v>
      </c>
      <c r="BP343" s="813"/>
      <c r="BQ343" s="392"/>
      <c r="BR343" s="816" t="s">
        <v>1310</v>
      </c>
      <c r="BS343" s="1176" t="s">
        <v>1348</v>
      </c>
      <c r="BT343" s="822" t="s">
        <v>1298</v>
      </c>
      <c r="BU343" s="275"/>
      <c r="BV343" s="825">
        <v>44656</v>
      </c>
      <c r="BW343" s="828"/>
      <c r="BX343" s="828"/>
      <c r="BY343" s="828"/>
      <c r="BZ343" s="792" t="s">
        <v>924</v>
      </c>
      <c r="CA343" s="828"/>
      <c r="CB343" s="828"/>
      <c r="CC343" s="828"/>
      <c r="CD343" s="792" t="s">
        <v>924</v>
      </c>
      <c r="CE343" s="828"/>
      <c r="CF343" s="828"/>
      <c r="CG343" s="828"/>
      <c r="CH343" s="792" t="s">
        <v>925</v>
      </c>
      <c r="CI343" s="828"/>
      <c r="CJ343" s="828"/>
      <c r="CK343" s="828"/>
      <c r="CL343" s="792" t="s">
        <v>924</v>
      </c>
      <c r="CM343" s="828"/>
      <c r="CN343" s="828"/>
      <c r="CO343" s="828"/>
      <c r="CP343" s="795" t="s">
        <v>926</v>
      </c>
      <c r="CQ343" s="308"/>
      <c r="CR343" s="831">
        <v>44661</v>
      </c>
      <c r="CS343" s="789"/>
      <c r="CT343" s="789"/>
      <c r="CU343" s="789"/>
      <c r="CV343" s="789"/>
      <c r="CW343" s="789"/>
      <c r="CX343" s="789"/>
      <c r="CY343" s="789"/>
      <c r="CZ343" s="792" t="s">
        <v>924</v>
      </c>
      <c r="DA343" s="789"/>
      <c r="DB343" s="789"/>
      <c r="DC343" s="789"/>
      <c r="DD343" s="792" t="s">
        <v>924</v>
      </c>
      <c r="DE343" s="789"/>
      <c r="DF343" s="789"/>
      <c r="DG343" s="789"/>
      <c r="DH343" s="792" t="s">
        <v>925</v>
      </c>
      <c r="DI343" s="789"/>
      <c r="DJ343" s="789"/>
      <c r="DK343" s="789"/>
      <c r="DL343" s="792" t="s">
        <v>924</v>
      </c>
      <c r="DM343" s="789"/>
      <c r="DN343" s="789"/>
      <c r="DO343" s="789"/>
      <c r="DP343" s="795" t="s">
        <v>926</v>
      </c>
      <c r="DQ343" s="293"/>
      <c r="DR343" s="294"/>
      <c r="DS343" s="295"/>
      <c r="DT343" s="295"/>
      <c r="DU343" s="296"/>
    </row>
    <row r="344" spans="1:125" ht="80.25" customHeight="1" x14ac:dyDescent="0.25">
      <c r="A344" s="303"/>
      <c r="B344" s="835"/>
      <c r="C344" s="838"/>
      <c r="D344" s="838"/>
      <c r="E344" s="838"/>
      <c r="F344" s="841"/>
      <c r="G344" s="844"/>
      <c r="H344" s="486"/>
      <c r="I344" s="847"/>
      <c r="J344" s="1207"/>
      <c r="K344" s="1210"/>
      <c r="L344" s="274"/>
      <c r="M344" s="856"/>
      <c r="N344" s="859"/>
      <c r="O344" s="862"/>
      <c r="P344" s="865"/>
      <c r="Q344" s="868"/>
      <c r="R344" s="871"/>
      <c r="S344" s="274"/>
      <c r="T344" s="516"/>
      <c r="U344" s="258"/>
      <c r="V344" s="258"/>
      <c r="W344" s="798"/>
      <c r="X344" s="798"/>
      <c r="Y344" s="798"/>
      <c r="Z344" s="798"/>
      <c r="AA344" s="798"/>
      <c r="AB344" s="798"/>
      <c r="AC344" s="798"/>
      <c r="AD344" s="798"/>
      <c r="AE344" s="798"/>
      <c r="AF344" s="798"/>
      <c r="AG344" s="412">
        <f t="shared" si="738"/>
        <v>0</v>
      </c>
      <c r="AH344" s="403"/>
      <c r="AI344" s="404"/>
      <c r="AJ344" s="801"/>
      <c r="AK344" s="802"/>
      <c r="AL344" s="803"/>
      <c r="AM344" s="804"/>
      <c r="AN344" s="801"/>
      <c r="AO344" s="802"/>
      <c r="AP344" s="499"/>
      <c r="AQ344" s="482"/>
      <c r="AR344" s="269"/>
      <c r="AS344" s="266"/>
      <c r="AT344" s="261"/>
      <c r="AU344" s="276"/>
      <c r="AV344" s="879"/>
      <c r="AW344" s="882"/>
      <c r="AX344" s="885"/>
      <c r="AY344" s="882"/>
      <c r="AZ344" s="888"/>
      <c r="BA344" s="891"/>
      <c r="BB344" s="394"/>
      <c r="BC344" s="282"/>
      <c r="BD344" s="397">
        <v>0.8</v>
      </c>
      <c r="BE344" s="283" t="str">
        <f t="shared" ref="BE344" si="748">IF(ISERROR(IF(R343="R.INHERENTE
4","R. INHERENTE",(IF(AZ343="R.RESIDUAL
4","R. RESIDUAL"," ")))),"",(IF(R343="R.INHERENTE
4","R. INHERENTE",(IF(AZ343="R.RESIDUAL
4","R. RESIDUAL"," ")))))</f>
        <v xml:space="preserve"> </v>
      </c>
      <c r="BF344" s="284" t="str">
        <f t="shared" ref="BF344" si="749">IF(ISERROR(IF(R343="R.INHERENTE
9","R. INHERENTE",(IF(AZ343="R.RESIDUAL
9","R. RESIDUAL"," ")))),"",(IF(R343="R.INHERENTE
9","R. INHERENTE",(IF(AZ343="R.RESIDUAL
9","R. RESIDUAL"," ")))))</f>
        <v xml:space="preserve"> </v>
      </c>
      <c r="BG344" s="285" t="str">
        <f t="shared" ref="BG344" si="750">IF(ISERROR(IF(R343="R.INHERENTE
14","R. INHERENTE",(IF(AZ343="R.RESIDUAL
14","R. RESIDUAL"," ")))),"",(IF(R343="R.INHERENTE
14","R. INHERENTE",(IF(AZ343="R.RESIDUAL
14","R. RESIDUAL"," ")))))</f>
        <v xml:space="preserve"> </v>
      </c>
      <c r="BH344" s="285" t="str">
        <f t="shared" ref="BH344" si="751">IF(ISERROR(IF(R343="R.INHERENTE
19","R. INHERENTE",(IF(AZ343="R.RESIDUAL
19","R. RESIDUAL"," ")))),"",(IF(R343="R.INHERENTE
19","R. INHERENTE",(IF(AZ343="R.RESIDUAL
19","R. RESIDUAL"," ")))))</f>
        <v xml:space="preserve"> </v>
      </c>
      <c r="BI344" s="286" t="str">
        <f t="shared" ref="BI344" si="752">IF(ISERROR(IF(R343="R.INHERENTE
24","R. INHERENTE",(IF(AZ343="R.RESIDUAL
24","R. RESIDUAL"," ")))),"",(IF(R343="R.INHERENTE
24","R. INHERENTE",(IF(AZ343="R.RESIDUAL
24","R. RESIDUAL"," ")))))</f>
        <v xml:space="preserve"> </v>
      </c>
      <c r="BJ344" s="280"/>
      <c r="BK344" s="894"/>
      <c r="BL344" s="811"/>
      <c r="BM344" s="811"/>
      <c r="BN344" s="811"/>
      <c r="BO344" s="811"/>
      <c r="BP344" s="814"/>
      <c r="BQ344" s="392"/>
      <c r="BR344" s="817"/>
      <c r="BS344" s="950" t="s">
        <v>1288</v>
      </c>
      <c r="BT344" s="1153"/>
      <c r="BU344" s="275"/>
      <c r="BV344" s="826"/>
      <c r="BW344" s="829"/>
      <c r="BX344" s="829"/>
      <c r="BY344" s="829"/>
      <c r="BZ344" s="793"/>
      <c r="CA344" s="829"/>
      <c r="CB344" s="829"/>
      <c r="CC344" s="829"/>
      <c r="CD344" s="793"/>
      <c r="CE344" s="829"/>
      <c r="CF344" s="829"/>
      <c r="CG344" s="829"/>
      <c r="CH344" s="793"/>
      <c r="CI344" s="829"/>
      <c r="CJ344" s="829"/>
      <c r="CK344" s="829"/>
      <c r="CL344" s="793"/>
      <c r="CM344" s="829"/>
      <c r="CN344" s="829"/>
      <c r="CO344" s="829"/>
      <c r="CP344" s="796"/>
      <c r="CQ344" s="308"/>
      <c r="CR344" s="832"/>
      <c r="CS344" s="790"/>
      <c r="CT344" s="790"/>
      <c r="CU344" s="790"/>
      <c r="CV344" s="790"/>
      <c r="CW344" s="790"/>
      <c r="CX344" s="790"/>
      <c r="CY344" s="790"/>
      <c r="CZ344" s="793"/>
      <c r="DA344" s="790"/>
      <c r="DB344" s="790"/>
      <c r="DC344" s="790"/>
      <c r="DD344" s="793"/>
      <c r="DE344" s="790"/>
      <c r="DF344" s="790"/>
      <c r="DG344" s="790"/>
      <c r="DH344" s="793"/>
      <c r="DI344" s="790"/>
      <c r="DJ344" s="790"/>
      <c r="DK344" s="790"/>
      <c r="DL344" s="793"/>
      <c r="DM344" s="790"/>
      <c r="DN344" s="790"/>
      <c r="DO344" s="790"/>
      <c r="DP344" s="796"/>
      <c r="DQ344" s="293"/>
      <c r="DR344" s="297"/>
      <c r="DS344" s="298"/>
      <c r="DT344" s="298"/>
      <c r="DU344" s="299"/>
    </row>
    <row r="345" spans="1:125" ht="80.25" customHeight="1" x14ac:dyDescent="0.25">
      <c r="A345" s="303"/>
      <c r="B345" s="835"/>
      <c r="C345" s="838"/>
      <c r="D345" s="838"/>
      <c r="E345" s="838"/>
      <c r="F345" s="841"/>
      <c r="G345" s="844"/>
      <c r="H345" s="486"/>
      <c r="I345" s="847"/>
      <c r="J345" s="1207"/>
      <c r="K345" s="1210"/>
      <c r="L345" s="274"/>
      <c r="M345" s="856"/>
      <c r="N345" s="859"/>
      <c r="O345" s="862"/>
      <c r="P345" s="865"/>
      <c r="Q345" s="868"/>
      <c r="R345" s="871"/>
      <c r="S345" s="274"/>
      <c r="T345" s="516"/>
      <c r="U345" s="258"/>
      <c r="V345" s="258"/>
      <c r="W345" s="798"/>
      <c r="X345" s="798"/>
      <c r="Y345" s="798"/>
      <c r="Z345" s="798"/>
      <c r="AA345" s="798"/>
      <c r="AB345" s="798"/>
      <c r="AC345" s="798"/>
      <c r="AD345" s="798"/>
      <c r="AE345" s="798"/>
      <c r="AF345" s="798"/>
      <c r="AG345" s="412">
        <f t="shared" si="738"/>
        <v>0</v>
      </c>
      <c r="AH345" s="403"/>
      <c r="AI345" s="404"/>
      <c r="AJ345" s="801"/>
      <c r="AK345" s="802"/>
      <c r="AL345" s="803"/>
      <c r="AM345" s="804"/>
      <c r="AN345" s="801"/>
      <c r="AO345" s="802"/>
      <c r="AP345" s="499"/>
      <c r="AQ345" s="482"/>
      <c r="AR345" s="269"/>
      <c r="AS345" s="266"/>
      <c r="AT345" s="261"/>
      <c r="AU345" s="276"/>
      <c r="AV345" s="879"/>
      <c r="AW345" s="882"/>
      <c r="AX345" s="885"/>
      <c r="AY345" s="882"/>
      <c r="AZ345" s="888"/>
      <c r="BA345" s="891"/>
      <c r="BB345" s="394"/>
      <c r="BC345" s="282"/>
      <c r="BD345" s="397">
        <v>0.60000000000000009</v>
      </c>
      <c r="BE345" s="283" t="str">
        <f t="shared" ref="BE345" si="753">IF(ISERROR(IF(R343="R.INHERENTE
3","R. INHERENTE",(IF(AZ343="R.RESIDUAL
3","R. RESIDUAL"," ")))),"",(IF(R343="R.INHERENTE
3","R. INHERENTE",(IF(AZ343="R.RESIDUAL
3","R. RESIDUAL"," ")))))</f>
        <v xml:space="preserve"> </v>
      </c>
      <c r="BF345" s="284" t="str">
        <f t="shared" ref="BF345" si="754">IF(ISERROR(IF(R343="R.INHERENTE
8","R. INHERENTE",(IF(AZ343="R.RESIDUAL
8","R. RESIDUAL"," ")))),"",(IF(R343="R.INHERENTE
8","R. INHERENTE",(IF(AZ343="R.RESIDUAL
8","R. RESIDUAL"," ")))))</f>
        <v xml:space="preserve"> </v>
      </c>
      <c r="BG345" s="284" t="str">
        <f t="shared" ref="BG345" si="755">IF(ISERROR(IF(R343="R.INHERENTE
13","R. INHERENTE",(IF(AZ343="R.RESIDUAL
13","R. RESIDUAL"," ")))),"",(IF(R343="R.INHERENTE
13","R. INHERENTE",(IF(AZ343="R.RESIDUAL
13","R. RESIDUAL"," ")))))</f>
        <v>R. RESIDUAL</v>
      </c>
      <c r="BH345" s="285" t="str">
        <f t="shared" ref="BH345" si="756">IF(ISERROR(IF(R343="R.INHERENTE
18","R. INHERENTE",(IF(AZ343="R.RESIDUAL
18","R. RESIDUAL"," ")))),"",(IF(R343="R.INHERENTE
18","R. INHERENTE",(IF(AZ343="R.RESIDUAL
18","R. RESIDUAL"," ")))))</f>
        <v xml:space="preserve"> </v>
      </c>
      <c r="BI345" s="286" t="str">
        <f t="shared" ref="BI345" si="757">IF(ISERROR(IF(R343="R.INHERENTE
23","R. INHERENTE",(IF(AZ343="R.RESIDUAL
23","R. RESIDUAL"," ")))),"",(IF(R343="R.INHERENTE
23","R. INHERENTE",(IF(AZ343="R.RESIDUAL
23","R. RESIDUAL"," ")))))</f>
        <v xml:space="preserve"> </v>
      </c>
      <c r="BJ345" s="280"/>
      <c r="BK345" s="894"/>
      <c r="BL345" s="811"/>
      <c r="BM345" s="811"/>
      <c r="BN345" s="811"/>
      <c r="BO345" s="811"/>
      <c r="BP345" s="814"/>
      <c r="BQ345" s="392"/>
      <c r="BR345" s="817"/>
      <c r="BS345" s="950"/>
      <c r="BT345" s="1153"/>
      <c r="BU345" s="275"/>
      <c r="BV345" s="826"/>
      <c r="BW345" s="829"/>
      <c r="BX345" s="829"/>
      <c r="BY345" s="829"/>
      <c r="BZ345" s="793"/>
      <c r="CA345" s="829"/>
      <c r="CB345" s="829"/>
      <c r="CC345" s="829"/>
      <c r="CD345" s="793"/>
      <c r="CE345" s="829"/>
      <c r="CF345" s="829"/>
      <c r="CG345" s="829"/>
      <c r="CH345" s="793"/>
      <c r="CI345" s="829"/>
      <c r="CJ345" s="829"/>
      <c r="CK345" s="829"/>
      <c r="CL345" s="793"/>
      <c r="CM345" s="829"/>
      <c r="CN345" s="829"/>
      <c r="CO345" s="829"/>
      <c r="CP345" s="796"/>
      <c r="CQ345" s="308"/>
      <c r="CR345" s="832"/>
      <c r="CS345" s="790"/>
      <c r="CT345" s="790"/>
      <c r="CU345" s="790"/>
      <c r="CV345" s="790"/>
      <c r="CW345" s="790"/>
      <c r="CX345" s="790"/>
      <c r="CY345" s="790"/>
      <c r="CZ345" s="793"/>
      <c r="DA345" s="790"/>
      <c r="DB345" s="790"/>
      <c r="DC345" s="790"/>
      <c r="DD345" s="793"/>
      <c r="DE345" s="790"/>
      <c r="DF345" s="790"/>
      <c r="DG345" s="790"/>
      <c r="DH345" s="793"/>
      <c r="DI345" s="790"/>
      <c r="DJ345" s="790"/>
      <c r="DK345" s="790"/>
      <c r="DL345" s="793"/>
      <c r="DM345" s="790"/>
      <c r="DN345" s="790"/>
      <c r="DO345" s="790"/>
      <c r="DP345" s="796"/>
      <c r="DQ345" s="293"/>
      <c r="DR345" s="297"/>
      <c r="DS345" s="298"/>
      <c r="DT345" s="298"/>
      <c r="DU345" s="299"/>
    </row>
    <row r="346" spans="1:125" ht="80.25" customHeight="1" x14ac:dyDescent="0.25">
      <c r="A346" s="303"/>
      <c r="B346" s="835"/>
      <c r="C346" s="838"/>
      <c r="D346" s="838"/>
      <c r="E346" s="838"/>
      <c r="F346" s="841"/>
      <c r="G346" s="844"/>
      <c r="H346" s="486"/>
      <c r="I346" s="847"/>
      <c r="J346" s="1207"/>
      <c r="K346" s="1210"/>
      <c r="L346" s="274"/>
      <c r="M346" s="856"/>
      <c r="N346" s="859"/>
      <c r="O346" s="862"/>
      <c r="P346" s="865"/>
      <c r="Q346" s="868"/>
      <c r="R346" s="871"/>
      <c r="S346" s="274"/>
      <c r="T346" s="516"/>
      <c r="U346" s="258"/>
      <c r="V346" s="258"/>
      <c r="W346" s="798"/>
      <c r="X346" s="798"/>
      <c r="Y346" s="798"/>
      <c r="Z346" s="798"/>
      <c r="AA346" s="798"/>
      <c r="AB346" s="798"/>
      <c r="AC346" s="798"/>
      <c r="AD346" s="798"/>
      <c r="AE346" s="798"/>
      <c r="AF346" s="798"/>
      <c r="AG346" s="412">
        <f t="shared" si="738"/>
        <v>0</v>
      </c>
      <c r="AH346" s="403"/>
      <c r="AI346" s="404"/>
      <c r="AJ346" s="801"/>
      <c r="AK346" s="802"/>
      <c r="AL346" s="803"/>
      <c r="AM346" s="804"/>
      <c r="AN346" s="801"/>
      <c r="AO346" s="802"/>
      <c r="AP346" s="543"/>
      <c r="AQ346" s="482"/>
      <c r="AR346" s="269"/>
      <c r="AS346" s="266"/>
      <c r="AT346" s="261"/>
      <c r="AU346" s="276"/>
      <c r="AV346" s="879"/>
      <c r="AW346" s="882"/>
      <c r="AX346" s="885"/>
      <c r="AY346" s="882"/>
      <c r="AZ346" s="888"/>
      <c r="BA346" s="891"/>
      <c r="BB346" s="394"/>
      <c r="BC346" s="282"/>
      <c r="BD346" s="397">
        <v>0.4</v>
      </c>
      <c r="BE346" s="287" t="str">
        <f t="shared" ref="BE346" si="758">IF(ISERROR(IF(R343="R.INHERENTE
2","R. INHERENTE",(IF(AZ343="R.RESIDUAL
2","R. RESIDUAL"," ")))),"",(IF(R343="R.INHERENTE
2","R. INHERENTE",(IF(AZ343="R.RESIDUAL
2","R. RESIDUAL"," ")))))</f>
        <v xml:space="preserve"> </v>
      </c>
      <c r="BF346" s="284" t="str">
        <f t="shared" ref="BF346" si="759">IF(ISERROR(IF(R343="R.INHERENTE
7","R. INHERENTE",(IF(AZ343="R.RESIDUAL
7","R. RESIDUAL"," ")))),"",(IF(R343="R.INHERENTE
7","R. INHERENTE",(IF(AZ343="R.RESIDUAL
7","R. RESIDUAL"," ")))))</f>
        <v xml:space="preserve"> </v>
      </c>
      <c r="BG346" s="284" t="str">
        <f t="shared" ref="BG346" si="760">IF(ISERROR(IF(R343="R.INHERENTE
12","R. INHERENTE",(IF(AZ343="R.RESIDUAL
12","R. RESIDUAL"," ")))),"",(IF(R343="R.INHERENTE
12","R. INHERENTE",(IF(AZ343="R.RESIDUAL
12","R. RESIDUAL"," ")))))</f>
        <v xml:space="preserve"> </v>
      </c>
      <c r="BH346" s="285" t="str">
        <f t="shared" ref="BH346" si="761">IF(ISERROR(IF(R343="R.INHERENTE
17","R. INHERENTE",(IF(AZ343="R.RESIDUAL
17","R. RESIDUAL"," ")))),"",(IF(R343="R.INHERENTE
17","R. INHERENTE",(IF(AZ343="R.RESIDUAL
17","R. RESIDUAL"," ")))))</f>
        <v xml:space="preserve"> </v>
      </c>
      <c r="BI346" s="286" t="str">
        <f t="shared" ref="BI346" si="762">IF(ISERROR(IF(R343="R.INHERENTE
22","R. INHERENTE",(IF(AZ343="R.RESIDUAL
22","R. RESIDUAL"," ")))),"",(IF(R343="R.INHERENTE
22","R. INHERENTE",(IF(AZ343="R.RESIDUAL
22","R. RESIDUAL"," ")))))</f>
        <v xml:space="preserve"> </v>
      </c>
      <c r="BJ346" s="280"/>
      <c r="BK346" s="894"/>
      <c r="BL346" s="811"/>
      <c r="BM346" s="811"/>
      <c r="BN346" s="811"/>
      <c r="BO346" s="811"/>
      <c r="BP346" s="814"/>
      <c r="BQ346" s="392"/>
      <c r="BR346" s="817"/>
      <c r="BS346" s="950"/>
      <c r="BT346" s="1153"/>
      <c r="BU346" s="275"/>
      <c r="BV346" s="826"/>
      <c r="BW346" s="829"/>
      <c r="BX346" s="829"/>
      <c r="BY346" s="829"/>
      <c r="BZ346" s="793"/>
      <c r="CA346" s="829"/>
      <c r="CB346" s="829"/>
      <c r="CC346" s="829"/>
      <c r="CD346" s="793"/>
      <c r="CE346" s="829"/>
      <c r="CF346" s="829"/>
      <c r="CG346" s="829"/>
      <c r="CH346" s="793"/>
      <c r="CI346" s="829"/>
      <c r="CJ346" s="829"/>
      <c r="CK346" s="829"/>
      <c r="CL346" s="793"/>
      <c r="CM346" s="829"/>
      <c r="CN346" s="829"/>
      <c r="CO346" s="829"/>
      <c r="CP346" s="796"/>
      <c r="CQ346" s="308"/>
      <c r="CR346" s="832"/>
      <c r="CS346" s="790"/>
      <c r="CT346" s="790"/>
      <c r="CU346" s="790"/>
      <c r="CV346" s="790"/>
      <c r="CW346" s="790"/>
      <c r="CX346" s="790"/>
      <c r="CY346" s="790"/>
      <c r="CZ346" s="793"/>
      <c r="DA346" s="790"/>
      <c r="DB346" s="790"/>
      <c r="DC346" s="790"/>
      <c r="DD346" s="793"/>
      <c r="DE346" s="790"/>
      <c r="DF346" s="790"/>
      <c r="DG346" s="790"/>
      <c r="DH346" s="793"/>
      <c r="DI346" s="790"/>
      <c r="DJ346" s="790"/>
      <c r="DK346" s="790"/>
      <c r="DL346" s="793"/>
      <c r="DM346" s="790"/>
      <c r="DN346" s="790"/>
      <c r="DO346" s="790"/>
      <c r="DP346" s="796"/>
      <c r="DQ346" s="293"/>
      <c r="DR346" s="297"/>
      <c r="DS346" s="298"/>
      <c r="DT346" s="298"/>
      <c r="DU346" s="299"/>
    </row>
    <row r="347" spans="1:125" ht="80.25" customHeight="1" thickBot="1" x14ac:dyDescent="0.3">
      <c r="A347" s="303"/>
      <c r="B347" s="836"/>
      <c r="C347" s="839"/>
      <c r="D347" s="839"/>
      <c r="E347" s="839"/>
      <c r="F347" s="842"/>
      <c r="G347" s="845"/>
      <c r="H347" s="487"/>
      <c r="I347" s="848"/>
      <c r="J347" s="1208"/>
      <c r="K347" s="1211"/>
      <c r="L347" s="274"/>
      <c r="M347" s="857"/>
      <c r="N347" s="860"/>
      <c r="O347" s="863"/>
      <c r="P347" s="866"/>
      <c r="Q347" s="869"/>
      <c r="R347" s="872"/>
      <c r="S347" s="274"/>
      <c r="T347" s="551"/>
      <c r="U347" s="263"/>
      <c r="V347" s="263"/>
      <c r="W347" s="805"/>
      <c r="X347" s="805"/>
      <c r="Y347" s="805"/>
      <c r="Z347" s="805"/>
      <c r="AA347" s="805"/>
      <c r="AB347" s="805"/>
      <c r="AC347" s="805"/>
      <c r="AD347" s="805"/>
      <c r="AE347" s="805"/>
      <c r="AF347" s="805"/>
      <c r="AG347" s="413">
        <f t="shared" si="738"/>
        <v>0</v>
      </c>
      <c r="AH347" s="405"/>
      <c r="AI347" s="406"/>
      <c r="AJ347" s="806"/>
      <c r="AK347" s="807"/>
      <c r="AL347" s="808"/>
      <c r="AM347" s="809"/>
      <c r="AN347" s="806"/>
      <c r="AO347" s="807"/>
      <c r="AP347" s="271"/>
      <c r="AQ347" s="483"/>
      <c r="AR347" s="270"/>
      <c r="AS347" s="267"/>
      <c r="AT347" s="264"/>
      <c r="AU347" s="276"/>
      <c r="AV347" s="880"/>
      <c r="AW347" s="883"/>
      <c r="AX347" s="886"/>
      <c r="AY347" s="883"/>
      <c r="AZ347" s="889"/>
      <c r="BA347" s="892"/>
      <c r="BB347" s="394"/>
      <c r="BC347" s="282"/>
      <c r="BD347" s="398">
        <v>0.2</v>
      </c>
      <c r="BE347" s="288" t="str">
        <f t="shared" ref="BE347" si="763">IF(ISERROR(IF(R343="R.INHERENTE
1","R. INHERENTE",(IF(AZ343="R.RESIDUAL
1","R. RESIDUAL"," ")))),"",(IF(R343="R.INHERENTE
1","R. INHERENTE",(IF(AZ343="R.RESIDUAL
1","R. RESIDUAL"," ")))))</f>
        <v xml:space="preserve"> </v>
      </c>
      <c r="BF347" s="289" t="str">
        <f t="shared" ref="BF347" si="764">IF(ISERROR(IF(R343="R.INHERENTE
6","R. INHERENTE",(IF(AZ343="R.RESIDUAL
6","R. RESIDUAL"," ")))),"",(IF(R343="R.INHERENTE
6","R. INHERENTE",(IF(AZ343="R.RESIDUAL
6","R. RESIDUAL"," ")))))</f>
        <v xml:space="preserve"> </v>
      </c>
      <c r="BG347" s="290" t="str">
        <f t="shared" ref="BG347" si="765">IF(ISERROR(IF(R343="R.INHERENTE
11","R. INHERENTE",(IF(AZ343="R.RESIDUAL
11","R. RESIDUAL"," ")))),"",(IF(R343="R.INHERENTE
11","R. INHERENTE",(IF(AZ343="R.RESIDUAL
11","R. RESIDUAL"," ")))))</f>
        <v xml:space="preserve"> </v>
      </c>
      <c r="BH347" s="291" t="str">
        <f t="shared" ref="BH347" si="766">IF(ISERROR(IF(R343="R.INHERENTE
16","R. INHERENTE",(IF(AZ343="R.RESIDUAL
16","R. RESIDUAL"," ")))),"",(IF(R343="R.INHERENTE
16","R. INHERENTE",(IF(AZ343="R.RESIDUAL
16","R. RESIDUAL"," ")))))</f>
        <v xml:space="preserve"> </v>
      </c>
      <c r="BI347" s="292" t="str">
        <f t="shared" ref="BI347" si="767">IF(ISERROR(IF(R343="R.INHERENTE
21","R. INHERENTE",(IF(AZ343="R.RESIDUAL
21","R. RESIDUAL"," ")))),"",(IF(R343="R.INHERENTE
21","R. INHERENTE",(IF(AZ343="R.RESIDUAL
21","R. RESIDUAL"," ")))))</f>
        <v xml:space="preserve"> </v>
      </c>
      <c r="BJ347" s="280"/>
      <c r="BK347" s="895"/>
      <c r="BL347" s="812"/>
      <c r="BM347" s="812"/>
      <c r="BN347" s="812"/>
      <c r="BO347" s="812"/>
      <c r="BP347" s="815"/>
      <c r="BQ347" s="392"/>
      <c r="BR347" s="818"/>
      <c r="BS347" s="951"/>
      <c r="BT347" s="1178"/>
      <c r="BU347" s="275"/>
      <c r="BV347" s="827"/>
      <c r="BW347" s="830"/>
      <c r="BX347" s="830"/>
      <c r="BY347" s="830"/>
      <c r="BZ347" s="794"/>
      <c r="CA347" s="830"/>
      <c r="CB347" s="830"/>
      <c r="CC347" s="830"/>
      <c r="CD347" s="794"/>
      <c r="CE347" s="830"/>
      <c r="CF347" s="830"/>
      <c r="CG347" s="830"/>
      <c r="CH347" s="794"/>
      <c r="CI347" s="830"/>
      <c r="CJ347" s="830"/>
      <c r="CK347" s="830"/>
      <c r="CL347" s="794"/>
      <c r="CM347" s="830"/>
      <c r="CN347" s="830"/>
      <c r="CO347" s="830"/>
      <c r="CP347" s="797"/>
      <c r="CQ347" s="308"/>
      <c r="CR347" s="833"/>
      <c r="CS347" s="791"/>
      <c r="CT347" s="791"/>
      <c r="CU347" s="791"/>
      <c r="CV347" s="791"/>
      <c r="CW347" s="791"/>
      <c r="CX347" s="791"/>
      <c r="CY347" s="791"/>
      <c r="CZ347" s="794"/>
      <c r="DA347" s="791"/>
      <c r="DB347" s="791"/>
      <c r="DC347" s="791"/>
      <c r="DD347" s="794"/>
      <c r="DE347" s="791"/>
      <c r="DF347" s="791"/>
      <c r="DG347" s="791"/>
      <c r="DH347" s="794"/>
      <c r="DI347" s="791"/>
      <c r="DJ347" s="791"/>
      <c r="DK347" s="791"/>
      <c r="DL347" s="794"/>
      <c r="DM347" s="791"/>
      <c r="DN347" s="791"/>
      <c r="DO347" s="791"/>
      <c r="DP347" s="797"/>
      <c r="DQ347" s="293"/>
      <c r="DR347" s="300"/>
      <c r="DS347" s="301"/>
      <c r="DT347" s="301"/>
      <c r="DU347" s="302"/>
    </row>
    <row r="348" spans="1:125" ht="18.95" customHeight="1" thickBot="1" x14ac:dyDescent="0.3">
      <c r="AV348" s="394"/>
      <c r="AW348" s="394"/>
      <c r="AX348" s="394"/>
      <c r="AY348" s="394"/>
      <c r="AZ348" s="394"/>
      <c r="BE348" s="410">
        <v>0.2</v>
      </c>
      <c r="BF348" s="411">
        <v>0.4</v>
      </c>
      <c r="BG348" s="411">
        <v>0.60000000000000009</v>
      </c>
      <c r="BH348" s="411">
        <v>0.8</v>
      </c>
      <c r="BI348" s="411">
        <v>1</v>
      </c>
    </row>
    <row r="349" spans="1:125" ht="80.25" customHeight="1" x14ac:dyDescent="0.25">
      <c r="A349" s="303"/>
      <c r="B349" s="834">
        <v>56</v>
      </c>
      <c r="C349" s="837" t="s">
        <v>645</v>
      </c>
      <c r="D349" s="837" t="s">
        <v>629</v>
      </c>
      <c r="E349" s="837" t="s">
        <v>601</v>
      </c>
      <c r="F349" s="840" t="s">
        <v>599</v>
      </c>
      <c r="G349" s="843" t="s">
        <v>2214</v>
      </c>
      <c r="H349" s="485" t="s">
        <v>2215</v>
      </c>
      <c r="I349" s="846" t="str">
        <f>IF(F349="","",(CONCATENATE("Posibilidad de afectación ",F349," ",G349," ",H349," ",H350," ",H351," ",H352," ",H353)))</f>
        <v xml:space="preserve">Posibilidad de afectación Económica  en el incumplimiento de estandares de calidad de los servicios tercerizados establecidos a nivel normativo e institucional, por debilidades en la verificación de los estándares establecidos para cada servicio y la supervisión inadecuada de los contratos.   </v>
      </c>
      <c r="J349" s="1206" t="s">
        <v>268</v>
      </c>
      <c r="K349" s="1209" t="s">
        <v>868</v>
      </c>
      <c r="L349" s="274"/>
      <c r="M349" s="855" t="s">
        <v>657</v>
      </c>
      <c r="N349" s="858">
        <f>IF(ISERROR(VLOOKUP($M349,[5]Listas!$E$20:$F$24,2,FALSE)),"",(VLOOKUP($M349,[5]Listas!$E$20:$F$24,2,FALSE)))</f>
        <v>0.6</v>
      </c>
      <c r="O349" s="861" t="str">
        <f>IF(ISERROR(VLOOKUP($N349,[5]Listas!$E$3:$F$7,2,FALSE)),"",(VLOOKUP($N349,[5]Listas!$E$3:$F$7,2,FALSE)))</f>
        <v>MEDIA</v>
      </c>
      <c r="P349" s="864" t="s">
        <v>597</v>
      </c>
      <c r="Q349" s="867">
        <f>IF(ISERROR(VLOOKUP($P349,[5]Listas!$E$28:$F$35,2,FALSE)),"",(VLOOKUP($P349,[5]Listas!$E$28:$F$35,2,FALSE)))</f>
        <v>0.8</v>
      </c>
      <c r="R349" s="870" t="str">
        <f t="shared" ref="R349" si="768">IF(N349="","",(CONCATENATE("R.INHERENTE
",(IF(AND($N349=0.2,$Q349=0.2),1,(IF(AND($N349=0.2,$Q349=0.4),6,(IF(AND($N349=0.2,$Q349=0.6),11,(IF(AND($N349=0.2,$Q349=0.8),16,(IF(AND($N349=0.2,$Q349=1),21,(IF(AND($N349=0.4,$Q349=0.2),2,(IF(AND($N349=0.4,$Q349=0.4),7,(IF(AND($N349=0.4,$Q349=0.6),12,(IF(AND($N349=0.4,$Q349=0.8),17,(IF(AND($N349=0.4,$Q349=1),22,(IF(AND($N349=0.6,$Q349=0.2),3,(IF(AND($N349=0.6,$Q349=0.4),8,(IF(AND($N349=0.6,$Q349=0.6),13,(IF(AND($N349=0.6,$Q349=0.8),18,(IF(AND($N349=0.6,$Q349=1),23,(IF(AND($N349=0.8,$Q349=0.2),4,(IF(AND($N349=0.8,$Q349=0.4),9,(IF(AND($N349=0.8,$Q349=0.6),14,(IF(AND($N349=0.8,$Q349=0.8),19,(IF(AND($N349=0.8,$Q349=1),24,(IF(AND($N349=1,$Q349=0.2),5,(IF(AND($N349=1,$Q349=0.4),10,(IF(AND($N349=1,$Q349=0.6),15,(IF(AND($N349=1,$Q349=0.8),20,(IF(AND($N349=1,$Q349=1),25,"")))))))))))))))))))))))))))))))))))))))))))))))))))))</f>
        <v>R.INHERENTE
18</v>
      </c>
      <c r="S349" s="274">
        <f>+VLOOKUP($R349,[5]Listas!$D$112:$E$136,2,FALSE)</f>
        <v>18</v>
      </c>
      <c r="T349" s="515" t="s">
        <v>1313</v>
      </c>
      <c r="U349" s="309" t="s">
        <v>748</v>
      </c>
      <c r="V349" s="309"/>
      <c r="W349" s="875">
        <v>25</v>
      </c>
      <c r="X349" s="875"/>
      <c r="Y349" s="875"/>
      <c r="Z349" s="875"/>
      <c r="AA349" s="875"/>
      <c r="AB349" s="875"/>
      <c r="AC349" s="875"/>
      <c r="AD349" s="875"/>
      <c r="AE349" s="875">
        <v>15</v>
      </c>
      <c r="AF349" s="875"/>
      <c r="AG349" s="436">
        <f t="shared" ref="AG349:AG353" si="769">W349+Y349+AA349+AC349+AE349</f>
        <v>40</v>
      </c>
      <c r="AH349" s="407">
        <v>0.36</v>
      </c>
      <c r="AI349" s="408">
        <v>0.8</v>
      </c>
      <c r="AJ349" s="876" t="s">
        <v>189</v>
      </c>
      <c r="AK349" s="876"/>
      <c r="AL349" s="877" t="s">
        <v>588</v>
      </c>
      <c r="AM349" s="877"/>
      <c r="AN349" s="876" t="s">
        <v>189</v>
      </c>
      <c r="AO349" s="876"/>
      <c r="AP349" s="500" t="s">
        <v>2216</v>
      </c>
      <c r="AQ349" s="542" t="s">
        <v>619</v>
      </c>
      <c r="AR349" s="310" t="s">
        <v>2217</v>
      </c>
      <c r="AS349" s="311" t="s">
        <v>1292</v>
      </c>
      <c r="AT349" s="259" t="s">
        <v>1255</v>
      </c>
      <c r="AU349" s="305">
        <f t="shared" ref="AU349" si="770">+(IF(AND($AV349&gt;0,$AV349&lt;=0.2),0.2,(IF(AND($AV349&gt;0.2,$AV349&lt;=0.4),0.4,(IF(AND($AV349&gt;0.4,$AV349&lt;=0.6),0.6,(IF(AND($AV349&gt;0.6,$AV349&lt;=0.8),0.8,(IF($AV349&gt;0.8,1,""))))))))))</f>
        <v>0.4</v>
      </c>
      <c r="AV349" s="878">
        <f t="shared" ref="AV349" si="771">+MIN(AH349:AH353)</f>
        <v>0.36</v>
      </c>
      <c r="AW349" s="881" t="str">
        <f t="shared" ref="AW349" si="772">+(IF($AU349=0.2,"MUY BAJA",(IF($AU349=0.4,"BAJA",(IF($AU349=0.6,"MEDIA",(IF($AU349=0.8,"ALTA",(IF($AU349=1,"MUY ALTA",""))))))))))</f>
        <v>BAJA</v>
      </c>
      <c r="AX349" s="884">
        <f t="shared" ref="AX349" si="773">+MIN(AI349:AI353)</f>
        <v>0.8</v>
      </c>
      <c r="AY349" s="881" t="str">
        <f t="shared" ref="AY349" si="774">+(IF($BB349=0.2,"MUY BAJA",(IF($BB349=0.4,"BAJA",(IF($BB349=0.6,"MEDIA",(IF($BB349=0.8,"ALTA",(IF($BB349=1,"MUY ALTA",""))))))))))</f>
        <v>ALTA</v>
      </c>
      <c r="AZ349" s="887" t="str">
        <f t="shared" ref="AZ349" si="775">IF($AU349="","",(CONCATENATE("R.RESIDUAL
",(IF(AND($AU349=0.2,$BB349=0.2),1,(IF(AND($AU349=0.2,$BB349=0.4),6,(IF(AND($AU349=0.2,$BB349=0.6),11,(IF(AND($AU349=0.2,$BB349=0.8),16,(IF(AND($AU349=0.2,$BB349=1),21,(IF(AND($AU349=0.4,$BB349=0.2),2,(IF(AND($AU349=0.4,$BB349=0.4),7,(IF(AND($AU349=0.4,$BB349=0.6),12,(IF(AND($AU349=0.4,$BB349=0.8),17,(IF(AND($AU349=0.4,$BB349=1),22,(IF(AND($AU349=0.6,$BB349=0.2),3,(IF(AND($AU349=0.6,$BB349=0.4),8,(IF(AND($AU349=0.6,$BB349=0.6),13,(IF(AND($AU349=0.6,$BB349=0.8),18,(IF(AND($AU349=0.6,$BB349=1),23,(IF(AND($AU349=0.8,$BB349=0.2),4,(IF(AND($AU349=0.8,$BB349=0.4),9,(IF(AND($AU349=0.8,$BB349=0.6),14,(IF(AND($AU349=0.8,$BB349=0.8),19,(IF(AND($AU349=0.8,$BB349=1),24,(IF(AND($AU349=1,$BB349=0.2),5,(IF(AND($AU349=1,$BB349=0.4),10,(IF(AND($AU349=1,$BB349=0.6),15,(IF(AND($AU349=1,$BB349=0.8),20,(IF(AND($AU349=1,$BB349=1),25,"")))))))))))))))))))))))))))))))))))))))))))))))))))))</f>
        <v>R.RESIDUAL
17</v>
      </c>
      <c r="BA349" s="890" t="s">
        <v>610</v>
      </c>
      <c r="BB349" s="305">
        <f t="shared" ref="BB349" si="776">+(IF(AND($AX349&gt;0,$AX349&lt;=0.2),0.2,(IF(AND($AX349&gt;0.2,$AX349&lt;=0.4),0.4,(IF(AND($AX349&gt;0.4,$AX349&lt;=0.6),0.6,(IF(AND($AX349&gt;0.6,$AX349&lt;=0.8),0.8,(IF($AX349&gt;0.8,1,""))))))))))</f>
        <v>0.8</v>
      </c>
      <c r="BC349" s="276">
        <f>+VLOOKUP($AZ349,[5]Listas!$F$112:$G$136,2,FALSE)</f>
        <v>17</v>
      </c>
      <c r="BD349" s="397">
        <v>1</v>
      </c>
      <c r="BE349" s="277" t="str">
        <f t="shared" ref="BE349" si="777">IF(ISERROR(IF(R349="R.INHERENTE
5","R. INHERENTE",(IF(AZ349="R.RESIDUAL
5","R. RESIDUAL"," ")))),"",(IF(R349="R.INHERENTE
5","R. INHERENTE",(IF(AZ349="R.RESIDUAL
5","R. RESIDUAL"," ")))))</f>
        <v xml:space="preserve"> </v>
      </c>
      <c r="BF349" s="278" t="str">
        <f t="shared" ref="BF349" si="778">IF(ISERROR(IF(R349="R.INHERENTE
10","R. INHERENTE",(IF(AZ349="R.RESIDUAL
10","R. RESIDUAL"," ")))),"",(IF(R349="R.INHERENTE
10","R. INHERENTE",(IF(AZ349="R.RESIDUAL
10","R. RESIDUAL"," ")))))</f>
        <v xml:space="preserve"> </v>
      </c>
      <c r="BG349" s="278" t="str">
        <f t="shared" ref="BG349" si="779">IF(ISERROR(IF(R349="R.INHERENTE
15","R. INHERENTE",(IF(AZ349="R.RESIDUAL
15","R. RESIDUAL"," ")))),"",(IF(R349="R.INHERENTE
15","R. INHERENTE",(IF(AZ349="R.RESIDUAL
15","R. RESIDUAL"," ")))))</f>
        <v xml:space="preserve"> </v>
      </c>
      <c r="BH349" s="278" t="str">
        <f t="shared" ref="BH349" si="780">IF(ISERROR(IF(R349="R.INHERENTE
20","R. INHERENTE",(IF(AZ349="R.RESIDUAL
20","R. RESIDUAL"," ")))),"",(IF(R349="R.INHERENTE
20","R. INHERENTE",(IF(AZ349="R.RESIDUAL
20","R. RESIDUAL"," ")))))</f>
        <v xml:space="preserve"> </v>
      </c>
      <c r="BI349" s="279" t="str">
        <f t="shared" ref="BI349" si="781">IF(ISERROR(IF(R349="R.INHERENTE
25","R. INHERENTE",(IF(AZ349="R.RESIDUAL
25","R. RESIDUAL"," ")))),"",(IF(R349="R.INHERENTE
25","R. INHERENTE",(IF(AZ349="R.RESIDUAL
25","R. RESIDUAL"," ")))))</f>
        <v xml:space="preserve"> </v>
      </c>
      <c r="BJ349" s="280"/>
      <c r="BK349" s="893" t="s">
        <v>43</v>
      </c>
      <c r="BL349" s="810" t="s">
        <v>43</v>
      </c>
      <c r="BM349" s="810" t="s">
        <v>43</v>
      </c>
      <c r="BN349" s="810" t="s">
        <v>43</v>
      </c>
      <c r="BO349" s="810" t="s">
        <v>43</v>
      </c>
      <c r="BP349" s="813"/>
      <c r="BQ349" s="392"/>
      <c r="BR349" s="816" t="s">
        <v>1314</v>
      </c>
      <c r="BS349" s="1176" t="s">
        <v>1348</v>
      </c>
      <c r="BT349" s="822" t="s">
        <v>1315</v>
      </c>
      <c r="BU349" s="275"/>
      <c r="BV349" s="825">
        <v>44656</v>
      </c>
      <c r="BW349" s="828"/>
      <c r="BX349" s="828"/>
      <c r="BY349" s="828"/>
      <c r="BZ349" s="792" t="s">
        <v>924</v>
      </c>
      <c r="CA349" s="828"/>
      <c r="CB349" s="828"/>
      <c r="CC349" s="828"/>
      <c r="CD349" s="792" t="s">
        <v>924</v>
      </c>
      <c r="CE349" s="828"/>
      <c r="CF349" s="828"/>
      <c r="CG349" s="828"/>
      <c r="CH349" s="792" t="s">
        <v>925</v>
      </c>
      <c r="CI349" s="828"/>
      <c r="CJ349" s="828"/>
      <c r="CK349" s="828"/>
      <c r="CL349" s="792" t="s">
        <v>924</v>
      </c>
      <c r="CM349" s="828"/>
      <c r="CN349" s="828"/>
      <c r="CO349" s="828"/>
      <c r="CP349" s="795" t="s">
        <v>926</v>
      </c>
      <c r="CQ349" s="308"/>
      <c r="CR349" s="831">
        <v>44661</v>
      </c>
      <c r="CS349" s="789"/>
      <c r="CT349" s="789"/>
      <c r="CU349" s="789"/>
      <c r="CV349" s="789"/>
      <c r="CW349" s="789"/>
      <c r="CX349" s="789"/>
      <c r="CY349" s="789"/>
      <c r="CZ349" s="792" t="s">
        <v>924</v>
      </c>
      <c r="DA349" s="789"/>
      <c r="DB349" s="789"/>
      <c r="DC349" s="789"/>
      <c r="DD349" s="792" t="s">
        <v>924</v>
      </c>
      <c r="DE349" s="789"/>
      <c r="DF349" s="789"/>
      <c r="DG349" s="789"/>
      <c r="DH349" s="792" t="s">
        <v>925</v>
      </c>
      <c r="DI349" s="789"/>
      <c r="DJ349" s="789"/>
      <c r="DK349" s="789"/>
      <c r="DL349" s="792" t="s">
        <v>924</v>
      </c>
      <c r="DM349" s="789"/>
      <c r="DN349" s="789"/>
      <c r="DO349" s="789"/>
      <c r="DP349" s="795" t="s">
        <v>926</v>
      </c>
      <c r="DQ349" s="293"/>
      <c r="DR349" s="294"/>
      <c r="DS349" s="295"/>
      <c r="DT349" s="295"/>
      <c r="DU349" s="296"/>
    </row>
    <row r="350" spans="1:125" ht="80.25" customHeight="1" x14ac:dyDescent="0.25">
      <c r="A350" s="303"/>
      <c r="B350" s="835"/>
      <c r="C350" s="838"/>
      <c r="D350" s="838"/>
      <c r="E350" s="838"/>
      <c r="F350" s="841"/>
      <c r="G350" s="844"/>
      <c r="H350" s="486" t="s">
        <v>1316</v>
      </c>
      <c r="I350" s="847"/>
      <c r="J350" s="1207"/>
      <c r="K350" s="1210"/>
      <c r="L350" s="274"/>
      <c r="M350" s="856"/>
      <c r="N350" s="859"/>
      <c r="O350" s="862"/>
      <c r="P350" s="865"/>
      <c r="Q350" s="868"/>
      <c r="R350" s="871"/>
      <c r="S350" s="274"/>
      <c r="T350" s="516"/>
      <c r="U350" s="258"/>
      <c r="V350" s="258"/>
      <c r="W350" s="798"/>
      <c r="X350" s="798"/>
      <c r="Y350" s="798"/>
      <c r="Z350" s="798"/>
      <c r="AA350" s="798"/>
      <c r="AB350" s="798"/>
      <c r="AC350" s="798"/>
      <c r="AD350" s="798"/>
      <c r="AE350" s="798"/>
      <c r="AF350" s="798"/>
      <c r="AG350" s="412">
        <f t="shared" si="769"/>
        <v>0</v>
      </c>
      <c r="AH350" s="403"/>
      <c r="AI350" s="404"/>
      <c r="AJ350" s="801"/>
      <c r="AK350" s="802"/>
      <c r="AL350" s="803"/>
      <c r="AM350" s="804"/>
      <c r="AN350" s="801"/>
      <c r="AO350" s="802"/>
      <c r="AP350" s="499"/>
      <c r="AQ350" s="482"/>
      <c r="AR350" s="269"/>
      <c r="AS350" s="266"/>
      <c r="AT350" s="261"/>
      <c r="AU350" s="276"/>
      <c r="AV350" s="879"/>
      <c r="AW350" s="882"/>
      <c r="AX350" s="885"/>
      <c r="AY350" s="882"/>
      <c r="AZ350" s="888"/>
      <c r="BA350" s="891"/>
      <c r="BB350" s="394"/>
      <c r="BC350" s="282"/>
      <c r="BD350" s="397">
        <v>0.8</v>
      </c>
      <c r="BE350" s="283" t="str">
        <f t="shared" ref="BE350" si="782">IF(ISERROR(IF(R349="R.INHERENTE
4","R. INHERENTE",(IF(AZ349="R.RESIDUAL
4","R. RESIDUAL"," ")))),"",(IF(R349="R.INHERENTE
4","R. INHERENTE",(IF(AZ349="R.RESIDUAL
4","R. RESIDUAL"," ")))))</f>
        <v xml:space="preserve"> </v>
      </c>
      <c r="BF350" s="284" t="str">
        <f t="shared" ref="BF350" si="783">IF(ISERROR(IF(R349="R.INHERENTE
9","R. INHERENTE",(IF(AZ349="R.RESIDUAL
9","R. RESIDUAL"," ")))),"",(IF(R349="R.INHERENTE
9","R. INHERENTE",(IF(AZ349="R.RESIDUAL
9","R. RESIDUAL"," ")))))</f>
        <v xml:space="preserve"> </v>
      </c>
      <c r="BG350" s="285" t="str">
        <f t="shared" ref="BG350" si="784">IF(ISERROR(IF(R349="R.INHERENTE
14","R. INHERENTE",(IF(AZ349="R.RESIDUAL
14","R. RESIDUAL"," ")))),"",(IF(R349="R.INHERENTE
14","R. INHERENTE",(IF(AZ349="R.RESIDUAL
14","R. RESIDUAL"," ")))))</f>
        <v xml:space="preserve"> </v>
      </c>
      <c r="BH350" s="285" t="str">
        <f t="shared" ref="BH350" si="785">IF(ISERROR(IF(R349="R.INHERENTE
19","R. INHERENTE",(IF(AZ349="R.RESIDUAL
19","R. RESIDUAL"," ")))),"",(IF(R349="R.INHERENTE
19","R. INHERENTE",(IF(AZ349="R.RESIDUAL
19","R. RESIDUAL"," ")))))</f>
        <v xml:space="preserve"> </v>
      </c>
      <c r="BI350" s="286" t="str">
        <f t="shared" ref="BI350" si="786">IF(ISERROR(IF(R349="R.INHERENTE
24","R. INHERENTE",(IF(AZ349="R.RESIDUAL
24","R. RESIDUAL"," ")))),"",(IF(R349="R.INHERENTE
24","R. INHERENTE",(IF(AZ349="R.RESIDUAL
24","R. RESIDUAL"," ")))))</f>
        <v xml:space="preserve"> </v>
      </c>
      <c r="BJ350" s="280"/>
      <c r="BK350" s="894"/>
      <c r="BL350" s="811"/>
      <c r="BM350" s="811"/>
      <c r="BN350" s="811"/>
      <c r="BO350" s="811"/>
      <c r="BP350" s="814"/>
      <c r="BQ350" s="392"/>
      <c r="BR350" s="817"/>
      <c r="BS350" s="950" t="s">
        <v>1288</v>
      </c>
      <c r="BT350" s="1153"/>
      <c r="BU350" s="275"/>
      <c r="BV350" s="826"/>
      <c r="BW350" s="829"/>
      <c r="BX350" s="829"/>
      <c r="BY350" s="829"/>
      <c r="BZ350" s="793"/>
      <c r="CA350" s="829"/>
      <c r="CB350" s="829"/>
      <c r="CC350" s="829"/>
      <c r="CD350" s="793"/>
      <c r="CE350" s="829"/>
      <c r="CF350" s="829"/>
      <c r="CG350" s="829"/>
      <c r="CH350" s="793"/>
      <c r="CI350" s="829"/>
      <c r="CJ350" s="829"/>
      <c r="CK350" s="829"/>
      <c r="CL350" s="793"/>
      <c r="CM350" s="829"/>
      <c r="CN350" s="829"/>
      <c r="CO350" s="829"/>
      <c r="CP350" s="796"/>
      <c r="CQ350" s="308"/>
      <c r="CR350" s="832"/>
      <c r="CS350" s="790"/>
      <c r="CT350" s="790"/>
      <c r="CU350" s="790"/>
      <c r="CV350" s="790"/>
      <c r="CW350" s="790"/>
      <c r="CX350" s="790"/>
      <c r="CY350" s="790"/>
      <c r="CZ350" s="793"/>
      <c r="DA350" s="790"/>
      <c r="DB350" s="790"/>
      <c r="DC350" s="790"/>
      <c r="DD350" s="793"/>
      <c r="DE350" s="790"/>
      <c r="DF350" s="790"/>
      <c r="DG350" s="790"/>
      <c r="DH350" s="793"/>
      <c r="DI350" s="790"/>
      <c r="DJ350" s="790"/>
      <c r="DK350" s="790"/>
      <c r="DL350" s="793"/>
      <c r="DM350" s="790"/>
      <c r="DN350" s="790"/>
      <c r="DO350" s="790"/>
      <c r="DP350" s="796"/>
      <c r="DQ350" s="293"/>
      <c r="DR350" s="297"/>
      <c r="DS350" s="298"/>
      <c r="DT350" s="298"/>
      <c r="DU350" s="299"/>
    </row>
    <row r="351" spans="1:125" ht="80.25" customHeight="1" x14ac:dyDescent="0.25">
      <c r="A351" s="303"/>
      <c r="B351" s="835"/>
      <c r="C351" s="838"/>
      <c r="D351" s="838"/>
      <c r="E351" s="838"/>
      <c r="F351" s="841"/>
      <c r="G351" s="844"/>
      <c r="H351" s="486"/>
      <c r="I351" s="847"/>
      <c r="J351" s="1207"/>
      <c r="K351" s="1210"/>
      <c r="L351" s="274"/>
      <c r="M351" s="856"/>
      <c r="N351" s="859"/>
      <c r="O351" s="862"/>
      <c r="P351" s="865"/>
      <c r="Q351" s="868"/>
      <c r="R351" s="871"/>
      <c r="S351" s="274"/>
      <c r="T351" s="516"/>
      <c r="U351" s="258"/>
      <c r="V351" s="258"/>
      <c r="W351" s="798"/>
      <c r="X351" s="798"/>
      <c r="Y351" s="798"/>
      <c r="Z351" s="798"/>
      <c r="AA351" s="798"/>
      <c r="AB351" s="798"/>
      <c r="AC351" s="798"/>
      <c r="AD351" s="798"/>
      <c r="AE351" s="798"/>
      <c r="AF351" s="798"/>
      <c r="AG351" s="412">
        <f t="shared" si="769"/>
        <v>0</v>
      </c>
      <c r="AH351" s="403"/>
      <c r="AI351" s="404"/>
      <c r="AJ351" s="801"/>
      <c r="AK351" s="802"/>
      <c r="AL351" s="803"/>
      <c r="AM351" s="804"/>
      <c r="AN351" s="801"/>
      <c r="AO351" s="802"/>
      <c r="AP351" s="499"/>
      <c r="AQ351" s="482"/>
      <c r="AR351" s="269"/>
      <c r="AS351" s="266"/>
      <c r="AT351" s="261"/>
      <c r="AU351" s="276"/>
      <c r="AV351" s="879"/>
      <c r="AW351" s="882"/>
      <c r="AX351" s="885"/>
      <c r="AY351" s="882"/>
      <c r="AZ351" s="888"/>
      <c r="BA351" s="891"/>
      <c r="BB351" s="394"/>
      <c r="BC351" s="282"/>
      <c r="BD351" s="397">
        <v>0.60000000000000009</v>
      </c>
      <c r="BE351" s="283" t="str">
        <f t="shared" ref="BE351" si="787">IF(ISERROR(IF(R349="R.INHERENTE
3","R. INHERENTE",(IF(AZ349="R.RESIDUAL
3","R. RESIDUAL"," ")))),"",(IF(R349="R.INHERENTE
3","R. INHERENTE",(IF(AZ349="R.RESIDUAL
3","R. RESIDUAL"," ")))))</f>
        <v xml:space="preserve"> </v>
      </c>
      <c r="BF351" s="284" t="str">
        <f t="shared" ref="BF351" si="788">IF(ISERROR(IF(R349="R.INHERENTE
8","R. INHERENTE",(IF(AZ349="R.RESIDUAL
8","R. RESIDUAL"," ")))),"",(IF(R349="R.INHERENTE
8","R. INHERENTE",(IF(AZ349="R.RESIDUAL
8","R. RESIDUAL"," ")))))</f>
        <v xml:space="preserve"> </v>
      </c>
      <c r="BG351" s="284" t="str">
        <f t="shared" ref="BG351" si="789">IF(ISERROR(IF(R349="R.INHERENTE
13","R. INHERENTE",(IF(AZ349="R.RESIDUAL
13","R. RESIDUAL"," ")))),"",(IF(R349="R.INHERENTE
13","R. INHERENTE",(IF(AZ349="R.RESIDUAL
13","R. RESIDUAL"," ")))))</f>
        <v xml:space="preserve"> </v>
      </c>
      <c r="BH351" s="285" t="str">
        <f t="shared" ref="BH351" si="790">IF(ISERROR(IF(R349="R.INHERENTE
18","R. INHERENTE",(IF(AZ349="R.RESIDUAL
18","R. RESIDUAL"," ")))),"",(IF(R349="R.INHERENTE
18","R. INHERENTE",(IF(AZ349="R.RESIDUAL
18","R. RESIDUAL"," ")))))</f>
        <v>R. INHERENTE</v>
      </c>
      <c r="BI351" s="286" t="str">
        <f t="shared" ref="BI351" si="791">IF(ISERROR(IF(R349="R.INHERENTE
23","R. INHERENTE",(IF(AZ349="R.RESIDUAL
23","R. RESIDUAL"," ")))),"",(IF(R349="R.INHERENTE
23","R. INHERENTE",(IF(AZ349="R.RESIDUAL
23","R. RESIDUAL"," ")))))</f>
        <v xml:space="preserve"> </v>
      </c>
      <c r="BJ351" s="280"/>
      <c r="BK351" s="894"/>
      <c r="BL351" s="811"/>
      <c r="BM351" s="811"/>
      <c r="BN351" s="811"/>
      <c r="BO351" s="811"/>
      <c r="BP351" s="814"/>
      <c r="BQ351" s="392"/>
      <c r="BR351" s="817"/>
      <c r="BS351" s="950"/>
      <c r="BT351" s="1153"/>
      <c r="BU351" s="275"/>
      <c r="BV351" s="826"/>
      <c r="BW351" s="829"/>
      <c r="BX351" s="829"/>
      <c r="BY351" s="829"/>
      <c r="BZ351" s="793"/>
      <c r="CA351" s="829"/>
      <c r="CB351" s="829"/>
      <c r="CC351" s="829"/>
      <c r="CD351" s="793"/>
      <c r="CE351" s="829"/>
      <c r="CF351" s="829"/>
      <c r="CG351" s="829"/>
      <c r="CH351" s="793"/>
      <c r="CI351" s="829"/>
      <c r="CJ351" s="829"/>
      <c r="CK351" s="829"/>
      <c r="CL351" s="793"/>
      <c r="CM351" s="829"/>
      <c r="CN351" s="829"/>
      <c r="CO351" s="829"/>
      <c r="CP351" s="796"/>
      <c r="CQ351" s="308"/>
      <c r="CR351" s="832"/>
      <c r="CS351" s="790"/>
      <c r="CT351" s="790"/>
      <c r="CU351" s="790"/>
      <c r="CV351" s="790"/>
      <c r="CW351" s="790"/>
      <c r="CX351" s="790"/>
      <c r="CY351" s="790"/>
      <c r="CZ351" s="793"/>
      <c r="DA351" s="790"/>
      <c r="DB351" s="790"/>
      <c r="DC351" s="790"/>
      <c r="DD351" s="793"/>
      <c r="DE351" s="790"/>
      <c r="DF351" s="790"/>
      <c r="DG351" s="790"/>
      <c r="DH351" s="793"/>
      <c r="DI351" s="790"/>
      <c r="DJ351" s="790"/>
      <c r="DK351" s="790"/>
      <c r="DL351" s="793"/>
      <c r="DM351" s="790"/>
      <c r="DN351" s="790"/>
      <c r="DO351" s="790"/>
      <c r="DP351" s="796"/>
      <c r="DQ351" s="293"/>
      <c r="DR351" s="297"/>
      <c r="DS351" s="298"/>
      <c r="DT351" s="298"/>
      <c r="DU351" s="299"/>
    </row>
    <row r="352" spans="1:125" ht="80.25" customHeight="1" x14ac:dyDescent="0.25">
      <c r="A352" s="303"/>
      <c r="B352" s="835"/>
      <c r="C352" s="838"/>
      <c r="D352" s="838"/>
      <c r="E352" s="838"/>
      <c r="F352" s="841"/>
      <c r="G352" s="844"/>
      <c r="H352" s="486"/>
      <c r="I352" s="847"/>
      <c r="J352" s="1207"/>
      <c r="K352" s="1210"/>
      <c r="L352" s="274"/>
      <c r="M352" s="856"/>
      <c r="N352" s="859"/>
      <c r="O352" s="862"/>
      <c r="P352" s="865"/>
      <c r="Q352" s="868"/>
      <c r="R352" s="871"/>
      <c r="S352" s="274"/>
      <c r="T352" s="516"/>
      <c r="U352" s="258"/>
      <c r="V352" s="258"/>
      <c r="W352" s="798"/>
      <c r="X352" s="798"/>
      <c r="Y352" s="798"/>
      <c r="Z352" s="798"/>
      <c r="AA352" s="798"/>
      <c r="AB352" s="798"/>
      <c r="AC352" s="798"/>
      <c r="AD352" s="798"/>
      <c r="AE352" s="798"/>
      <c r="AF352" s="798"/>
      <c r="AG352" s="412">
        <f t="shared" si="769"/>
        <v>0</v>
      </c>
      <c r="AH352" s="403"/>
      <c r="AI352" s="404"/>
      <c r="AJ352" s="801"/>
      <c r="AK352" s="802"/>
      <c r="AL352" s="803"/>
      <c r="AM352" s="804"/>
      <c r="AN352" s="801"/>
      <c r="AO352" s="802"/>
      <c r="AP352" s="543"/>
      <c r="AQ352" s="482"/>
      <c r="AR352" s="269"/>
      <c r="AS352" s="266"/>
      <c r="AT352" s="261"/>
      <c r="AU352" s="276"/>
      <c r="AV352" s="879"/>
      <c r="AW352" s="882"/>
      <c r="AX352" s="885"/>
      <c r="AY352" s="882"/>
      <c r="AZ352" s="888"/>
      <c r="BA352" s="891"/>
      <c r="BB352" s="394"/>
      <c r="BC352" s="282"/>
      <c r="BD352" s="397">
        <v>0.4</v>
      </c>
      <c r="BE352" s="287" t="str">
        <f t="shared" ref="BE352" si="792">IF(ISERROR(IF(R349="R.INHERENTE
2","R. INHERENTE",(IF(AZ349="R.RESIDUAL
2","R. RESIDUAL"," ")))),"",(IF(R349="R.INHERENTE
2","R. INHERENTE",(IF(AZ349="R.RESIDUAL
2","R. RESIDUAL"," ")))))</f>
        <v xml:space="preserve"> </v>
      </c>
      <c r="BF352" s="284" t="str">
        <f t="shared" ref="BF352" si="793">IF(ISERROR(IF(R349="R.INHERENTE
7","R. INHERENTE",(IF(AZ349="R.RESIDUAL
7","R. RESIDUAL"," ")))),"",(IF(R349="R.INHERENTE
7","R. INHERENTE",(IF(AZ349="R.RESIDUAL
7","R. RESIDUAL"," ")))))</f>
        <v xml:space="preserve"> </v>
      </c>
      <c r="BG352" s="284" t="str">
        <f t="shared" ref="BG352" si="794">IF(ISERROR(IF(R349="R.INHERENTE
12","R. INHERENTE",(IF(AZ349="R.RESIDUAL
12","R. RESIDUAL"," ")))),"",(IF(R349="R.INHERENTE
12","R. INHERENTE",(IF(AZ349="R.RESIDUAL
12","R. RESIDUAL"," ")))))</f>
        <v xml:space="preserve"> </v>
      </c>
      <c r="BH352" s="285" t="str">
        <f t="shared" ref="BH352" si="795">IF(ISERROR(IF(R349="R.INHERENTE
17","R. INHERENTE",(IF(AZ349="R.RESIDUAL
17","R. RESIDUAL"," ")))),"",(IF(R349="R.INHERENTE
17","R. INHERENTE",(IF(AZ349="R.RESIDUAL
17","R. RESIDUAL"," ")))))</f>
        <v>R. RESIDUAL</v>
      </c>
      <c r="BI352" s="286" t="str">
        <f t="shared" ref="BI352" si="796">IF(ISERROR(IF(R349="R.INHERENTE
22","R. INHERENTE",(IF(AZ349="R.RESIDUAL
22","R. RESIDUAL"," ")))),"",(IF(R349="R.INHERENTE
22","R. INHERENTE",(IF(AZ349="R.RESIDUAL
22","R. RESIDUAL"," ")))))</f>
        <v xml:space="preserve"> </v>
      </c>
      <c r="BJ352" s="280"/>
      <c r="BK352" s="894"/>
      <c r="BL352" s="811"/>
      <c r="BM352" s="811"/>
      <c r="BN352" s="811"/>
      <c r="BO352" s="811"/>
      <c r="BP352" s="814"/>
      <c r="BQ352" s="392"/>
      <c r="BR352" s="817"/>
      <c r="BS352" s="950"/>
      <c r="BT352" s="1153"/>
      <c r="BU352" s="275"/>
      <c r="BV352" s="826"/>
      <c r="BW352" s="829"/>
      <c r="BX352" s="829"/>
      <c r="BY352" s="829"/>
      <c r="BZ352" s="793"/>
      <c r="CA352" s="829"/>
      <c r="CB352" s="829"/>
      <c r="CC352" s="829"/>
      <c r="CD352" s="793"/>
      <c r="CE352" s="829"/>
      <c r="CF352" s="829"/>
      <c r="CG352" s="829"/>
      <c r="CH352" s="793"/>
      <c r="CI352" s="829"/>
      <c r="CJ352" s="829"/>
      <c r="CK352" s="829"/>
      <c r="CL352" s="793"/>
      <c r="CM352" s="829"/>
      <c r="CN352" s="829"/>
      <c r="CO352" s="829"/>
      <c r="CP352" s="796"/>
      <c r="CQ352" s="308"/>
      <c r="CR352" s="832"/>
      <c r="CS352" s="790"/>
      <c r="CT352" s="790"/>
      <c r="CU352" s="790"/>
      <c r="CV352" s="790"/>
      <c r="CW352" s="790"/>
      <c r="CX352" s="790"/>
      <c r="CY352" s="790"/>
      <c r="CZ352" s="793"/>
      <c r="DA352" s="790"/>
      <c r="DB352" s="790"/>
      <c r="DC352" s="790"/>
      <c r="DD352" s="793"/>
      <c r="DE352" s="790"/>
      <c r="DF352" s="790"/>
      <c r="DG352" s="790"/>
      <c r="DH352" s="793"/>
      <c r="DI352" s="790"/>
      <c r="DJ352" s="790"/>
      <c r="DK352" s="790"/>
      <c r="DL352" s="793"/>
      <c r="DM352" s="790"/>
      <c r="DN352" s="790"/>
      <c r="DO352" s="790"/>
      <c r="DP352" s="796"/>
      <c r="DQ352" s="293"/>
      <c r="DR352" s="297"/>
      <c r="DS352" s="298"/>
      <c r="DT352" s="298"/>
      <c r="DU352" s="299"/>
    </row>
    <row r="353" spans="1:125" ht="80.25" customHeight="1" thickBot="1" x14ac:dyDescent="0.3">
      <c r="A353" s="303"/>
      <c r="B353" s="836"/>
      <c r="C353" s="839"/>
      <c r="D353" s="839"/>
      <c r="E353" s="839"/>
      <c r="F353" s="842"/>
      <c r="G353" s="845"/>
      <c r="H353" s="487"/>
      <c r="I353" s="848"/>
      <c r="J353" s="1208"/>
      <c r="K353" s="1211"/>
      <c r="L353" s="274"/>
      <c r="M353" s="857"/>
      <c r="N353" s="860"/>
      <c r="O353" s="863"/>
      <c r="P353" s="866"/>
      <c r="Q353" s="869"/>
      <c r="R353" s="872"/>
      <c r="S353" s="274"/>
      <c r="T353" s="551"/>
      <c r="U353" s="263"/>
      <c r="V353" s="263"/>
      <c r="W353" s="805"/>
      <c r="X353" s="805"/>
      <c r="Y353" s="805"/>
      <c r="Z353" s="805"/>
      <c r="AA353" s="805"/>
      <c r="AB353" s="805"/>
      <c r="AC353" s="805"/>
      <c r="AD353" s="805"/>
      <c r="AE353" s="805"/>
      <c r="AF353" s="805"/>
      <c r="AG353" s="413">
        <f t="shared" si="769"/>
        <v>0</v>
      </c>
      <c r="AH353" s="405"/>
      <c r="AI353" s="406"/>
      <c r="AJ353" s="806"/>
      <c r="AK353" s="807"/>
      <c r="AL353" s="808"/>
      <c r="AM353" s="809"/>
      <c r="AN353" s="806"/>
      <c r="AO353" s="807"/>
      <c r="AP353" s="271"/>
      <c r="AQ353" s="483"/>
      <c r="AR353" s="270"/>
      <c r="AS353" s="267"/>
      <c r="AT353" s="264"/>
      <c r="AU353" s="276"/>
      <c r="AV353" s="880"/>
      <c r="AW353" s="883"/>
      <c r="AX353" s="886"/>
      <c r="AY353" s="883"/>
      <c r="AZ353" s="889"/>
      <c r="BA353" s="892"/>
      <c r="BB353" s="394"/>
      <c r="BC353" s="282"/>
      <c r="BD353" s="398">
        <v>0.2</v>
      </c>
      <c r="BE353" s="288" t="str">
        <f t="shared" ref="BE353" si="797">IF(ISERROR(IF(R349="R.INHERENTE
1","R. INHERENTE",(IF(AZ349="R.RESIDUAL
1","R. RESIDUAL"," ")))),"",(IF(R349="R.INHERENTE
1","R. INHERENTE",(IF(AZ349="R.RESIDUAL
1","R. RESIDUAL"," ")))))</f>
        <v xml:space="preserve"> </v>
      </c>
      <c r="BF353" s="289" t="str">
        <f t="shared" ref="BF353" si="798">IF(ISERROR(IF(R349="R.INHERENTE
6","R. INHERENTE",(IF(AZ349="R.RESIDUAL
6","R. RESIDUAL"," ")))),"",(IF(R349="R.INHERENTE
6","R. INHERENTE",(IF(AZ349="R.RESIDUAL
6","R. RESIDUAL"," ")))))</f>
        <v xml:space="preserve"> </v>
      </c>
      <c r="BG353" s="290" t="str">
        <f t="shared" ref="BG353" si="799">IF(ISERROR(IF(R349="R.INHERENTE
11","R. INHERENTE",(IF(AZ349="R.RESIDUAL
11","R. RESIDUAL"," ")))),"",(IF(R349="R.INHERENTE
11","R. INHERENTE",(IF(AZ349="R.RESIDUAL
11","R. RESIDUAL"," ")))))</f>
        <v xml:space="preserve"> </v>
      </c>
      <c r="BH353" s="291" t="str">
        <f t="shared" ref="BH353" si="800">IF(ISERROR(IF(R349="R.INHERENTE
16","R. INHERENTE",(IF(AZ349="R.RESIDUAL
16","R. RESIDUAL"," ")))),"",(IF(R349="R.INHERENTE
16","R. INHERENTE",(IF(AZ349="R.RESIDUAL
16","R. RESIDUAL"," ")))))</f>
        <v xml:space="preserve"> </v>
      </c>
      <c r="BI353" s="292" t="str">
        <f t="shared" ref="BI353" si="801">IF(ISERROR(IF(R349="R.INHERENTE
21","R. INHERENTE",(IF(AZ349="R.RESIDUAL
21","R. RESIDUAL"," ")))),"",(IF(R349="R.INHERENTE
21","R. INHERENTE",(IF(AZ349="R.RESIDUAL
21","R. RESIDUAL"," ")))))</f>
        <v xml:space="preserve"> </v>
      </c>
      <c r="BJ353" s="280"/>
      <c r="BK353" s="895"/>
      <c r="BL353" s="812"/>
      <c r="BM353" s="812"/>
      <c r="BN353" s="812"/>
      <c r="BO353" s="812"/>
      <c r="BP353" s="815"/>
      <c r="BQ353" s="392"/>
      <c r="BR353" s="818"/>
      <c r="BS353" s="951"/>
      <c r="BT353" s="1178"/>
      <c r="BU353" s="275"/>
      <c r="BV353" s="827"/>
      <c r="BW353" s="830"/>
      <c r="BX353" s="830"/>
      <c r="BY353" s="830"/>
      <c r="BZ353" s="794"/>
      <c r="CA353" s="830"/>
      <c r="CB353" s="830"/>
      <c r="CC353" s="830"/>
      <c r="CD353" s="794"/>
      <c r="CE353" s="830"/>
      <c r="CF353" s="830"/>
      <c r="CG353" s="830"/>
      <c r="CH353" s="794"/>
      <c r="CI353" s="830"/>
      <c r="CJ353" s="830"/>
      <c r="CK353" s="830"/>
      <c r="CL353" s="794"/>
      <c r="CM353" s="830"/>
      <c r="CN353" s="830"/>
      <c r="CO353" s="830"/>
      <c r="CP353" s="797"/>
      <c r="CQ353" s="308"/>
      <c r="CR353" s="833"/>
      <c r="CS353" s="791"/>
      <c r="CT353" s="791"/>
      <c r="CU353" s="791"/>
      <c r="CV353" s="791"/>
      <c r="CW353" s="791"/>
      <c r="CX353" s="791"/>
      <c r="CY353" s="791"/>
      <c r="CZ353" s="794"/>
      <c r="DA353" s="791"/>
      <c r="DB353" s="791"/>
      <c r="DC353" s="791"/>
      <c r="DD353" s="794"/>
      <c r="DE353" s="791"/>
      <c r="DF353" s="791"/>
      <c r="DG353" s="791"/>
      <c r="DH353" s="794"/>
      <c r="DI353" s="791"/>
      <c r="DJ353" s="791"/>
      <c r="DK353" s="791"/>
      <c r="DL353" s="794"/>
      <c r="DM353" s="791"/>
      <c r="DN353" s="791"/>
      <c r="DO353" s="791"/>
      <c r="DP353" s="797"/>
      <c r="DQ353" s="293"/>
      <c r="DR353" s="300"/>
      <c r="DS353" s="301"/>
      <c r="DT353" s="301"/>
      <c r="DU353" s="302"/>
    </row>
    <row r="354" spans="1:125" ht="18.95" customHeight="1" thickBot="1" x14ac:dyDescent="0.3">
      <c r="AV354" s="394"/>
      <c r="AW354" s="394"/>
      <c r="AX354" s="394"/>
      <c r="AY354" s="394"/>
      <c r="AZ354" s="394"/>
      <c r="BE354" s="410">
        <v>0.2</v>
      </c>
      <c r="BF354" s="411">
        <v>0.4</v>
      </c>
      <c r="BG354" s="411">
        <v>0.60000000000000009</v>
      </c>
      <c r="BH354" s="411">
        <v>0.8</v>
      </c>
      <c r="BI354" s="411">
        <v>1</v>
      </c>
    </row>
    <row r="355" spans="1:125" ht="80.25" customHeight="1" x14ac:dyDescent="0.25">
      <c r="A355" s="303"/>
      <c r="B355" s="834">
        <v>57</v>
      </c>
      <c r="C355" s="837" t="s">
        <v>645</v>
      </c>
      <c r="D355" s="837" t="s">
        <v>629</v>
      </c>
      <c r="E355" s="837" t="s">
        <v>601</v>
      </c>
      <c r="F355" s="840" t="s">
        <v>878</v>
      </c>
      <c r="G355" s="843" t="s">
        <v>2218</v>
      </c>
      <c r="H355" s="485" t="s">
        <v>1317</v>
      </c>
      <c r="I355" s="846" t="str">
        <f>IF(F355="","",(CONCATENATE("Posibilidad de afectación ",F355," ",G355," ",H355," ",H356," ",H357," ",H358," ",H359)))</f>
        <v xml:space="preserve">Posibilidad de afectación Reputacional y Económica por caida de usuario en la unidad renal, debido a que los pacientes no siguen las recomendaciones dadas por el personal del servicio, fallas en la adherencia a la guía del riesgo de caida y las condiciones de infraestructura y dotación inadecuadas en el servicio.  </v>
      </c>
      <c r="J355" s="1206" t="s">
        <v>268</v>
      </c>
      <c r="K355" s="1209" t="s">
        <v>868</v>
      </c>
      <c r="L355" s="274"/>
      <c r="M355" s="855" t="s">
        <v>656</v>
      </c>
      <c r="N355" s="858">
        <f>IF(ISERROR(VLOOKUP($M355,[5]Listas!$E$20:$F$24,2,FALSE)),"",(VLOOKUP($M355,[5]Listas!$E$20:$F$24,2,FALSE)))</f>
        <v>0.8</v>
      </c>
      <c r="O355" s="861" t="str">
        <f>IF(ISERROR(VLOOKUP($N355,[5]Listas!$E$3:$F$7,2,FALSE)),"",(VLOOKUP($N355,[5]Listas!$E$3:$F$7,2,FALSE)))</f>
        <v>ALTA</v>
      </c>
      <c r="P355" s="864" t="s">
        <v>594</v>
      </c>
      <c r="Q355" s="867">
        <f>IF(ISERROR(VLOOKUP($P355,[5]Listas!$E$28:$F$35,2,FALSE)),"",(VLOOKUP($P355,[5]Listas!$E$28:$F$35,2,FALSE)))</f>
        <v>0.6</v>
      </c>
      <c r="R355" s="870" t="str">
        <f t="shared" ref="R355" si="802">IF(N355="","",(CONCATENATE("R.INHERENTE
",(IF(AND($N355=0.2,$Q355=0.2),1,(IF(AND($N355=0.2,$Q355=0.4),6,(IF(AND($N355=0.2,$Q355=0.6),11,(IF(AND($N355=0.2,$Q355=0.8),16,(IF(AND($N355=0.2,$Q355=1),21,(IF(AND($N355=0.4,$Q355=0.2),2,(IF(AND($N355=0.4,$Q355=0.4),7,(IF(AND($N355=0.4,$Q355=0.6),12,(IF(AND($N355=0.4,$Q355=0.8),17,(IF(AND($N355=0.4,$Q355=1),22,(IF(AND($N355=0.6,$Q355=0.2),3,(IF(AND($N355=0.6,$Q355=0.4),8,(IF(AND($N355=0.6,$Q355=0.6),13,(IF(AND($N355=0.6,$Q355=0.8),18,(IF(AND($N355=0.6,$Q355=1),23,(IF(AND($N355=0.8,$Q355=0.2),4,(IF(AND($N355=0.8,$Q355=0.4),9,(IF(AND($N355=0.8,$Q355=0.6),14,(IF(AND($N355=0.8,$Q355=0.8),19,(IF(AND($N355=0.8,$Q355=1),24,(IF(AND($N355=1,$Q355=0.2),5,(IF(AND($N355=1,$Q355=0.4),10,(IF(AND($N355=1,$Q355=0.6),15,(IF(AND($N355=1,$Q355=0.8),20,(IF(AND($N355=1,$Q355=1),25,"")))))))))))))))))))))))))))))))))))))))))))))))))))))</f>
        <v>R.INHERENTE
14</v>
      </c>
      <c r="S355" s="274">
        <f>+VLOOKUP($R355,[5]Listas!$D$112:$E$136,2,FALSE)</f>
        <v>14</v>
      </c>
      <c r="T355" s="515" t="s">
        <v>2219</v>
      </c>
      <c r="U355" s="309" t="s">
        <v>748</v>
      </c>
      <c r="V355" s="309"/>
      <c r="W355" s="875">
        <v>25</v>
      </c>
      <c r="X355" s="875"/>
      <c r="Y355" s="875"/>
      <c r="Z355" s="875"/>
      <c r="AA355" s="875"/>
      <c r="AB355" s="875"/>
      <c r="AC355" s="875"/>
      <c r="AD355" s="875"/>
      <c r="AE355" s="875">
        <v>15</v>
      </c>
      <c r="AF355" s="875"/>
      <c r="AG355" s="436">
        <f t="shared" ref="AG355:AG359" si="803">W355+Y355+AA355+AC355+AE355</f>
        <v>40</v>
      </c>
      <c r="AH355" s="407">
        <v>0.48</v>
      </c>
      <c r="AI355" s="408"/>
      <c r="AJ355" s="1186" t="s">
        <v>189</v>
      </c>
      <c r="AK355" s="1187"/>
      <c r="AL355" s="1188" t="s">
        <v>588</v>
      </c>
      <c r="AM355" s="1189"/>
      <c r="AN355" s="1186" t="s">
        <v>189</v>
      </c>
      <c r="AO355" s="1187"/>
      <c r="AP355" s="500" t="s">
        <v>2220</v>
      </c>
      <c r="AQ355" s="482" t="s">
        <v>616</v>
      </c>
      <c r="AR355" s="268" t="s">
        <v>2221</v>
      </c>
      <c r="AS355" s="311" t="s">
        <v>1318</v>
      </c>
      <c r="AT355" s="259" t="s">
        <v>1255</v>
      </c>
      <c r="AU355" s="305">
        <f t="shared" ref="AU355" si="804">+(IF(AND($AV355&gt;0,$AV355&lt;=0.2),0.2,(IF(AND($AV355&gt;0.2,$AV355&lt;=0.4),0.4,(IF(AND($AV355&gt;0.4,$AV355&lt;=0.6),0.6,(IF(AND($AV355&gt;0.6,$AV355&lt;=0.8),0.8,(IF($AV355&gt;0.8,1,""))))))))))</f>
        <v>0.6</v>
      </c>
      <c r="AV355" s="878">
        <f t="shared" ref="AV355" si="805">+MIN(AH355:AH359)</f>
        <v>0.48</v>
      </c>
      <c r="AW355" s="881" t="str">
        <f t="shared" ref="AW355" si="806">+(IF($AU355=0.2,"MUY BAJA",(IF($AU355=0.4,"BAJA",(IF($AU355=0.6,"MEDIA",(IF($AU355=0.8,"ALTA",(IF($AU355=1,"MUY ALTA",""))))))))))</f>
        <v>MEDIA</v>
      </c>
      <c r="AX355" s="884">
        <f t="shared" ref="AX355" si="807">+MIN(AI355:AI359)</f>
        <v>0.36</v>
      </c>
      <c r="AY355" s="881" t="str">
        <f t="shared" ref="AY355" si="808">+(IF($BB355=0.2,"MUY BAJA",(IF($BB355=0.4,"BAJA",(IF($BB355=0.6,"MEDIA",(IF($BB355=0.8,"ALTA",(IF($BB355=1,"MUY ALTA",""))))))))))</f>
        <v>BAJA</v>
      </c>
      <c r="AZ355" s="887" t="str">
        <f t="shared" ref="AZ355" si="809">IF($AU355="","",(CONCATENATE("R.RESIDUAL
",(IF(AND($AU355=0.2,$BB355=0.2),1,(IF(AND($AU355=0.2,$BB355=0.4),6,(IF(AND($AU355=0.2,$BB355=0.6),11,(IF(AND($AU355=0.2,$BB355=0.8),16,(IF(AND($AU355=0.2,$BB355=1),21,(IF(AND($AU355=0.4,$BB355=0.2),2,(IF(AND($AU355=0.4,$BB355=0.4),7,(IF(AND($AU355=0.4,$BB355=0.6),12,(IF(AND($AU355=0.4,$BB355=0.8),17,(IF(AND($AU355=0.4,$BB355=1),22,(IF(AND($AU355=0.6,$BB355=0.2),3,(IF(AND($AU355=0.6,$BB355=0.4),8,(IF(AND($AU355=0.6,$BB355=0.6),13,(IF(AND($AU355=0.6,$BB355=0.8),18,(IF(AND($AU355=0.6,$BB355=1),23,(IF(AND($AU355=0.8,$BB355=0.2),4,(IF(AND($AU355=0.8,$BB355=0.4),9,(IF(AND($AU355=0.8,$BB355=0.6),14,(IF(AND($AU355=0.8,$BB355=0.8),19,(IF(AND($AU355=0.8,$BB355=1),24,(IF(AND($AU355=1,$BB355=0.2),5,(IF(AND($AU355=1,$BB355=0.4),10,(IF(AND($AU355=1,$BB355=0.6),15,(IF(AND($AU355=1,$BB355=0.8),20,(IF(AND($AU355=1,$BB355=1),25,"")))))))))))))))))))))))))))))))))))))))))))))))))))))</f>
        <v>R.RESIDUAL
8</v>
      </c>
      <c r="BA355" s="890" t="s">
        <v>610</v>
      </c>
      <c r="BB355" s="305">
        <f t="shared" ref="BB355" si="810">+(IF(AND($AX355&gt;0,$AX355&lt;=0.2),0.2,(IF(AND($AX355&gt;0.2,$AX355&lt;=0.4),0.4,(IF(AND($AX355&gt;0.4,$AX355&lt;=0.6),0.6,(IF(AND($AX355&gt;0.6,$AX355&lt;=0.8),0.8,(IF($AX355&gt;0.8,1,""))))))))))</f>
        <v>0.4</v>
      </c>
      <c r="BC355" s="276">
        <f>+VLOOKUP($AZ355,[5]Listas!$F$112:$G$136,2,FALSE)</f>
        <v>8</v>
      </c>
      <c r="BD355" s="397">
        <v>1</v>
      </c>
      <c r="BE355" s="277" t="str">
        <f t="shared" ref="BE355" si="811">IF(ISERROR(IF(R355="R.INHERENTE
5","R. INHERENTE",(IF(AZ355="R.RESIDUAL
5","R. RESIDUAL"," ")))),"",(IF(R355="R.INHERENTE
5","R. INHERENTE",(IF(AZ355="R.RESIDUAL
5","R. RESIDUAL"," ")))))</f>
        <v xml:space="preserve"> </v>
      </c>
      <c r="BF355" s="278" t="str">
        <f t="shared" ref="BF355" si="812">IF(ISERROR(IF(R355="R.INHERENTE
10","R. INHERENTE",(IF(AZ355="R.RESIDUAL
10","R. RESIDUAL"," ")))),"",(IF(R355="R.INHERENTE
10","R. INHERENTE",(IF(AZ355="R.RESIDUAL
10","R. RESIDUAL"," ")))))</f>
        <v xml:space="preserve"> </v>
      </c>
      <c r="BG355" s="278" t="str">
        <f t="shared" ref="BG355" si="813">IF(ISERROR(IF(R355="R.INHERENTE
15","R. INHERENTE",(IF(AZ355="R.RESIDUAL
15","R. RESIDUAL"," ")))),"",(IF(R355="R.INHERENTE
15","R. INHERENTE",(IF(AZ355="R.RESIDUAL
15","R. RESIDUAL"," ")))))</f>
        <v xml:space="preserve"> </v>
      </c>
      <c r="BH355" s="278" t="str">
        <f t="shared" ref="BH355" si="814">IF(ISERROR(IF(R355="R.INHERENTE
20","R. INHERENTE",(IF(AZ355="R.RESIDUAL
20","R. RESIDUAL"," ")))),"",(IF(R355="R.INHERENTE
20","R. INHERENTE",(IF(AZ355="R.RESIDUAL
20","R. RESIDUAL"," ")))))</f>
        <v xml:space="preserve"> </v>
      </c>
      <c r="BI355" s="279" t="str">
        <f t="shared" ref="BI355" si="815">IF(ISERROR(IF(R355="R.INHERENTE
25","R. INHERENTE",(IF(AZ355="R.RESIDUAL
25","R. RESIDUAL"," ")))),"",(IF(R355="R.INHERENTE
25","R. INHERENTE",(IF(AZ355="R.RESIDUAL
25","R. RESIDUAL"," ")))))</f>
        <v xml:space="preserve"> </v>
      </c>
      <c r="BJ355" s="280"/>
      <c r="BK355" s="893" t="s">
        <v>43</v>
      </c>
      <c r="BL355" s="810" t="s">
        <v>43</v>
      </c>
      <c r="BM355" s="810" t="s">
        <v>43</v>
      </c>
      <c r="BN355" s="810" t="s">
        <v>43</v>
      </c>
      <c r="BO355" s="810" t="s">
        <v>43</v>
      </c>
      <c r="BP355" s="813"/>
      <c r="BQ355" s="392"/>
      <c r="BR355" s="816" t="s">
        <v>1319</v>
      </c>
      <c r="BS355" s="1176" t="s">
        <v>1349</v>
      </c>
      <c r="BT355" s="822" t="s">
        <v>1350</v>
      </c>
      <c r="BU355" s="275"/>
      <c r="BV355" s="825">
        <v>44656</v>
      </c>
      <c r="BW355" s="828"/>
      <c r="BX355" s="828"/>
      <c r="BY355" s="828"/>
      <c r="BZ355" s="792" t="s">
        <v>924</v>
      </c>
      <c r="CA355" s="828"/>
      <c r="CB355" s="828"/>
      <c r="CC355" s="828"/>
      <c r="CD355" s="792" t="s">
        <v>924</v>
      </c>
      <c r="CE355" s="828"/>
      <c r="CF355" s="828"/>
      <c r="CG355" s="828"/>
      <c r="CH355" s="792" t="s">
        <v>925</v>
      </c>
      <c r="CI355" s="828"/>
      <c r="CJ355" s="828"/>
      <c r="CK355" s="828"/>
      <c r="CL355" s="792" t="s">
        <v>924</v>
      </c>
      <c r="CM355" s="828"/>
      <c r="CN355" s="828"/>
      <c r="CO355" s="828"/>
      <c r="CP355" s="795" t="s">
        <v>926</v>
      </c>
      <c r="CQ355" s="308"/>
      <c r="CR355" s="831">
        <v>44661</v>
      </c>
      <c r="CS355" s="789"/>
      <c r="CT355" s="789"/>
      <c r="CU355" s="789"/>
      <c r="CV355" s="789"/>
      <c r="CW355" s="789"/>
      <c r="CX355" s="789"/>
      <c r="CY355" s="789"/>
      <c r="CZ355" s="792" t="s">
        <v>924</v>
      </c>
      <c r="DA355" s="789"/>
      <c r="DB355" s="789"/>
      <c r="DC355" s="789"/>
      <c r="DD355" s="792" t="s">
        <v>924</v>
      </c>
      <c r="DE355" s="789"/>
      <c r="DF355" s="789"/>
      <c r="DG355" s="789"/>
      <c r="DH355" s="792" t="s">
        <v>925</v>
      </c>
      <c r="DI355" s="789"/>
      <c r="DJ355" s="789"/>
      <c r="DK355" s="789"/>
      <c r="DL355" s="792" t="s">
        <v>924</v>
      </c>
      <c r="DM355" s="789"/>
      <c r="DN355" s="789"/>
      <c r="DO355" s="789"/>
      <c r="DP355" s="795" t="s">
        <v>926</v>
      </c>
      <c r="DQ355" s="293"/>
      <c r="DR355" s="294"/>
      <c r="DS355" s="295"/>
      <c r="DT355" s="295"/>
      <c r="DU355" s="296"/>
    </row>
    <row r="356" spans="1:125" ht="80.25" customHeight="1" x14ac:dyDescent="0.25">
      <c r="A356" s="303"/>
      <c r="B356" s="835"/>
      <c r="C356" s="838"/>
      <c r="D356" s="838"/>
      <c r="E356" s="838"/>
      <c r="F356" s="841"/>
      <c r="G356" s="844"/>
      <c r="H356" s="486" t="s">
        <v>2222</v>
      </c>
      <c r="I356" s="847"/>
      <c r="J356" s="1207"/>
      <c r="K356" s="1210"/>
      <c r="L356" s="274"/>
      <c r="M356" s="856"/>
      <c r="N356" s="859"/>
      <c r="O356" s="862"/>
      <c r="P356" s="865"/>
      <c r="Q356" s="868"/>
      <c r="R356" s="871"/>
      <c r="S356" s="274"/>
      <c r="T356" s="516" t="s">
        <v>1320</v>
      </c>
      <c r="U356" s="258"/>
      <c r="V356" s="258" t="s">
        <v>260</v>
      </c>
      <c r="W356" s="798">
        <v>25</v>
      </c>
      <c r="X356" s="798"/>
      <c r="Y356" s="798"/>
      <c r="Z356" s="798"/>
      <c r="AA356" s="798"/>
      <c r="AB356" s="798"/>
      <c r="AC356" s="798"/>
      <c r="AD356" s="798"/>
      <c r="AE356" s="798">
        <v>15</v>
      </c>
      <c r="AF356" s="798"/>
      <c r="AG356" s="412">
        <f t="shared" si="803"/>
        <v>40</v>
      </c>
      <c r="AH356" s="403"/>
      <c r="AI356" s="404">
        <v>0.36</v>
      </c>
      <c r="AJ356" s="801" t="s">
        <v>189</v>
      </c>
      <c r="AK356" s="802"/>
      <c r="AL356" s="803" t="s">
        <v>588</v>
      </c>
      <c r="AM356" s="804"/>
      <c r="AN356" s="801" t="s">
        <v>189</v>
      </c>
      <c r="AO356" s="802"/>
      <c r="AP356" s="499" t="s">
        <v>2223</v>
      </c>
      <c r="AQ356" s="482" t="s">
        <v>616</v>
      </c>
      <c r="AR356" s="269" t="s">
        <v>1321</v>
      </c>
      <c r="AS356" s="266" t="s">
        <v>1318</v>
      </c>
      <c r="AT356" s="259" t="s">
        <v>1255</v>
      </c>
      <c r="AU356" s="276"/>
      <c r="AV356" s="879"/>
      <c r="AW356" s="882"/>
      <c r="AX356" s="885"/>
      <c r="AY356" s="882"/>
      <c r="AZ356" s="888"/>
      <c r="BA356" s="891"/>
      <c r="BB356" s="394"/>
      <c r="BC356" s="282"/>
      <c r="BD356" s="397">
        <v>0.8</v>
      </c>
      <c r="BE356" s="283" t="str">
        <f t="shared" ref="BE356" si="816">IF(ISERROR(IF(R355="R.INHERENTE
4","R. INHERENTE",(IF(AZ355="R.RESIDUAL
4","R. RESIDUAL"," ")))),"",(IF(R355="R.INHERENTE
4","R. INHERENTE",(IF(AZ355="R.RESIDUAL
4","R. RESIDUAL"," ")))))</f>
        <v xml:space="preserve"> </v>
      </c>
      <c r="BF356" s="284" t="str">
        <f t="shared" ref="BF356" si="817">IF(ISERROR(IF(R355="R.INHERENTE
9","R. INHERENTE",(IF(AZ355="R.RESIDUAL
9","R. RESIDUAL"," ")))),"",(IF(R355="R.INHERENTE
9","R. INHERENTE",(IF(AZ355="R.RESIDUAL
9","R. RESIDUAL"," ")))))</f>
        <v xml:space="preserve"> </v>
      </c>
      <c r="BG356" s="285" t="str">
        <f t="shared" ref="BG356" si="818">IF(ISERROR(IF(R355="R.INHERENTE
14","R. INHERENTE",(IF(AZ355="R.RESIDUAL
14","R. RESIDUAL"," ")))),"",(IF(R355="R.INHERENTE
14","R. INHERENTE",(IF(AZ355="R.RESIDUAL
14","R. RESIDUAL"," ")))))</f>
        <v>R. INHERENTE</v>
      </c>
      <c r="BH356" s="285" t="str">
        <f t="shared" ref="BH356" si="819">IF(ISERROR(IF(R355="R.INHERENTE
19","R. INHERENTE",(IF(AZ355="R.RESIDUAL
19","R. RESIDUAL"," ")))),"",(IF(R355="R.INHERENTE
19","R. INHERENTE",(IF(AZ355="R.RESIDUAL
19","R. RESIDUAL"," ")))))</f>
        <v xml:space="preserve"> </v>
      </c>
      <c r="BI356" s="286" t="str">
        <f t="shared" ref="BI356" si="820">IF(ISERROR(IF(R355="R.INHERENTE
24","R. INHERENTE",(IF(AZ355="R.RESIDUAL
24","R. RESIDUAL"," ")))),"",(IF(R355="R.INHERENTE
24","R. INHERENTE",(IF(AZ355="R.RESIDUAL
24","R. RESIDUAL"," ")))))</f>
        <v xml:space="preserve"> </v>
      </c>
      <c r="BJ356" s="280"/>
      <c r="BK356" s="894"/>
      <c r="BL356" s="811"/>
      <c r="BM356" s="811"/>
      <c r="BN356" s="811"/>
      <c r="BO356" s="811"/>
      <c r="BP356" s="814"/>
      <c r="BQ356" s="392"/>
      <c r="BR356" s="817"/>
      <c r="BS356" s="950" t="s">
        <v>1288</v>
      </c>
      <c r="BT356" s="1153"/>
      <c r="BU356" s="275"/>
      <c r="BV356" s="826"/>
      <c r="BW356" s="829"/>
      <c r="BX356" s="829"/>
      <c r="BY356" s="829"/>
      <c r="BZ356" s="793"/>
      <c r="CA356" s="829"/>
      <c r="CB356" s="829"/>
      <c r="CC356" s="829"/>
      <c r="CD356" s="793"/>
      <c r="CE356" s="829"/>
      <c r="CF356" s="829"/>
      <c r="CG356" s="829"/>
      <c r="CH356" s="793"/>
      <c r="CI356" s="829"/>
      <c r="CJ356" s="829"/>
      <c r="CK356" s="829"/>
      <c r="CL356" s="793"/>
      <c r="CM356" s="829"/>
      <c r="CN356" s="829"/>
      <c r="CO356" s="829"/>
      <c r="CP356" s="796"/>
      <c r="CQ356" s="308"/>
      <c r="CR356" s="832"/>
      <c r="CS356" s="790"/>
      <c r="CT356" s="790"/>
      <c r="CU356" s="790"/>
      <c r="CV356" s="790"/>
      <c r="CW356" s="790"/>
      <c r="CX356" s="790"/>
      <c r="CY356" s="790"/>
      <c r="CZ356" s="793"/>
      <c r="DA356" s="790"/>
      <c r="DB356" s="790"/>
      <c r="DC356" s="790"/>
      <c r="DD356" s="793"/>
      <c r="DE356" s="790"/>
      <c r="DF356" s="790"/>
      <c r="DG356" s="790"/>
      <c r="DH356" s="793"/>
      <c r="DI356" s="790"/>
      <c r="DJ356" s="790"/>
      <c r="DK356" s="790"/>
      <c r="DL356" s="793"/>
      <c r="DM356" s="790"/>
      <c r="DN356" s="790"/>
      <c r="DO356" s="790"/>
      <c r="DP356" s="796"/>
      <c r="DQ356" s="293"/>
      <c r="DR356" s="297"/>
      <c r="DS356" s="298"/>
      <c r="DT356" s="298"/>
      <c r="DU356" s="299"/>
    </row>
    <row r="357" spans="1:125" ht="80.25" customHeight="1" x14ac:dyDescent="0.25">
      <c r="A357" s="303"/>
      <c r="B357" s="835"/>
      <c r="C357" s="838"/>
      <c r="D357" s="838"/>
      <c r="E357" s="838"/>
      <c r="F357" s="841"/>
      <c r="G357" s="844"/>
      <c r="H357" s="486" t="s">
        <v>1322</v>
      </c>
      <c r="I357" s="847"/>
      <c r="J357" s="1207"/>
      <c r="K357" s="1210"/>
      <c r="L357" s="274"/>
      <c r="M357" s="856"/>
      <c r="N357" s="859"/>
      <c r="O357" s="862"/>
      <c r="P357" s="865"/>
      <c r="Q357" s="868"/>
      <c r="R357" s="871"/>
      <c r="S357" s="274"/>
      <c r="T357" s="516"/>
      <c r="U357" s="258"/>
      <c r="V357" s="258"/>
      <c r="W357" s="798"/>
      <c r="X357" s="798"/>
      <c r="Y357" s="798"/>
      <c r="Z357" s="798"/>
      <c r="AA357" s="798"/>
      <c r="AB357" s="798"/>
      <c r="AC357" s="798"/>
      <c r="AD357" s="798"/>
      <c r="AE357" s="798"/>
      <c r="AF357" s="798"/>
      <c r="AG357" s="412">
        <f t="shared" si="803"/>
        <v>0</v>
      </c>
      <c r="AH357" s="403"/>
      <c r="AI357" s="404"/>
      <c r="AJ357" s="801"/>
      <c r="AK357" s="802"/>
      <c r="AL357" s="803"/>
      <c r="AM357" s="804"/>
      <c r="AN357" s="801"/>
      <c r="AO357" s="802"/>
      <c r="AP357" s="499"/>
      <c r="AQ357" s="482"/>
      <c r="AR357" s="269"/>
      <c r="AS357" s="266"/>
      <c r="AT357" s="261"/>
      <c r="AU357" s="276"/>
      <c r="AV357" s="879"/>
      <c r="AW357" s="882"/>
      <c r="AX357" s="885"/>
      <c r="AY357" s="882"/>
      <c r="AZ357" s="888"/>
      <c r="BA357" s="891"/>
      <c r="BB357" s="394"/>
      <c r="BC357" s="282"/>
      <c r="BD357" s="397">
        <v>0.60000000000000009</v>
      </c>
      <c r="BE357" s="283" t="str">
        <f t="shared" ref="BE357" si="821">IF(ISERROR(IF(R355="R.INHERENTE
3","R. INHERENTE",(IF(AZ355="R.RESIDUAL
3","R. RESIDUAL"," ")))),"",(IF(R355="R.INHERENTE
3","R. INHERENTE",(IF(AZ355="R.RESIDUAL
3","R. RESIDUAL"," ")))))</f>
        <v xml:space="preserve"> </v>
      </c>
      <c r="BF357" s="284" t="str">
        <f t="shared" ref="BF357" si="822">IF(ISERROR(IF(R355="R.INHERENTE
8","R. INHERENTE",(IF(AZ355="R.RESIDUAL
8","R. RESIDUAL"," ")))),"",(IF(R355="R.INHERENTE
8","R. INHERENTE",(IF(AZ355="R.RESIDUAL
8","R. RESIDUAL"," ")))))</f>
        <v>R. RESIDUAL</v>
      </c>
      <c r="BG357" s="284" t="str">
        <f t="shared" ref="BG357" si="823">IF(ISERROR(IF(R355="R.INHERENTE
13","R. INHERENTE",(IF(AZ355="R.RESIDUAL
13","R. RESIDUAL"," ")))),"",(IF(R355="R.INHERENTE
13","R. INHERENTE",(IF(AZ355="R.RESIDUAL
13","R. RESIDUAL"," ")))))</f>
        <v xml:space="preserve"> </v>
      </c>
      <c r="BH357" s="285" t="str">
        <f t="shared" ref="BH357" si="824">IF(ISERROR(IF(R355="R.INHERENTE
18","R. INHERENTE",(IF(AZ355="R.RESIDUAL
18","R. RESIDUAL"," ")))),"",(IF(R355="R.INHERENTE
18","R. INHERENTE",(IF(AZ355="R.RESIDUAL
18","R. RESIDUAL"," ")))))</f>
        <v xml:space="preserve"> </v>
      </c>
      <c r="BI357" s="286" t="str">
        <f t="shared" ref="BI357" si="825">IF(ISERROR(IF(R355="R.INHERENTE
23","R. INHERENTE",(IF(AZ355="R.RESIDUAL
23","R. RESIDUAL"," ")))),"",(IF(R355="R.INHERENTE
23","R. INHERENTE",(IF(AZ355="R.RESIDUAL
23","R. RESIDUAL"," ")))))</f>
        <v xml:space="preserve"> </v>
      </c>
      <c r="BJ357" s="280"/>
      <c r="BK357" s="894"/>
      <c r="BL357" s="811"/>
      <c r="BM357" s="811"/>
      <c r="BN357" s="811"/>
      <c r="BO357" s="811"/>
      <c r="BP357" s="814"/>
      <c r="BQ357" s="392"/>
      <c r="BR357" s="817"/>
      <c r="BS357" s="950"/>
      <c r="BT357" s="1153"/>
      <c r="BU357" s="275"/>
      <c r="BV357" s="826"/>
      <c r="BW357" s="829"/>
      <c r="BX357" s="829"/>
      <c r="BY357" s="829"/>
      <c r="BZ357" s="793"/>
      <c r="CA357" s="829"/>
      <c r="CB357" s="829"/>
      <c r="CC357" s="829"/>
      <c r="CD357" s="793"/>
      <c r="CE357" s="829"/>
      <c r="CF357" s="829"/>
      <c r="CG357" s="829"/>
      <c r="CH357" s="793"/>
      <c r="CI357" s="829"/>
      <c r="CJ357" s="829"/>
      <c r="CK357" s="829"/>
      <c r="CL357" s="793"/>
      <c r="CM357" s="829"/>
      <c r="CN357" s="829"/>
      <c r="CO357" s="829"/>
      <c r="CP357" s="796"/>
      <c r="CQ357" s="308"/>
      <c r="CR357" s="832"/>
      <c r="CS357" s="790"/>
      <c r="CT357" s="790"/>
      <c r="CU357" s="790"/>
      <c r="CV357" s="790"/>
      <c r="CW357" s="790"/>
      <c r="CX357" s="790"/>
      <c r="CY357" s="790"/>
      <c r="CZ357" s="793"/>
      <c r="DA357" s="790"/>
      <c r="DB357" s="790"/>
      <c r="DC357" s="790"/>
      <c r="DD357" s="793"/>
      <c r="DE357" s="790"/>
      <c r="DF357" s="790"/>
      <c r="DG357" s="790"/>
      <c r="DH357" s="793"/>
      <c r="DI357" s="790"/>
      <c r="DJ357" s="790"/>
      <c r="DK357" s="790"/>
      <c r="DL357" s="793"/>
      <c r="DM357" s="790"/>
      <c r="DN357" s="790"/>
      <c r="DO357" s="790"/>
      <c r="DP357" s="796"/>
      <c r="DQ357" s="293"/>
      <c r="DR357" s="297"/>
      <c r="DS357" s="298"/>
      <c r="DT357" s="298"/>
      <c r="DU357" s="299"/>
    </row>
    <row r="358" spans="1:125" ht="80.25" customHeight="1" x14ac:dyDescent="0.25">
      <c r="A358" s="303"/>
      <c r="B358" s="835"/>
      <c r="C358" s="838"/>
      <c r="D358" s="838"/>
      <c r="E358" s="838"/>
      <c r="F358" s="841"/>
      <c r="G358" s="844"/>
      <c r="H358" s="486"/>
      <c r="I358" s="847"/>
      <c r="J358" s="1207"/>
      <c r="K358" s="1210"/>
      <c r="L358" s="274"/>
      <c r="M358" s="856"/>
      <c r="N358" s="859"/>
      <c r="O358" s="862"/>
      <c r="P358" s="865"/>
      <c r="Q358" s="868"/>
      <c r="R358" s="871"/>
      <c r="S358" s="274"/>
      <c r="T358" s="516"/>
      <c r="U358" s="258"/>
      <c r="V358" s="258"/>
      <c r="W358" s="798"/>
      <c r="X358" s="798"/>
      <c r="Y358" s="798"/>
      <c r="Z358" s="798"/>
      <c r="AA358" s="798"/>
      <c r="AB358" s="798"/>
      <c r="AC358" s="798"/>
      <c r="AD358" s="798"/>
      <c r="AE358" s="798"/>
      <c r="AF358" s="798"/>
      <c r="AG358" s="412">
        <f t="shared" si="803"/>
        <v>0</v>
      </c>
      <c r="AH358" s="403"/>
      <c r="AI358" s="404"/>
      <c r="AJ358" s="801"/>
      <c r="AK358" s="802"/>
      <c r="AL358" s="803"/>
      <c r="AM358" s="804"/>
      <c r="AN358" s="801"/>
      <c r="AO358" s="802"/>
      <c r="AP358" s="543"/>
      <c r="AQ358" s="482"/>
      <c r="AR358" s="269"/>
      <c r="AS358" s="266"/>
      <c r="AT358" s="261"/>
      <c r="AU358" s="276"/>
      <c r="AV358" s="879"/>
      <c r="AW358" s="882"/>
      <c r="AX358" s="885"/>
      <c r="AY358" s="882"/>
      <c r="AZ358" s="888"/>
      <c r="BA358" s="891"/>
      <c r="BB358" s="394"/>
      <c r="BC358" s="282"/>
      <c r="BD358" s="397">
        <v>0.4</v>
      </c>
      <c r="BE358" s="287" t="str">
        <f t="shared" ref="BE358" si="826">IF(ISERROR(IF(R355="R.INHERENTE
2","R. INHERENTE",(IF(AZ355="R.RESIDUAL
2","R. RESIDUAL"," ")))),"",(IF(R355="R.INHERENTE
2","R. INHERENTE",(IF(AZ355="R.RESIDUAL
2","R. RESIDUAL"," ")))))</f>
        <v xml:space="preserve"> </v>
      </c>
      <c r="BF358" s="284" t="str">
        <f t="shared" ref="BF358" si="827">IF(ISERROR(IF(R355="R.INHERENTE
7","R. INHERENTE",(IF(AZ355="R.RESIDUAL
7","R. RESIDUAL"," ")))),"",(IF(R355="R.INHERENTE
7","R. INHERENTE",(IF(AZ355="R.RESIDUAL
7","R. RESIDUAL"," ")))))</f>
        <v xml:space="preserve"> </v>
      </c>
      <c r="BG358" s="284" t="str">
        <f t="shared" ref="BG358" si="828">IF(ISERROR(IF(R355="R.INHERENTE
12","R. INHERENTE",(IF(AZ355="R.RESIDUAL
12","R. RESIDUAL"," ")))),"",(IF(R355="R.INHERENTE
12","R. INHERENTE",(IF(AZ355="R.RESIDUAL
12","R. RESIDUAL"," ")))))</f>
        <v xml:space="preserve"> </v>
      </c>
      <c r="BH358" s="285" t="str">
        <f t="shared" ref="BH358" si="829">IF(ISERROR(IF(R355="R.INHERENTE
17","R. INHERENTE",(IF(AZ355="R.RESIDUAL
17","R. RESIDUAL"," ")))),"",(IF(R355="R.INHERENTE
17","R. INHERENTE",(IF(AZ355="R.RESIDUAL
17","R. RESIDUAL"," ")))))</f>
        <v xml:space="preserve"> </v>
      </c>
      <c r="BI358" s="286" t="str">
        <f t="shared" ref="BI358" si="830">IF(ISERROR(IF(R355="R.INHERENTE
22","R. INHERENTE",(IF(AZ355="R.RESIDUAL
22","R. RESIDUAL"," ")))),"",(IF(R355="R.INHERENTE
22","R. INHERENTE",(IF(AZ355="R.RESIDUAL
22","R. RESIDUAL"," ")))))</f>
        <v xml:space="preserve"> </v>
      </c>
      <c r="BJ358" s="280"/>
      <c r="BK358" s="894"/>
      <c r="BL358" s="811"/>
      <c r="BM358" s="811"/>
      <c r="BN358" s="811"/>
      <c r="BO358" s="811"/>
      <c r="BP358" s="814"/>
      <c r="BQ358" s="392"/>
      <c r="BR358" s="817"/>
      <c r="BS358" s="950"/>
      <c r="BT358" s="1153"/>
      <c r="BU358" s="275"/>
      <c r="BV358" s="826"/>
      <c r="BW358" s="829"/>
      <c r="BX358" s="829"/>
      <c r="BY358" s="829"/>
      <c r="BZ358" s="793"/>
      <c r="CA358" s="829"/>
      <c r="CB358" s="829"/>
      <c r="CC358" s="829"/>
      <c r="CD358" s="793"/>
      <c r="CE358" s="829"/>
      <c r="CF358" s="829"/>
      <c r="CG358" s="829"/>
      <c r="CH358" s="793"/>
      <c r="CI358" s="829"/>
      <c r="CJ358" s="829"/>
      <c r="CK358" s="829"/>
      <c r="CL358" s="793"/>
      <c r="CM358" s="829"/>
      <c r="CN358" s="829"/>
      <c r="CO358" s="829"/>
      <c r="CP358" s="796"/>
      <c r="CQ358" s="308"/>
      <c r="CR358" s="832"/>
      <c r="CS358" s="790"/>
      <c r="CT358" s="790"/>
      <c r="CU358" s="790"/>
      <c r="CV358" s="790"/>
      <c r="CW358" s="790"/>
      <c r="CX358" s="790"/>
      <c r="CY358" s="790"/>
      <c r="CZ358" s="793"/>
      <c r="DA358" s="790"/>
      <c r="DB358" s="790"/>
      <c r="DC358" s="790"/>
      <c r="DD358" s="793"/>
      <c r="DE358" s="790"/>
      <c r="DF358" s="790"/>
      <c r="DG358" s="790"/>
      <c r="DH358" s="793"/>
      <c r="DI358" s="790"/>
      <c r="DJ358" s="790"/>
      <c r="DK358" s="790"/>
      <c r="DL358" s="793"/>
      <c r="DM358" s="790"/>
      <c r="DN358" s="790"/>
      <c r="DO358" s="790"/>
      <c r="DP358" s="796"/>
      <c r="DQ358" s="293"/>
      <c r="DR358" s="297"/>
      <c r="DS358" s="298"/>
      <c r="DT358" s="298"/>
      <c r="DU358" s="299"/>
    </row>
    <row r="359" spans="1:125" ht="80.25" customHeight="1" thickBot="1" x14ac:dyDescent="0.3">
      <c r="A359" s="303"/>
      <c r="B359" s="836"/>
      <c r="C359" s="839"/>
      <c r="D359" s="839"/>
      <c r="E359" s="839"/>
      <c r="F359" s="842"/>
      <c r="G359" s="845"/>
      <c r="H359" s="487"/>
      <c r="I359" s="848"/>
      <c r="J359" s="1208"/>
      <c r="K359" s="1211"/>
      <c r="L359" s="274"/>
      <c r="M359" s="857"/>
      <c r="N359" s="860"/>
      <c r="O359" s="863"/>
      <c r="P359" s="866"/>
      <c r="Q359" s="869"/>
      <c r="R359" s="872"/>
      <c r="S359" s="274"/>
      <c r="T359" s="551"/>
      <c r="U359" s="263"/>
      <c r="V359" s="263"/>
      <c r="W359" s="805"/>
      <c r="X359" s="805"/>
      <c r="Y359" s="805"/>
      <c r="Z359" s="805"/>
      <c r="AA359" s="805"/>
      <c r="AB359" s="805"/>
      <c r="AC359" s="805"/>
      <c r="AD359" s="805"/>
      <c r="AE359" s="805"/>
      <c r="AF359" s="805"/>
      <c r="AG359" s="413">
        <f t="shared" si="803"/>
        <v>0</v>
      </c>
      <c r="AH359" s="405"/>
      <c r="AI359" s="406"/>
      <c r="AJ359" s="806"/>
      <c r="AK359" s="807"/>
      <c r="AL359" s="808"/>
      <c r="AM359" s="809"/>
      <c r="AN359" s="806"/>
      <c r="AO359" s="807"/>
      <c r="AP359" s="271"/>
      <c r="AQ359" s="483"/>
      <c r="AR359" s="270"/>
      <c r="AS359" s="267"/>
      <c r="AT359" s="264"/>
      <c r="AU359" s="276"/>
      <c r="AV359" s="880"/>
      <c r="AW359" s="883"/>
      <c r="AX359" s="886"/>
      <c r="AY359" s="883"/>
      <c r="AZ359" s="889"/>
      <c r="BA359" s="892"/>
      <c r="BB359" s="394"/>
      <c r="BC359" s="282"/>
      <c r="BD359" s="398">
        <v>0.2</v>
      </c>
      <c r="BE359" s="288" t="str">
        <f t="shared" ref="BE359" si="831">IF(ISERROR(IF(R355="R.INHERENTE
1","R. INHERENTE",(IF(AZ355="R.RESIDUAL
1","R. RESIDUAL"," ")))),"",(IF(R355="R.INHERENTE
1","R. INHERENTE",(IF(AZ355="R.RESIDUAL
1","R. RESIDUAL"," ")))))</f>
        <v xml:space="preserve"> </v>
      </c>
      <c r="BF359" s="289" t="str">
        <f t="shared" ref="BF359" si="832">IF(ISERROR(IF(R355="R.INHERENTE
6","R. INHERENTE",(IF(AZ355="R.RESIDUAL
6","R. RESIDUAL"," ")))),"",(IF(R355="R.INHERENTE
6","R. INHERENTE",(IF(AZ355="R.RESIDUAL
6","R. RESIDUAL"," ")))))</f>
        <v xml:space="preserve"> </v>
      </c>
      <c r="BG359" s="290" t="str">
        <f t="shared" ref="BG359" si="833">IF(ISERROR(IF(R355="R.INHERENTE
11","R. INHERENTE",(IF(AZ355="R.RESIDUAL
11","R. RESIDUAL"," ")))),"",(IF(R355="R.INHERENTE
11","R. INHERENTE",(IF(AZ355="R.RESIDUAL
11","R. RESIDUAL"," ")))))</f>
        <v xml:space="preserve"> </v>
      </c>
      <c r="BH359" s="291" t="str">
        <f t="shared" ref="BH359" si="834">IF(ISERROR(IF(R355="R.INHERENTE
16","R. INHERENTE",(IF(AZ355="R.RESIDUAL
16","R. RESIDUAL"," ")))),"",(IF(R355="R.INHERENTE
16","R. INHERENTE",(IF(AZ355="R.RESIDUAL
16","R. RESIDUAL"," ")))))</f>
        <v xml:space="preserve"> </v>
      </c>
      <c r="BI359" s="292" t="str">
        <f t="shared" ref="BI359" si="835">IF(ISERROR(IF(R355="R.INHERENTE
21","R. INHERENTE",(IF(AZ355="R.RESIDUAL
21","R. RESIDUAL"," ")))),"",(IF(R355="R.INHERENTE
21","R. INHERENTE",(IF(AZ355="R.RESIDUAL
21","R. RESIDUAL"," ")))))</f>
        <v xml:space="preserve"> </v>
      </c>
      <c r="BJ359" s="280"/>
      <c r="BK359" s="895"/>
      <c r="BL359" s="812"/>
      <c r="BM359" s="812"/>
      <c r="BN359" s="812"/>
      <c r="BO359" s="812"/>
      <c r="BP359" s="815"/>
      <c r="BQ359" s="392"/>
      <c r="BR359" s="818"/>
      <c r="BS359" s="951"/>
      <c r="BT359" s="1178"/>
      <c r="BU359" s="275"/>
      <c r="BV359" s="827"/>
      <c r="BW359" s="830"/>
      <c r="BX359" s="830"/>
      <c r="BY359" s="830"/>
      <c r="BZ359" s="794"/>
      <c r="CA359" s="830"/>
      <c r="CB359" s="830"/>
      <c r="CC359" s="830"/>
      <c r="CD359" s="794"/>
      <c r="CE359" s="830"/>
      <c r="CF359" s="830"/>
      <c r="CG359" s="830"/>
      <c r="CH359" s="794"/>
      <c r="CI359" s="830"/>
      <c r="CJ359" s="830"/>
      <c r="CK359" s="830"/>
      <c r="CL359" s="794"/>
      <c r="CM359" s="830"/>
      <c r="CN359" s="830"/>
      <c r="CO359" s="830"/>
      <c r="CP359" s="797"/>
      <c r="CQ359" s="308"/>
      <c r="CR359" s="833"/>
      <c r="CS359" s="791"/>
      <c r="CT359" s="791"/>
      <c r="CU359" s="791"/>
      <c r="CV359" s="791"/>
      <c r="CW359" s="791"/>
      <c r="CX359" s="791"/>
      <c r="CY359" s="791"/>
      <c r="CZ359" s="794"/>
      <c r="DA359" s="791"/>
      <c r="DB359" s="791"/>
      <c r="DC359" s="791"/>
      <c r="DD359" s="794"/>
      <c r="DE359" s="791"/>
      <c r="DF359" s="791"/>
      <c r="DG359" s="791"/>
      <c r="DH359" s="794"/>
      <c r="DI359" s="791"/>
      <c r="DJ359" s="791"/>
      <c r="DK359" s="791"/>
      <c r="DL359" s="794"/>
      <c r="DM359" s="791"/>
      <c r="DN359" s="791"/>
      <c r="DO359" s="791"/>
      <c r="DP359" s="797"/>
      <c r="DQ359" s="293"/>
      <c r="DR359" s="300"/>
      <c r="DS359" s="301"/>
      <c r="DT359" s="301"/>
      <c r="DU359" s="302"/>
    </row>
    <row r="360" spans="1:125" ht="18.95" customHeight="1" thickBot="1" x14ac:dyDescent="0.3">
      <c r="AV360" s="394"/>
      <c r="AW360" s="394"/>
      <c r="AX360" s="394"/>
      <c r="AY360" s="394"/>
      <c r="AZ360" s="394"/>
      <c r="BE360" s="410">
        <v>0.2</v>
      </c>
      <c r="BF360" s="411">
        <v>0.4</v>
      </c>
      <c r="BG360" s="411">
        <v>0.60000000000000009</v>
      </c>
      <c r="BH360" s="411">
        <v>0.8</v>
      </c>
      <c r="BI360" s="411">
        <v>1</v>
      </c>
    </row>
    <row r="361" spans="1:125" ht="80.25" customHeight="1" x14ac:dyDescent="0.25">
      <c r="A361" s="303"/>
      <c r="B361" s="834">
        <v>58</v>
      </c>
      <c r="C361" s="837" t="s">
        <v>645</v>
      </c>
      <c r="D361" s="837" t="s">
        <v>629</v>
      </c>
      <c r="E361" s="837" t="s">
        <v>601</v>
      </c>
      <c r="F361" s="840" t="s">
        <v>600</v>
      </c>
      <c r="G361" s="843" t="s">
        <v>1323</v>
      </c>
      <c r="H361" s="485" t="s">
        <v>1324</v>
      </c>
      <c r="I361" s="846" t="str">
        <f>IF(F361="","",(CONCATENATE("Posibilidad de afectación ",F361," ",G361," ",H361," ",H362," ",H363," ",H364," ",H365)))</f>
        <v xml:space="preserve">Posibilidad de afectación Económica y Reputacional  por riesgo de Infección de acceso vascular, debido a barreras para la construcción de los accesos, debilidades en el autocuidado del paciente o personal de enfermeria y las condiciones inadecuadas de infraestructura.  </v>
      </c>
      <c r="J361" s="1206" t="s">
        <v>906</v>
      </c>
      <c r="K361" s="1209" t="s">
        <v>868</v>
      </c>
      <c r="L361" s="274"/>
      <c r="M361" s="855" t="s">
        <v>656</v>
      </c>
      <c r="N361" s="858">
        <f>IF(ISERROR(VLOOKUP($M361,[5]Listas!$E$20:$F$24,2,FALSE)),"",(VLOOKUP($M361,[5]Listas!$E$20:$F$24,2,FALSE)))</f>
        <v>0.8</v>
      </c>
      <c r="O361" s="861" t="str">
        <f>IF(ISERROR(VLOOKUP($N361,[5]Listas!$E$3:$F$7,2,FALSE)),"",(VLOOKUP($N361,[5]Listas!$E$3:$F$7,2,FALSE)))</f>
        <v>ALTA</v>
      </c>
      <c r="P361" s="864" t="s">
        <v>597</v>
      </c>
      <c r="Q361" s="867">
        <f>IF(ISERROR(VLOOKUP($P361,[5]Listas!$E$28:$F$35,2,FALSE)),"",(VLOOKUP($P361,[5]Listas!$E$28:$F$35,2,FALSE)))</f>
        <v>0.8</v>
      </c>
      <c r="R361" s="870" t="str">
        <f t="shared" ref="R361" si="836">IF(N361="","",(CONCATENATE("R.INHERENTE
",(IF(AND($N361=0.2,$Q361=0.2),1,(IF(AND($N361=0.2,$Q361=0.4),6,(IF(AND($N361=0.2,$Q361=0.6),11,(IF(AND($N361=0.2,$Q361=0.8),16,(IF(AND($N361=0.2,$Q361=1),21,(IF(AND($N361=0.4,$Q361=0.2),2,(IF(AND($N361=0.4,$Q361=0.4),7,(IF(AND($N361=0.4,$Q361=0.6),12,(IF(AND($N361=0.4,$Q361=0.8),17,(IF(AND($N361=0.4,$Q361=1),22,(IF(AND($N361=0.6,$Q361=0.2),3,(IF(AND($N361=0.6,$Q361=0.4),8,(IF(AND($N361=0.6,$Q361=0.6),13,(IF(AND($N361=0.6,$Q361=0.8),18,(IF(AND($N361=0.6,$Q361=1),23,(IF(AND($N361=0.8,$Q361=0.2),4,(IF(AND($N361=0.8,$Q361=0.4),9,(IF(AND($N361=0.8,$Q361=0.6),14,(IF(AND($N361=0.8,$Q361=0.8),19,(IF(AND($N361=0.8,$Q361=1),24,(IF(AND($N361=1,$Q361=0.2),5,(IF(AND($N361=1,$Q361=0.4),10,(IF(AND($N361=1,$Q361=0.6),15,(IF(AND($N361=1,$Q361=0.8),20,(IF(AND($N361=1,$Q361=1),25,"")))))))))))))))))))))))))))))))))))))))))))))))))))))</f>
        <v>R.INHERENTE
19</v>
      </c>
      <c r="S361" s="274">
        <f>+VLOOKUP($R361,[5]Listas!$D$112:$E$136,2,FALSE)</f>
        <v>19</v>
      </c>
      <c r="T361" s="515" t="s">
        <v>2224</v>
      </c>
      <c r="U361" s="309"/>
      <c r="V361" s="309" t="s">
        <v>260</v>
      </c>
      <c r="W361" s="875">
        <v>25</v>
      </c>
      <c r="X361" s="875"/>
      <c r="Y361" s="875"/>
      <c r="Z361" s="875"/>
      <c r="AA361" s="875"/>
      <c r="AB361" s="875"/>
      <c r="AC361" s="875"/>
      <c r="AD361" s="875"/>
      <c r="AE361" s="875">
        <v>15</v>
      </c>
      <c r="AF361" s="875"/>
      <c r="AG361" s="436">
        <f t="shared" ref="AG361:AG365" si="837">W361+Y361+AA361+AC361+AE361</f>
        <v>40</v>
      </c>
      <c r="AH361" s="407"/>
      <c r="AI361" s="408">
        <v>0.48</v>
      </c>
      <c r="AJ361" s="1186" t="s">
        <v>189</v>
      </c>
      <c r="AK361" s="1187"/>
      <c r="AL361" s="1188" t="s">
        <v>588</v>
      </c>
      <c r="AM361" s="1189"/>
      <c r="AN361" s="1186" t="s">
        <v>189</v>
      </c>
      <c r="AO361" s="1187"/>
      <c r="AP361" s="500" t="s">
        <v>2225</v>
      </c>
      <c r="AQ361" s="542" t="s">
        <v>616</v>
      </c>
      <c r="AR361" s="310" t="s">
        <v>2226</v>
      </c>
      <c r="AS361" s="311" t="s">
        <v>1318</v>
      </c>
      <c r="AT361" s="312" t="s">
        <v>1255</v>
      </c>
      <c r="AU361" s="305">
        <f t="shared" ref="AU361" si="838">+(IF(AND($AV361&gt;0,$AV361&lt;=0.2),0.2,(IF(AND($AV361&gt;0.2,$AV361&lt;=0.4),0.4,(IF(AND($AV361&gt;0.4,$AV361&lt;=0.6),0.6,(IF(AND($AV361&gt;0.6,$AV361&lt;=0.8),0.8,(IF($AV361&gt;0.8,1,""))))))))))</f>
        <v>0.4</v>
      </c>
      <c r="AV361" s="878">
        <f t="shared" ref="AV361" si="839">+MIN(AH361:AH365)</f>
        <v>0.28799999999999998</v>
      </c>
      <c r="AW361" s="881" t="str">
        <f t="shared" ref="AW361" si="840">+(IF($AU361=0.2,"MUY BAJA",(IF($AU361=0.4,"BAJA",(IF($AU361=0.6,"MEDIA",(IF($AU361=0.8,"ALTA",(IF($AU361=1,"MUY ALTA",""))))))))))</f>
        <v>BAJA</v>
      </c>
      <c r="AX361" s="884">
        <f t="shared" ref="AX361" si="841">+MIN(AI361:AI365)</f>
        <v>0.48</v>
      </c>
      <c r="AY361" s="881" t="str">
        <f t="shared" ref="AY361" si="842">+(IF($BB361=0.2,"MUY BAJA",(IF($BB361=0.4,"BAJA",(IF($BB361=0.6,"MEDIA",(IF($BB361=0.8,"ALTA",(IF($BB361=1,"MUY ALTA",""))))))))))</f>
        <v>MEDIA</v>
      </c>
      <c r="AZ361" s="887" t="str">
        <f t="shared" ref="AZ361" si="843">IF($AU361="","",(CONCATENATE("R.RESIDUAL
",(IF(AND($AU361=0.2,$BB361=0.2),1,(IF(AND($AU361=0.2,$BB361=0.4),6,(IF(AND($AU361=0.2,$BB361=0.6),11,(IF(AND($AU361=0.2,$BB361=0.8),16,(IF(AND($AU361=0.2,$BB361=1),21,(IF(AND($AU361=0.4,$BB361=0.2),2,(IF(AND($AU361=0.4,$BB361=0.4),7,(IF(AND($AU361=0.4,$BB361=0.6),12,(IF(AND($AU361=0.4,$BB361=0.8),17,(IF(AND($AU361=0.4,$BB361=1),22,(IF(AND($AU361=0.6,$BB361=0.2),3,(IF(AND($AU361=0.6,$BB361=0.4),8,(IF(AND($AU361=0.6,$BB361=0.6),13,(IF(AND($AU361=0.6,$BB361=0.8),18,(IF(AND($AU361=0.6,$BB361=1),23,(IF(AND($AU361=0.8,$BB361=0.2),4,(IF(AND($AU361=0.8,$BB361=0.4),9,(IF(AND($AU361=0.8,$BB361=0.6),14,(IF(AND($AU361=0.8,$BB361=0.8),19,(IF(AND($AU361=0.8,$BB361=1),24,(IF(AND($AU361=1,$BB361=0.2),5,(IF(AND($AU361=1,$BB361=0.4),10,(IF(AND($AU361=1,$BB361=0.6),15,(IF(AND($AU361=1,$BB361=0.8),20,(IF(AND($AU361=1,$BB361=1),25,"")))))))))))))))))))))))))))))))))))))))))))))))))))))</f>
        <v>R.RESIDUAL
12</v>
      </c>
      <c r="BA361" s="890" t="s">
        <v>610</v>
      </c>
      <c r="BB361" s="305">
        <f t="shared" ref="BB361" si="844">+(IF(AND($AX361&gt;0,$AX361&lt;=0.2),0.2,(IF(AND($AX361&gt;0.2,$AX361&lt;=0.4),0.4,(IF(AND($AX361&gt;0.4,$AX361&lt;=0.6),0.6,(IF(AND($AX361&gt;0.6,$AX361&lt;=0.8),0.8,(IF($AX361&gt;0.8,1,""))))))))))</f>
        <v>0.6</v>
      </c>
      <c r="BC361" s="276">
        <f>+VLOOKUP($AZ361,[5]Listas!$F$112:$G$136,2,FALSE)</f>
        <v>12</v>
      </c>
      <c r="BD361" s="397">
        <v>1</v>
      </c>
      <c r="BE361" s="277" t="str">
        <f t="shared" ref="BE361" si="845">IF(ISERROR(IF(R361="R.INHERENTE
5","R. INHERENTE",(IF(AZ361="R.RESIDUAL
5","R. RESIDUAL"," ")))),"",(IF(R361="R.INHERENTE
5","R. INHERENTE",(IF(AZ361="R.RESIDUAL
5","R. RESIDUAL"," ")))))</f>
        <v xml:space="preserve"> </v>
      </c>
      <c r="BF361" s="278" t="str">
        <f t="shared" ref="BF361" si="846">IF(ISERROR(IF(R361="R.INHERENTE
10","R. INHERENTE",(IF(AZ361="R.RESIDUAL
10","R. RESIDUAL"," ")))),"",(IF(R361="R.INHERENTE
10","R. INHERENTE",(IF(AZ361="R.RESIDUAL
10","R. RESIDUAL"," ")))))</f>
        <v xml:space="preserve"> </v>
      </c>
      <c r="BG361" s="278" t="str">
        <f t="shared" ref="BG361" si="847">IF(ISERROR(IF(R361="R.INHERENTE
15","R. INHERENTE",(IF(AZ361="R.RESIDUAL
15","R. RESIDUAL"," ")))),"",(IF(R361="R.INHERENTE
15","R. INHERENTE",(IF(AZ361="R.RESIDUAL
15","R. RESIDUAL"," ")))))</f>
        <v xml:space="preserve"> </v>
      </c>
      <c r="BH361" s="278" t="str">
        <f t="shared" ref="BH361" si="848">IF(ISERROR(IF(R361="R.INHERENTE
20","R. INHERENTE",(IF(AZ361="R.RESIDUAL
20","R. RESIDUAL"," ")))),"",(IF(R361="R.INHERENTE
20","R. INHERENTE",(IF(AZ361="R.RESIDUAL
20","R. RESIDUAL"," ")))))</f>
        <v xml:space="preserve"> </v>
      </c>
      <c r="BI361" s="279" t="str">
        <f t="shared" ref="BI361" si="849">IF(ISERROR(IF(R361="R.INHERENTE
25","R. INHERENTE",(IF(AZ361="R.RESIDUAL
25","R. RESIDUAL"," ")))),"",(IF(R361="R.INHERENTE
25","R. INHERENTE",(IF(AZ361="R.RESIDUAL
25","R. RESIDUAL"," ")))))</f>
        <v xml:space="preserve"> </v>
      </c>
      <c r="BJ361" s="280"/>
      <c r="BK361" s="893" t="s">
        <v>43</v>
      </c>
      <c r="BL361" s="810" t="s">
        <v>43</v>
      </c>
      <c r="BM361" s="810" t="s">
        <v>43</v>
      </c>
      <c r="BN361" s="810" t="s">
        <v>43</v>
      </c>
      <c r="BO361" s="810" t="s">
        <v>43</v>
      </c>
      <c r="BP361" s="813"/>
      <c r="BQ361" s="392"/>
      <c r="BR361" s="816" t="s">
        <v>1325</v>
      </c>
      <c r="BS361" s="1176" t="s">
        <v>1349</v>
      </c>
      <c r="BT361" s="822" t="s">
        <v>1350</v>
      </c>
      <c r="BU361" s="275"/>
      <c r="BV361" s="825">
        <v>44656</v>
      </c>
      <c r="BW361" s="828"/>
      <c r="BX361" s="828"/>
      <c r="BY361" s="828"/>
      <c r="BZ361" s="792" t="s">
        <v>924</v>
      </c>
      <c r="CA361" s="828"/>
      <c r="CB361" s="828"/>
      <c r="CC361" s="828"/>
      <c r="CD361" s="792" t="s">
        <v>924</v>
      </c>
      <c r="CE361" s="828"/>
      <c r="CF361" s="828"/>
      <c r="CG361" s="828"/>
      <c r="CH361" s="792" t="s">
        <v>925</v>
      </c>
      <c r="CI361" s="828"/>
      <c r="CJ361" s="828"/>
      <c r="CK361" s="828"/>
      <c r="CL361" s="792" t="s">
        <v>924</v>
      </c>
      <c r="CM361" s="828"/>
      <c r="CN361" s="828"/>
      <c r="CO361" s="828"/>
      <c r="CP361" s="795" t="s">
        <v>926</v>
      </c>
      <c r="CQ361" s="308"/>
      <c r="CR361" s="831">
        <v>44661</v>
      </c>
      <c r="CS361" s="789"/>
      <c r="CT361" s="789"/>
      <c r="CU361" s="789"/>
      <c r="CV361" s="789"/>
      <c r="CW361" s="789"/>
      <c r="CX361" s="789"/>
      <c r="CY361" s="789"/>
      <c r="CZ361" s="792" t="s">
        <v>924</v>
      </c>
      <c r="DA361" s="789"/>
      <c r="DB361" s="789"/>
      <c r="DC361" s="789"/>
      <c r="DD361" s="792" t="s">
        <v>924</v>
      </c>
      <c r="DE361" s="789"/>
      <c r="DF361" s="789"/>
      <c r="DG361" s="789"/>
      <c r="DH361" s="792" t="s">
        <v>925</v>
      </c>
      <c r="DI361" s="789"/>
      <c r="DJ361" s="789"/>
      <c r="DK361" s="789"/>
      <c r="DL361" s="792" t="s">
        <v>924</v>
      </c>
      <c r="DM361" s="789"/>
      <c r="DN361" s="789"/>
      <c r="DO361" s="789"/>
      <c r="DP361" s="795" t="s">
        <v>926</v>
      </c>
      <c r="DQ361" s="293"/>
      <c r="DR361" s="294"/>
      <c r="DS361" s="295"/>
      <c r="DT361" s="295"/>
      <c r="DU361" s="296"/>
    </row>
    <row r="362" spans="1:125" ht="80.25" customHeight="1" x14ac:dyDescent="0.25">
      <c r="A362" s="303"/>
      <c r="B362" s="835"/>
      <c r="C362" s="838"/>
      <c r="D362" s="838"/>
      <c r="E362" s="838"/>
      <c r="F362" s="841"/>
      <c r="G362" s="844"/>
      <c r="H362" s="486" t="s">
        <v>1326</v>
      </c>
      <c r="I362" s="847"/>
      <c r="J362" s="1207"/>
      <c r="K362" s="1210"/>
      <c r="L362" s="274"/>
      <c r="M362" s="856"/>
      <c r="N362" s="859"/>
      <c r="O362" s="862"/>
      <c r="P362" s="865"/>
      <c r="Q362" s="868"/>
      <c r="R362" s="871"/>
      <c r="S362" s="274"/>
      <c r="T362" s="516" t="s">
        <v>1327</v>
      </c>
      <c r="U362" s="258" t="s">
        <v>748</v>
      </c>
      <c r="V362" s="258"/>
      <c r="W362" s="798">
        <v>25</v>
      </c>
      <c r="X362" s="798"/>
      <c r="Y362" s="798"/>
      <c r="Z362" s="798"/>
      <c r="AA362" s="798"/>
      <c r="AB362" s="798"/>
      <c r="AC362" s="798"/>
      <c r="AD362" s="798"/>
      <c r="AE362" s="798">
        <v>15</v>
      </c>
      <c r="AF362" s="798"/>
      <c r="AG362" s="412">
        <f t="shared" si="837"/>
        <v>40</v>
      </c>
      <c r="AH362" s="403">
        <v>0.48</v>
      </c>
      <c r="AI362" s="404"/>
      <c r="AJ362" s="801" t="s">
        <v>189</v>
      </c>
      <c r="AK362" s="802"/>
      <c r="AL362" s="803" t="s">
        <v>588</v>
      </c>
      <c r="AM362" s="804"/>
      <c r="AN362" s="801" t="s">
        <v>189</v>
      </c>
      <c r="AO362" s="802"/>
      <c r="AP362" s="499" t="s">
        <v>1328</v>
      </c>
      <c r="AQ362" s="482" t="s">
        <v>616</v>
      </c>
      <c r="AR362" s="269" t="s">
        <v>1329</v>
      </c>
      <c r="AS362" s="266" t="s">
        <v>1318</v>
      </c>
      <c r="AT362" s="261" t="s">
        <v>1255</v>
      </c>
      <c r="AU362" s="276"/>
      <c r="AV362" s="879"/>
      <c r="AW362" s="882"/>
      <c r="AX362" s="885"/>
      <c r="AY362" s="882"/>
      <c r="AZ362" s="888"/>
      <c r="BA362" s="891"/>
      <c r="BB362" s="394"/>
      <c r="BC362" s="282"/>
      <c r="BD362" s="397">
        <v>0.8</v>
      </c>
      <c r="BE362" s="283" t="str">
        <f t="shared" ref="BE362" si="850">IF(ISERROR(IF(R361="R.INHERENTE
4","R. INHERENTE",(IF(AZ361="R.RESIDUAL
4","R. RESIDUAL"," ")))),"",(IF(R361="R.INHERENTE
4","R. INHERENTE",(IF(AZ361="R.RESIDUAL
4","R. RESIDUAL"," ")))))</f>
        <v xml:space="preserve"> </v>
      </c>
      <c r="BF362" s="284" t="str">
        <f t="shared" ref="BF362" si="851">IF(ISERROR(IF(R361="R.INHERENTE
9","R. INHERENTE",(IF(AZ361="R.RESIDUAL
9","R. RESIDUAL"," ")))),"",(IF(R361="R.INHERENTE
9","R. INHERENTE",(IF(AZ361="R.RESIDUAL
9","R. RESIDUAL"," ")))))</f>
        <v xml:space="preserve"> </v>
      </c>
      <c r="BG362" s="285" t="str">
        <f t="shared" ref="BG362" si="852">IF(ISERROR(IF(R361="R.INHERENTE
14","R. INHERENTE",(IF(AZ361="R.RESIDUAL
14","R. RESIDUAL"," ")))),"",(IF(R361="R.INHERENTE
14","R. INHERENTE",(IF(AZ361="R.RESIDUAL
14","R. RESIDUAL"," ")))))</f>
        <v xml:space="preserve"> </v>
      </c>
      <c r="BH362" s="285" t="str">
        <f t="shared" ref="BH362" si="853">IF(ISERROR(IF(R361="R.INHERENTE
19","R. INHERENTE",(IF(AZ361="R.RESIDUAL
19","R. RESIDUAL"," ")))),"",(IF(R361="R.INHERENTE
19","R. INHERENTE",(IF(AZ361="R.RESIDUAL
19","R. RESIDUAL"," ")))))</f>
        <v>R. INHERENTE</v>
      </c>
      <c r="BI362" s="286" t="str">
        <f t="shared" ref="BI362" si="854">IF(ISERROR(IF(R361="R.INHERENTE
24","R. INHERENTE",(IF(AZ361="R.RESIDUAL
24","R. RESIDUAL"," ")))),"",(IF(R361="R.INHERENTE
24","R. INHERENTE",(IF(AZ361="R.RESIDUAL
24","R. RESIDUAL"," ")))))</f>
        <v xml:space="preserve"> </v>
      </c>
      <c r="BJ362" s="280"/>
      <c r="BK362" s="894"/>
      <c r="BL362" s="811"/>
      <c r="BM362" s="811"/>
      <c r="BN362" s="811"/>
      <c r="BO362" s="811"/>
      <c r="BP362" s="814"/>
      <c r="BQ362" s="392"/>
      <c r="BR362" s="817"/>
      <c r="BS362" s="950" t="s">
        <v>1288</v>
      </c>
      <c r="BT362" s="1153"/>
      <c r="BU362" s="275"/>
      <c r="BV362" s="826"/>
      <c r="BW362" s="829"/>
      <c r="BX362" s="829"/>
      <c r="BY362" s="829"/>
      <c r="BZ362" s="793"/>
      <c r="CA362" s="829"/>
      <c r="CB362" s="829"/>
      <c r="CC362" s="829"/>
      <c r="CD362" s="793"/>
      <c r="CE362" s="829"/>
      <c r="CF362" s="829"/>
      <c r="CG362" s="829"/>
      <c r="CH362" s="793"/>
      <c r="CI362" s="829"/>
      <c r="CJ362" s="829"/>
      <c r="CK362" s="829"/>
      <c r="CL362" s="793"/>
      <c r="CM362" s="829"/>
      <c r="CN362" s="829"/>
      <c r="CO362" s="829"/>
      <c r="CP362" s="796"/>
      <c r="CQ362" s="308"/>
      <c r="CR362" s="832"/>
      <c r="CS362" s="790"/>
      <c r="CT362" s="790"/>
      <c r="CU362" s="790"/>
      <c r="CV362" s="790"/>
      <c r="CW362" s="790"/>
      <c r="CX362" s="790"/>
      <c r="CY362" s="790"/>
      <c r="CZ362" s="793"/>
      <c r="DA362" s="790"/>
      <c r="DB362" s="790"/>
      <c r="DC362" s="790"/>
      <c r="DD362" s="793"/>
      <c r="DE362" s="790"/>
      <c r="DF362" s="790"/>
      <c r="DG362" s="790"/>
      <c r="DH362" s="793"/>
      <c r="DI362" s="790"/>
      <c r="DJ362" s="790"/>
      <c r="DK362" s="790"/>
      <c r="DL362" s="793"/>
      <c r="DM362" s="790"/>
      <c r="DN362" s="790"/>
      <c r="DO362" s="790"/>
      <c r="DP362" s="796"/>
      <c r="DQ362" s="293"/>
      <c r="DR362" s="297"/>
      <c r="DS362" s="298"/>
      <c r="DT362" s="298"/>
      <c r="DU362" s="299"/>
    </row>
    <row r="363" spans="1:125" ht="80.25" customHeight="1" x14ac:dyDescent="0.25">
      <c r="A363" s="303"/>
      <c r="B363" s="835"/>
      <c r="C363" s="838"/>
      <c r="D363" s="838"/>
      <c r="E363" s="838"/>
      <c r="F363" s="841"/>
      <c r="G363" s="844"/>
      <c r="H363" s="486" t="s">
        <v>1330</v>
      </c>
      <c r="I363" s="847"/>
      <c r="J363" s="1207"/>
      <c r="K363" s="1210"/>
      <c r="L363" s="274"/>
      <c r="M363" s="856"/>
      <c r="N363" s="859"/>
      <c r="O363" s="862"/>
      <c r="P363" s="865"/>
      <c r="Q363" s="868"/>
      <c r="R363" s="871"/>
      <c r="S363" s="274"/>
      <c r="T363" s="516" t="s">
        <v>1331</v>
      </c>
      <c r="U363" s="258" t="s">
        <v>748</v>
      </c>
      <c r="V363" s="258"/>
      <c r="W363" s="798">
        <v>25</v>
      </c>
      <c r="X363" s="798"/>
      <c r="Y363" s="798"/>
      <c r="Z363" s="798"/>
      <c r="AA363" s="798"/>
      <c r="AB363" s="798"/>
      <c r="AC363" s="798"/>
      <c r="AD363" s="798"/>
      <c r="AE363" s="798">
        <v>15</v>
      </c>
      <c r="AF363" s="798"/>
      <c r="AG363" s="412">
        <f t="shared" si="837"/>
        <v>40</v>
      </c>
      <c r="AH363" s="403">
        <v>0.28799999999999998</v>
      </c>
      <c r="AI363" s="404"/>
      <c r="AJ363" s="801" t="s">
        <v>189</v>
      </c>
      <c r="AK363" s="802"/>
      <c r="AL363" s="803" t="s">
        <v>588</v>
      </c>
      <c r="AM363" s="804"/>
      <c r="AN363" s="801" t="s">
        <v>189</v>
      </c>
      <c r="AO363" s="802"/>
      <c r="AP363" s="499" t="s">
        <v>2227</v>
      </c>
      <c r="AQ363" s="482" t="s">
        <v>616</v>
      </c>
      <c r="AR363" s="269" t="s">
        <v>1332</v>
      </c>
      <c r="AS363" s="266" t="s">
        <v>1318</v>
      </c>
      <c r="AT363" s="261" t="s">
        <v>1255</v>
      </c>
      <c r="AU363" s="276"/>
      <c r="AV363" s="879"/>
      <c r="AW363" s="882"/>
      <c r="AX363" s="885"/>
      <c r="AY363" s="882"/>
      <c r="AZ363" s="888"/>
      <c r="BA363" s="891"/>
      <c r="BB363" s="394"/>
      <c r="BC363" s="282"/>
      <c r="BD363" s="397">
        <v>0.60000000000000009</v>
      </c>
      <c r="BE363" s="283" t="str">
        <f t="shared" ref="BE363" si="855">IF(ISERROR(IF(R361="R.INHERENTE
3","R. INHERENTE",(IF(AZ361="R.RESIDUAL
3","R. RESIDUAL"," ")))),"",(IF(R361="R.INHERENTE
3","R. INHERENTE",(IF(AZ361="R.RESIDUAL
3","R. RESIDUAL"," ")))))</f>
        <v xml:space="preserve"> </v>
      </c>
      <c r="BF363" s="284" t="str">
        <f t="shared" ref="BF363" si="856">IF(ISERROR(IF(R361="R.INHERENTE
8","R. INHERENTE",(IF(AZ361="R.RESIDUAL
8","R. RESIDUAL"," ")))),"",(IF(R361="R.INHERENTE
8","R. INHERENTE",(IF(AZ361="R.RESIDUAL
8","R. RESIDUAL"," ")))))</f>
        <v xml:space="preserve"> </v>
      </c>
      <c r="BG363" s="284" t="str">
        <f t="shared" ref="BG363" si="857">IF(ISERROR(IF(R361="R.INHERENTE
13","R. INHERENTE",(IF(AZ361="R.RESIDUAL
13","R. RESIDUAL"," ")))),"",(IF(R361="R.INHERENTE
13","R. INHERENTE",(IF(AZ361="R.RESIDUAL
13","R. RESIDUAL"," ")))))</f>
        <v xml:space="preserve"> </v>
      </c>
      <c r="BH363" s="285" t="str">
        <f t="shared" ref="BH363" si="858">IF(ISERROR(IF(R361="R.INHERENTE
18","R. INHERENTE",(IF(AZ361="R.RESIDUAL
18","R. RESIDUAL"," ")))),"",(IF(R361="R.INHERENTE
18","R. INHERENTE",(IF(AZ361="R.RESIDUAL
18","R. RESIDUAL"," ")))))</f>
        <v xml:space="preserve"> </v>
      </c>
      <c r="BI363" s="286" t="str">
        <f t="shared" ref="BI363" si="859">IF(ISERROR(IF(R361="R.INHERENTE
23","R. INHERENTE",(IF(AZ361="R.RESIDUAL
23","R. RESIDUAL"," ")))),"",(IF(R361="R.INHERENTE
23","R. INHERENTE",(IF(AZ361="R.RESIDUAL
23","R. RESIDUAL"," ")))))</f>
        <v xml:space="preserve"> </v>
      </c>
      <c r="BJ363" s="280"/>
      <c r="BK363" s="894"/>
      <c r="BL363" s="811"/>
      <c r="BM363" s="811"/>
      <c r="BN363" s="811"/>
      <c r="BO363" s="811"/>
      <c r="BP363" s="814"/>
      <c r="BQ363" s="392"/>
      <c r="BR363" s="817"/>
      <c r="BS363" s="950"/>
      <c r="BT363" s="1153"/>
      <c r="BU363" s="275"/>
      <c r="BV363" s="826"/>
      <c r="BW363" s="829"/>
      <c r="BX363" s="829"/>
      <c r="BY363" s="829"/>
      <c r="BZ363" s="793"/>
      <c r="CA363" s="829"/>
      <c r="CB363" s="829"/>
      <c r="CC363" s="829"/>
      <c r="CD363" s="793"/>
      <c r="CE363" s="829"/>
      <c r="CF363" s="829"/>
      <c r="CG363" s="829"/>
      <c r="CH363" s="793"/>
      <c r="CI363" s="829"/>
      <c r="CJ363" s="829"/>
      <c r="CK363" s="829"/>
      <c r="CL363" s="793"/>
      <c r="CM363" s="829"/>
      <c r="CN363" s="829"/>
      <c r="CO363" s="829"/>
      <c r="CP363" s="796"/>
      <c r="CQ363" s="308"/>
      <c r="CR363" s="832"/>
      <c r="CS363" s="790"/>
      <c r="CT363" s="790"/>
      <c r="CU363" s="790"/>
      <c r="CV363" s="790"/>
      <c r="CW363" s="790"/>
      <c r="CX363" s="790"/>
      <c r="CY363" s="790"/>
      <c r="CZ363" s="793"/>
      <c r="DA363" s="790"/>
      <c r="DB363" s="790"/>
      <c r="DC363" s="790"/>
      <c r="DD363" s="793"/>
      <c r="DE363" s="790"/>
      <c r="DF363" s="790"/>
      <c r="DG363" s="790"/>
      <c r="DH363" s="793"/>
      <c r="DI363" s="790"/>
      <c r="DJ363" s="790"/>
      <c r="DK363" s="790"/>
      <c r="DL363" s="793"/>
      <c r="DM363" s="790"/>
      <c r="DN363" s="790"/>
      <c r="DO363" s="790"/>
      <c r="DP363" s="796"/>
      <c r="DQ363" s="293"/>
      <c r="DR363" s="297"/>
      <c r="DS363" s="298"/>
      <c r="DT363" s="298"/>
      <c r="DU363" s="299"/>
    </row>
    <row r="364" spans="1:125" ht="80.25" customHeight="1" x14ac:dyDescent="0.25">
      <c r="A364" s="303"/>
      <c r="B364" s="835"/>
      <c r="C364" s="838"/>
      <c r="D364" s="838"/>
      <c r="E364" s="838"/>
      <c r="F364" s="841"/>
      <c r="G364" s="844"/>
      <c r="H364" s="486"/>
      <c r="I364" s="847"/>
      <c r="J364" s="1207"/>
      <c r="K364" s="1210"/>
      <c r="L364" s="274"/>
      <c r="M364" s="856"/>
      <c r="N364" s="859"/>
      <c r="O364" s="862"/>
      <c r="P364" s="865"/>
      <c r="Q364" s="868"/>
      <c r="R364" s="871"/>
      <c r="S364" s="274"/>
      <c r="T364" s="516"/>
      <c r="U364" s="258"/>
      <c r="V364" s="258"/>
      <c r="W364" s="798"/>
      <c r="X364" s="798"/>
      <c r="Y364" s="798"/>
      <c r="Z364" s="798"/>
      <c r="AA364" s="798"/>
      <c r="AB364" s="798"/>
      <c r="AC364" s="798"/>
      <c r="AD364" s="798"/>
      <c r="AE364" s="798"/>
      <c r="AF364" s="798"/>
      <c r="AG364" s="412">
        <f t="shared" si="837"/>
        <v>0</v>
      </c>
      <c r="AH364" s="403"/>
      <c r="AI364" s="404"/>
      <c r="AJ364" s="801"/>
      <c r="AK364" s="802"/>
      <c r="AL364" s="803"/>
      <c r="AM364" s="804"/>
      <c r="AN364" s="801"/>
      <c r="AO364" s="802"/>
      <c r="AP364" s="543"/>
      <c r="AQ364" s="482"/>
      <c r="AR364" s="269"/>
      <c r="AS364" s="266"/>
      <c r="AT364" s="261"/>
      <c r="AU364" s="276"/>
      <c r="AV364" s="879"/>
      <c r="AW364" s="882"/>
      <c r="AX364" s="885"/>
      <c r="AY364" s="882"/>
      <c r="AZ364" s="888"/>
      <c r="BA364" s="891"/>
      <c r="BB364" s="394"/>
      <c r="BC364" s="282"/>
      <c r="BD364" s="397">
        <v>0.4</v>
      </c>
      <c r="BE364" s="287" t="str">
        <f t="shared" ref="BE364" si="860">IF(ISERROR(IF(R361="R.INHERENTE
2","R. INHERENTE",(IF(AZ361="R.RESIDUAL
2","R. RESIDUAL"," ")))),"",(IF(R361="R.INHERENTE
2","R. INHERENTE",(IF(AZ361="R.RESIDUAL
2","R. RESIDUAL"," ")))))</f>
        <v xml:space="preserve"> </v>
      </c>
      <c r="BF364" s="284" t="str">
        <f t="shared" ref="BF364" si="861">IF(ISERROR(IF(R361="R.INHERENTE
7","R. INHERENTE",(IF(AZ361="R.RESIDUAL
7","R. RESIDUAL"," ")))),"",(IF(R361="R.INHERENTE
7","R. INHERENTE",(IF(AZ361="R.RESIDUAL
7","R. RESIDUAL"," ")))))</f>
        <v xml:space="preserve"> </v>
      </c>
      <c r="BG364" s="284" t="str">
        <f t="shared" ref="BG364" si="862">IF(ISERROR(IF(R361="R.INHERENTE
12","R. INHERENTE",(IF(AZ361="R.RESIDUAL
12","R. RESIDUAL"," ")))),"",(IF(R361="R.INHERENTE
12","R. INHERENTE",(IF(AZ361="R.RESIDUAL
12","R. RESIDUAL"," ")))))</f>
        <v>R. RESIDUAL</v>
      </c>
      <c r="BH364" s="285" t="str">
        <f t="shared" ref="BH364" si="863">IF(ISERROR(IF(R361="R.INHERENTE
17","R. INHERENTE",(IF(AZ361="R.RESIDUAL
17","R. RESIDUAL"," ")))),"",(IF(R361="R.INHERENTE
17","R. INHERENTE",(IF(AZ361="R.RESIDUAL
17","R. RESIDUAL"," ")))))</f>
        <v xml:space="preserve"> </v>
      </c>
      <c r="BI364" s="286" t="str">
        <f t="shared" ref="BI364" si="864">IF(ISERROR(IF(R361="R.INHERENTE
22","R. INHERENTE",(IF(AZ361="R.RESIDUAL
22","R. RESIDUAL"," ")))),"",(IF(R361="R.INHERENTE
22","R. INHERENTE",(IF(AZ361="R.RESIDUAL
22","R. RESIDUAL"," ")))))</f>
        <v xml:space="preserve"> </v>
      </c>
      <c r="BJ364" s="280"/>
      <c r="BK364" s="894"/>
      <c r="BL364" s="811"/>
      <c r="BM364" s="811"/>
      <c r="BN364" s="811"/>
      <c r="BO364" s="811"/>
      <c r="BP364" s="814"/>
      <c r="BQ364" s="392"/>
      <c r="BR364" s="817"/>
      <c r="BS364" s="950"/>
      <c r="BT364" s="1153"/>
      <c r="BU364" s="275"/>
      <c r="BV364" s="826"/>
      <c r="BW364" s="829"/>
      <c r="BX364" s="829"/>
      <c r="BY364" s="829"/>
      <c r="BZ364" s="793"/>
      <c r="CA364" s="829"/>
      <c r="CB364" s="829"/>
      <c r="CC364" s="829"/>
      <c r="CD364" s="793"/>
      <c r="CE364" s="829"/>
      <c r="CF364" s="829"/>
      <c r="CG364" s="829"/>
      <c r="CH364" s="793"/>
      <c r="CI364" s="829"/>
      <c r="CJ364" s="829"/>
      <c r="CK364" s="829"/>
      <c r="CL364" s="793"/>
      <c r="CM364" s="829"/>
      <c r="CN364" s="829"/>
      <c r="CO364" s="829"/>
      <c r="CP364" s="796"/>
      <c r="CQ364" s="308"/>
      <c r="CR364" s="832"/>
      <c r="CS364" s="790"/>
      <c r="CT364" s="790"/>
      <c r="CU364" s="790"/>
      <c r="CV364" s="790"/>
      <c r="CW364" s="790"/>
      <c r="CX364" s="790"/>
      <c r="CY364" s="790"/>
      <c r="CZ364" s="793"/>
      <c r="DA364" s="790"/>
      <c r="DB364" s="790"/>
      <c r="DC364" s="790"/>
      <c r="DD364" s="793"/>
      <c r="DE364" s="790"/>
      <c r="DF364" s="790"/>
      <c r="DG364" s="790"/>
      <c r="DH364" s="793"/>
      <c r="DI364" s="790"/>
      <c r="DJ364" s="790"/>
      <c r="DK364" s="790"/>
      <c r="DL364" s="793"/>
      <c r="DM364" s="790"/>
      <c r="DN364" s="790"/>
      <c r="DO364" s="790"/>
      <c r="DP364" s="796"/>
      <c r="DQ364" s="293"/>
      <c r="DR364" s="297"/>
      <c r="DS364" s="298"/>
      <c r="DT364" s="298"/>
      <c r="DU364" s="299"/>
    </row>
    <row r="365" spans="1:125" ht="80.25" customHeight="1" thickBot="1" x14ac:dyDescent="0.3">
      <c r="A365" s="303"/>
      <c r="B365" s="836"/>
      <c r="C365" s="839"/>
      <c r="D365" s="839"/>
      <c r="E365" s="839"/>
      <c r="F365" s="842"/>
      <c r="G365" s="845"/>
      <c r="H365" s="487"/>
      <c r="I365" s="848"/>
      <c r="J365" s="1208"/>
      <c r="K365" s="1211"/>
      <c r="L365" s="274"/>
      <c r="M365" s="857"/>
      <c r="N365" s="860"/>
      <c r="O365" s="863"/>
      <c r="P365" s="866"/>
      <c r="Q365" s="869"/>
      <c r="R365" s="872"/>
      <c r="S365" s="274"/>
      <c r="T365" s="551"/>
      <c r="U365" s="263"/>
      <c r="V365" s="263"/>
      <c r="W365" s="805"/>
      <c r="X365" s="805"/>
      <c r="Y365" s="805"/>
      <c r="Z365" s="805"/>
      <c r="AA365" s="805"/>
      <c r="AB365" s="805"/>
      <c r="AC365" s="805"/>
      <c r="AD365" s="805"/>
      <c r="AE365" s="805"/>
      <c r="AF365" s="805"/>
      <c r="AG365" s="413">
        <f t="shared" si="837"/>
        <v>0</v>
      </c>
      <c r="AH365" s="405"/>
      <c r="AI365" s="406"/>
      <c r="AJ365" s="806"/>
      <c r="AK365" s="807"/>
      <c r="AL365" s="808"/>
      <c r="AM365" s="809"/>
      <c r="AN365" s="806"/>
      <c r="AO365" s="807"/>
      <c r="AP365" s="271"/>
      <c r="AQ365" s="483"/>
      <c r="AR365" s="270"/>
      <c r="AS365" s="267"/>
      <c r="AT365" s="264"/>
      <c r="AU365" s="276"/>
      <c r="AV365" s="880"/>
      <c r="AW365" s="883"/>
      <c r="AX365" s="886"/>
      <c r="AY365" s="883"/>
      <c r="AZ365" s="889"/>
      <c r="BA365" s="892"/>
      <c r="BB365" s="394"/>
      <c r="BC365" s="282"/>
      <c r="BD365" s="398">
        <v>0.2</v>
      </c>
      <c r="BE365" s="288" t="str">
        <f t="shared" ref="BE365" si="865">IF(ISERROR(IF(R361="R.INHERENTE
1","R. INHERENTE",(IF(AZ361="R.RESIDUAL
1","R. RESIDUAL"," ")))),"",(IF(R361="R.INHERENTE
1","R. INHERENTE",(IF(AZ361="R.RESIDUAL
1","R. RESIDUAL"," ")))))</f>
        <v xml:space="preserve"> </v>
      </c>
      <c r="BF365" s="289" t="str">
        <f t="shared" ref="BF365" si="866">IF(ISERROR(IF(R361="R.INHERENTE
6","R. INHERENTE",(IF(AZ361="R.RESIDUAL
6","R. RESIDUAL"," ")))),"",(IF(R361="R.INHERENTE
6","R. INHERENTE",(IF(AZ361="R.RESIDUAL
6","R. RESIDUAL"," ")))))</f>
        <v xml:space="preserve"> </v>
      </c>
      <c r="BG365" s="290" t="str">
        <f t="shared" ref="BG365" si="867">IF(ISERROR(IF(R361="R.INHERENTE
11","R. INHERENTE",(IF(AZ361="R.RESIDUAL
11","R. RESIDUAL"," ")))),"",(IF(R361="R.INHERENTE
11","R. INHERENTE",(IF(AZ361="R.RESIDUAL
11","R. RESIDUAL"," ")))))</f>
        <v xml:space="preserve"> </v>
      </c>
      <c r="BH365" s="291" t="str">
        <f t="shared" ref="BH365" si="868">IF(ISERROR(IF(R361="R.INHERENTE
16","R. INHERENTE",(IF(AZ361="R.RESIDUAL
16","R. RESIDUAL"," ")))),"",(IF(R361="R.INHERENTE
16","R. INHERENTE",(IF(AZ361="R.RESIDUAL
16","R. RESIDUAL"," ")))))</f>
        <v xml:space="preserve"> </v>
      </c>
      <c r="BI365" s="292" t="str">
        <f t="shared" ref="BI365" si="869">IF(ISERROR(IF(R361="R.INHERENTE
21","R. INHERENTE",(IF(AZ361="R.RESIDUAL
21","R. RESIDUAL"," ")))),"",(IF(R361="R.INHERENTE
21","R. INHERENTE",(IF(AZ361="R.RESIDUAL
21","R. RESIDUAL"," ")))))</f>
        <v xml:space="preserve"> </v>
      </c>
      <c r="BJ365" s="280"/>
      <c r="BK365" s="895"/>
      <c r="BL365" s="812"/>
      <c r="BM365" s="812"/>
      <c r="BN365" s="812"/>
      <c r="BO365" s="812"/>
      <c r="BP365" s="815"/>
      <c r="BQ365" s="392"/>
      <c r="BR365" s="818"/>
      <c r="BS365" s="951"/>
      <c r="BT365" s="1178"/>
      <c r="BU365" s="275"/>
      <c r="BV365" s="827"/>
      <c r="BW365" s="830"/>
      <c r="BX365" s="830"/>
      <c r="BY365" s="830"/>
      <c r="BZ365" s="794"/>
      <c r="CA365" s="830"/>
      <c r="CB365" s="830"/>
      <c r="CC365" s="830"/>
      <c r="CD365" s="794"/>
      <c r="CE365" s="830"/>
      <c r="CF365" s="830"/>
      <c r="CG365" s="830"/>
      <c r="CH365" s="794"/>
      <c r="CI365" s="830"/>
      <c r="CJ365" s="830"/>
      <c r="CK365" s="830"/>
      <c r="CL365" s="794"/>
      <c r="CM365" s="830"/>
      <c r="CN365" s="830"/>
      <c r="CO365" s="830"/>
      <c r="CP365" s="797"/>
      <c r="CQ365" s="308"/>
      <c r="CR365" s="833"/>
      <c r="CS365" s="791"/>
      <c r="CT365" s="791"/>
      <c r="CU365" s="791"/>
      <c r="CV365" s="791"/>
      <c r="CW365" s="791"/>
      <c r="CX365" s="791"/>
      <c r="CY365" s="791"/>
      <c r="CZ365" s="794"/>
      <c r="DA365" s="791"/>
      <c r="DB365" s="791"/>
      <c r="DC365" s="791"/>
      <c r="DD365" s="794"/>
      <c r="DE365" s="791"/>
      <c r="DF365" s="791"/>
      <c r="DG365" s="791"/>
      <c r="DH365" s="794"/>
      <c r="DI365" s="791"/>
      <c r="DJ365" s="791"/>
      <c r="DK365" s="791"/>
      <c r="DL365" s="794"/>
      <c r="DM365" s="791"/>
      <c r="DN365" s="791"/>
      <c r="DO365" s="791"/>
      <c r="DP365" s="797"/>
      <c r="DQ365" s="293"/>
      <c r="DR365" s="300"/>
      <c r="DS365" s="301"/>
      <c r="DT365" s="301"/>
      <c r="DU365" s="302"/>
    </row>
    <row r="366" spans="1:125" ht="18.95" customHeight="1" thickBot="1" x14ac:dyDescent="0.3">
      <c r="AV366" s="394"/>
      <c r="AW366" s="394"/>
      <c r="AX366" s="394"/>
      <c r="AY366" s="394"/>
      <c r="AZ366" s="394"/>
      <c r="BE366" s="410">
        <v>0.2</v>
      </c>
      <c r="BF366" s="411">
        <v>0.4</v>
      </c>
      <c r="BG366" s="411">
        <v>0.60000000000000009</v>
      </c>
      <c r="BH366" s="411">
        <v>0.8</v>
      </c>
      <c r="BI366" s="411">
        <v>1</v>
      </c>
    </row>
    <row r="367" spans="1:125" ht="79.5" customHeight="1" x14ac:dyDescent="0.25">
      <c r="A367" s="303"/>
      <c r="B367" s="834">
        <v>59</v>
      </c>
      <c r="C367" s="837" t="s">
        <v>645</v>
      </c>
      <c r="D367" s="837" t="s">
        <v>629</v>
      </c>
      <c r="E367" s="837" t="s">
        <v>601</v>
      </c>
      <c r="F367" s="840" t="s">
        <v>878</v>
      </c>
      <c r="G367" s="843" t="s">
        <v>2228</v>
      </c>
      <c r="H367" s="485" t="s">
        <v>1333</v>
      </c>
      <c r="I367" s="846" t="str">
        <f>IF(F367="","",(CONCATENATE("Posibilidad de afectación ",F367," ",G367," ",H367," ",H368," ",H369," ",H370," ",H371)))</f>
        <v xml:space="preserve">Posibilidad de afectación Reputacional y Económica por inoportunidad en la generación del informe de patología, debido a la insuficiencia del talento humano, falta de insumos y daños en equipos del laboratorio.   </v>
      </c>
      <c r="J367" s="1206" t="s">
        <v>268</v>
      </c>
      <c r="K367" s="1209" t="s">
        <v>868</v>
      </c>
      <c r="L367" s="274"/>
      <c r="M367" s="855" t="s">
        <v>660</v>
      </c>
      <c r="N367" s="858">
        <f>IF(ISERROR(VLOOKUP($M367,[5]Listas!$E$20:$F$24,2,FALSE)),"",(VLOOKUP($M367,[5]Listas!$E$20:$F$24,2,FALSE)))</f>
        <v>1</v>
      </c>
      <c r="O367" s="861" t="str">
        <f>IF(ISERROR(VLOOKUP($N367,[5]Listas!$E$3:$F$7,2,FALSE)),"",(VLOOKUP($N367,[5]Listas!$E$3:$F$7,2,FALSE)))</f>
        <v xml:space="preserve">MUY ALTA </v>
      </c>
      <c r="P367" s="864" t="s">
        <v>596</v>
      </c>
      <c r="Q367" s="867">
        <f>IF(ISERROR(VLOOKUP($P367,[5]Listas!$E$28:$F$35,2,FALSE)),"",(VLOOKUP($P367,[5]Listas!$E$28:$F$35,2,FALSE)))</f>
        <v>0.4</v>
      </c>
      <c r="R367" s="870" t="str">
        <f t="shared" ref="R367" si="870">IF(N367="","",(CONCATENATE("R.INHERENTE
",(IF(AND($N367=0.2,$Q367=0.2),1,(IF(AND($N367=0.2,$Q367=0.4),6,(IF(AND($N367=0.2,$Q367=0.6),11,(IF(AND($N367=0.2,$Q367=0.8),16,(IF(AND($N367=0.2,$Q367=1),21,(IF(AND($N367=0.4,$Q367=0.2),2,(IF(AND($N367=0.4,$Q367=0.4),7,(IF(AND($N367=0.4,$Q367=0.6),12,(IF(AND($N367=0.4,$Q367=0.8),17,(IF(AND($N367=0.4,$Q367=1),22,(IF(AND($N367=0.6,$Q367=0.2),3,(IF(AND($N367=0.6,$Q367=0.4),8,(IF(AND($N367=0.6,$Q367=0.6),13,(IF(AND($N367=0.6,$Q367=0.8),18,(IF(AND($N367=0.6,$Q367=1),23,(IF(AND($N367=0.8,$Q367=0.2),4,(IF(AND($N367=0.8,$Q367=0.4),9,(IF(AND($N367=0.8,$Q367=0.6),14,(IF(AND($N367=0.8,$Q367=0.8),19,(IF(AND($N367=0.8,$Q367=1),24,(IF(AND($N367=1,$Q367=0.2),5,(IF(AND($N367=1,$Q367=0.4),10,(IF(AND($N367=1,$Q367=0.6),15,(IF(AND($N367=1,$Q367=0.8),20,(IF(AND($N367=1,$Q367=1),25,"")))))))))))))))))))))))))))))))))))))))))))))))))))))</f>
        <v>R.INHERENTE
10</v>
      </c>
      <c r="S367" s="274">
        <f>+VLOOKUP($R367,[5]Listas!$D$112:$E$136,2,FALSE)</f>
        <v>10</v>
      </c>
      <c r="T367" s="515" t="s">
        <v>2229</v>
      </c>
      <c r="U367" s="309" t="s">
        <v>748</v>
      </c>
      <c r="V367" s="309"/>
      <c r="W367" s="875">
        <v>25</v>
      </c>
      <c r="X367" s="875"/>
      <c r="Y367" s="875"/>
      <c r="Z367" s="875"/>
      <c r="AA367" s="875"/>
      <c r="AB367" s="875"/>
      <c r="AC367" s="875"/>
      <c r="AD367" s="875"/>
      <c r="AE367" s="875">
        <v>15</v>
      </c>
      <c r="AF367" s="875"/>
      <c r="AG367" s="436">
        <f t="shared" ref="AG367:AG371" si="871">W367+Y367+AA367+AC367+AE367</f>
        <v>40</v>
      </c>
      <c r="AH367" s="407">
        <v>0.6</v>
      </c>
      <c r="AI367" s="408"/>
      <c r="AJ367" s="1186" t="s">
        <v>189</v>
      </c>
      <c r="AK367" s="1187"/>
      <c r="AL367" s="1188" t="s">
        <v>588</v>
      </c>
      <c r="AM367" s="1189"/>
      <c r="AN367" s="1186" t="s">
        <v>189</v>
      </c>
      <c r="AO367" s="1187"/>
      <c r="AP367" s="500" t="s">
        <v>1334</v>
      </c>
      <c r="AQ367" s="542" t="s">
        <v>616</v>
      </c>
      <c r="AR367" s="310" t="s">
        <v>2230</v>
      </c>
      <c r="AS367" s="311" t="s">
        <v>1335</v>
      </c>
      <c r="AT367" s="312" t="s">
        <v>1336</v>
      </c>
      <c r="AU367" s="305">
        <f t="shared" ref="AU367" si="872">+(IF(AND($AV367&gt;0,$AV367&lt;=0.2),0.2,(IF(AND($AV367&gt;0.2,$AV367&lt;=0.4),0.4,(IF(AND($AV367&gt;0.4,$AV367&lt;=0.6),0.6,(IF(AND($AV367&gt;0.6,$AV367&lt;=0.8),0.8,(IF($AV367&gt;0.8,1,""))))))))))</f>
        <v>0.4</v>
      </c>
      <c r="AV367" s="878">
        <f t="shared" ref="AV367" si="873">+MIN(AH367:AH371)</f>
        <v>0.216</v>
      </c>
      <c r="AW367" s="881" t="str">
        <f t="shared" ref="AW367" si="874">+(IF($AU367=0.2,"MUY BAJA",(IF($AU367=0.4,"BAJA",(IF($AU367=0.6,"MEDIA",(IF($AU367=0.8,"ALTA",(IF($AU367=1,"MUY ALTA",""))))))))))</f>
        <v>BAJA</v>
      </c>
      <c r="AX367" s="884">
        <f t="shared" ref="AX367" si="875">+MIN(AI367:AI371)</f>
        <v>0.24</v>
      </c>
      <c r="AY367" s="881" t="str">
        <f t="shared" ref="AY367" si="876">+(IF($BB367=0.2,"MUY BAJA",(IF($BB367=0.4,"BAJA",(IF($BB367=0.6,"MEDIA",(IF($BB367=0.8,"ALTA",(IF($BB367=1,"MUY ALTA",""))))))))))</f>
        <v>BAJA</v>
      </c>
      <c r="AZ367" s="887" t="str">
        <f t="shared" ref="AZ367" si="877">IF($AU367="","",(CONCATENATE("R.RESIDUAL
",(IF(AND($AU367=0.2,$BB367=0.2),1,(IF(AND($AU367=0.2,$BB367=0.4),6,(IF(AND($AU367=0.2,$BB367=0.6),11,(IF(AND($AU367=0.2,$BB367=0.8),16,(IF(AND($AU367=0.2,$BB367=1),21,(IF(AND($AU367=0.4,$BB367=0.2),2,(IF(AND($AU367=0.4,$BB367=0.4),7,(IF(AND($AU367=0.4,$BB367=0.6),12,(IF(AND($AU367=0.4,$BB367=0.8),17,(IF(AND($AU367=0.4,$BB367=1),22,(IF(AND($AU367=0.6,$BB367=0.2),3,(IF(AND($AU367=0.6,$BB367=0.4),8,(IF(AND($AU367=0.6,$BB367=0.6),13,(IF(AND($AU367=0.6,$BB367=0.8),18,(IF(AND($AU367=0.6,$BB367=1),23,(IF(AND($AU367=0.8,$BB367=0.2),4,(IF(AND($AU367=0.8,$BB367=0.4),9,(IF(AND($AU367=0.8,$BB367=0.6),14,(IF(AND($AU367=0.8,$BB367=0.8),19,(IF(AND($AU367=0.8,$BB367=1),24,(IF(AND($AU367=1,$BB367=0.2),5,(IF(AND($AU367=1,$BB367=0.4),10,(IF(AND($AU367=1,$BB367=0.6),15,(IF(AND($AU367=1,$BB367=0.8),20,(IF(AND($AU367=1,$BB367=1),25,"")))))))))))))))))))))))))))))))))))))))))))))))))))))</f>
        <v>R.RESIDUAL
7</v>
      </c>
      <c r="BA367" s="890" t="s">
        <v>610</v>
      </c>
      <c r="BB367" s="305">
        <f t="shared" ref="BB367" si="878">+(IF(AND($AX367&gt;0,$AX367&lt;=0.2),0.2,(IF(AND($AX367&gt;0.2,$AX367&lt;=0.4),0.4,(IF(AND($AX367&gt;0.4,$AX367&lt;=0.6),0.6,(IF(AND($AX367&gt;0.6,$AX367&lt;=0.8),0.8,(IF($AX367&gt;0.8,1,""))))))))))</f>
        <v>0.4</v>
      </c>
      <c r="BC367" s="276">
        <f>+VLOOKUP($AZ367,[5]Listas!$F$112:$G$136,2,FALSE)</f>
        <v>7</v>
      </c>
      <c r="BD367" s="397">
        <v>1</v>
      </c>
      <c r="BE367" s="277" t="str">
        <f t="shared" ref="BE367" si="879">IF(ISERROR(IF(R367="R.INHERENTE
5","R. INHERENTE",(IF(AZ367="R.RESIDUAL
5","R. RESIDUAL"," ")))),"",(IF(R367="R.INHERENTE
5","R. INHERENTE",(IF(AZ367="R.RESIDUAL
5","R. RESIDUAL"," ")))))</f>
        <v xml:space="preserve"> </v>
      </c>
      <c r="BF367" s="278" t="str">
        <f t="shared" ref="BF367" si="880">IF(ISERROR(IF(R367="R.INHERENTE
10","R. INHERENTE",(IF(AZ367="R.RESIDUAL
10","R. RESIDUAL"," ")))),"",(IF(R367="R.INHERENTE
10","R. INHERENTE",(IF(AZ367="R.RESIDUAL
10","R. RESIDUAL"," ")))))</f>
        <v>R. INHERENTE</v>
      </c>
      <c r="BG367" s="278" t="str">
        <f t="shared" ref="BG367" si="881">IF(ISERROR(IF(R367="R.INHERENTE
15","R. INHERENTE",(IF(AZ367="R.RESIDUAL
15","R. RESIDUAL"," ")))),"",(IF(R367="R.INHERENTE
15","R. INHERENTE",(IF(AZ367="R.RESIDUAL
15","R. RESIDUAL"," ")))))</f>
        <v xml:space="preserve"> </v>
      </c>
      <c r="BH367" s="278" t="str">
        <f t="shared" ref="BH367" si="882">IF(ISERROR(IF(R367="R.INHERENTE
20","R. INHERENTE",(IF(AZ367="R.RESIDUAL
20","R. RESIDUAL"," ")))),"",(IF(R367="R.INHERENTE
20","R. INHERENTE",(IF(AZ367="R.RESIDUAL
20","R. RESIDUAL"," ")))))</f>
        <v xml:space="preserve"> </v>
      </c>
      <c r="BI367" s="279" t="str">
        <f t="shared" ref="BI367" si="883">IF(ISERROR(IF(R367="R.INHERENTE
25","R. INHERENTE",(IF(AZ367="R.RESIDUAL
25","R. RESIDUAL"," ")))),"",(IF(R367="R.INHERENTE
25","R. INHERENTE",(IF(AZ367="R.RESIDUAL
25","R. RESIDUAL"," ")))))</f>
        <v xml:space="preserve"> </v>
      </c>
      <c r="BJ367" s="280"/>
      <c r="BK367" s="893" t="s">
        <v>43</v>
      </c>
      <c r="BL367" s="810" t="s">
        <v>43</v>
      </c>
      <c r="BM367" s="810" t="s">
        <v>43</v>
      </c>
      <c r="BN367" s="810" t="s">
        <v>43</v>
      </c>
      <c r="BO367" s="810" t="s">
        <v>43</v>
      </c>
      <c r="BP367" s="813"/>
      <c r="BQ367" s="392"/>
      <c r="BR367" s="816" t="s">
        <v>1351</v>
      </c>
      <c r="BS367" s="1176" t="s">
        <v>1337</v>
      </c>
      <c r="BT367" s="822" t="s">
        <v>1338</v>
      </c>
      <c r="BU367" s="275"/>
      <c r="BV367" s="825">
        <v>44656</v>
      </c>
      <c r="BW367" s="828"/>
      <c r="BX367" s="828"/>
      <c r="BY367" s="828"/>
      <c r="BZ367" s="792" t="s">
        <v>924</v>
      </c>
      <c r="CA367" s="828"/>
      <c r="CB367" s="828"/>
      <c r="CC367" s="828"/>
      <c r="CD367" s="792" t="s">
        <v>924</v>
      </c>
      <c r="CE367" s="828"/>
      <c r="CF367" s="828"/>
      <c r="CG367" s="828"/>
      <c r="CH367" s="792" t="s">
        <v>925</v>
      </c>
      <c r="CI367" s="828"/>
      <c r="CJ367" s="828"/>
      <c r="CK367" s="828"/>
      <c r="CL367" s="792" t="s">
        <v>924</v>
      </c>
      <c r="CM367" s="828"/>
      <c r="CN367" s="828"/>
      <c r="CO367" s="828"/>
      <c r="CP367" s="795" t="s">
        <v>926</v>
      </c>
      <c r="CQ367" s="308"/>
      <c r="CR367" s="831">
        <v>44661</v>
      </c>
      <c r="CS367" s="789"/>
      <c r="CT367" s="789"/>
      <c r="CU367" s="789"/>
      <c r="CV367" s="789"/>
      <c r="CW367" s="789"/>
      <c r="CX367" s="789"/>
      <c r="CY367" s="789"/>
      <c r="CZ367" s="792" t="s">
        <v>924</v>
      </c>
      <c r="DA367" s="789"/>
      <c r="DB367" s="789"/>
      <c r="DC367" s="789"/>
      <c r="DD367" s="792" t="s">
        <v>924</v>
      </c>
      <c r="DE367" s="789"/>
      <c r="DF367" s="789"/>
      <c r="DG367" s="789"/>
      <c r="DH367" s="792" t="s">
        <v>925</v>
      </c>
      <c r="DI367" s="789"/>
      <c r="DJ367" s="789"/>
      <c r="DK367" s="789"/>
      <c r="DL367" s="792" t="s">
        <v>924</v>
      </c>
      <c r="DM367" s="789"/>
      <c r="DN367" s="789"/>
      <c r="DO367" s="789"/>
      <c r="DP367" s="795" t="s">
        <v>926</v>
      </c>
      <c r="DQ367" s="293"/>
      <c r="DR367" s="294"/>
      <c r="DS367" s="295"/>
      <c r="DT367" s="295"/>
      <c r="DU367" s="296"/>
    </row>
    <row r="368" spans="1:125" ht="79.5" customHeight="1" x14ac:dyDescent="0.25">
      <c r="A368" s="303"/>
      <c r="B368" s="835"/>
      <c r="C368" s="838"/>
      <c r="D368" s="838"/>
      <c r="E368" s="838"/>
      <c r="F368" s="841"/>
      <c r="G368" s="844"/>
      <c r="H368" s="486" t="s">
        <v>1339</v>
      </c>
      <c r="I368" s="847"/>
      <c r="J368" s="1207"/>
      <c r="K368" s="1210"/>
      <c r="L368" s="274"/>
      <c r="M368" s="856"/>
      <c r="N368" s="859"/>
      <c r="O368" s="862"/>
      <c r="P368" s="865"/>
      <c r="Q368" s="868"/>
      <c r="R368" s="871"/>
      <c r="S368" s="274"/>
      <c r="T368" s="516" t="s">
        <v>2231</v>
      </c>
      <c r="U368" s="258"/>
      <c r="V368" s="258" t="s">
        <v>260</v>
      </c>
      <c r="W368" s="798">
        <v>25</v>
      </c>
      <c r="X368" s="798"/>
      <c r="Y368" s="798"/>
      <c r="Z368" s="798"/>
      <c r="AA368" s="798"/>
      <c r="AB368" s="798"/>
      <c r="AC368" s="798"/>
      <c r="AD368" s="798"/>
      <c r="AE368" s="798">
        <v>15</v>
      </c>
      <c r="AF368" s="798"/>
      <c r="AG368" s="412">
        <f t="shared" si="871"/>
        <v>40</v>
      </c>
      <c r="AH368" s="403"/>
      <c r="AI368" s="404">
        <v>0.24</v>
      </c>
      <c r="AJ368" s="799" t="s">
        <v>189</v>
      </c>
      <c r="AK368" s="799"/>
      <c r="AL368" s="800" t="s">
        <v>588</v>
      </c>
      <c r="AM368" s="800"/>
      <c r="AN368" s="799" t="s">
        <v>189</v>
      </c>
      <c r="AO368" s="799"/>
      <c r="AP368" s="499" t="s">
        <v>2232</v>
      </c>
      <c r="AQ368" s="482" t="s">
        <v>616</v>
      </c>
      <c r="AR368" s="269" t="s">
        <v>1340</v>
      </c>
      <c r="AS368" s="266" t="s">
        <v>1335</v>
      </c>
      <c r="AT368" s="261" t="s">
        <v>1255</v>
      </c>
      <c r="AU368" s="276"/>
      <c r="AV368" s="879"/>
      <c r="AW368" s="882"/>
      <c r="AX368" s="885"/>
      <c r="AY368" s="882"/>
      <c r="AZ368" s="888"/>
      <c r="BA368" s="891"/>
      <c r="BB368" s="394"/>
      <c r="BC368" s="282"/>
      <c r="BD368" s="397">
        <v>0.8</v>
      </c>
      <c r="BE368" s="283" t="str">
        <f t="shared" ref="BE368" si="884">IF(ISERROR(IF(R367="R.INHERENTE
4","R. INHERENTE",(IF(AZ367="R.RESIDUAL
4","R. RESIDUAL"," ")))),"",(IF(R367="R.INHERENTE
4","R. INHERENTE",(IF(AZ367="R.RESIDUAL
4","R. RESIDUAL"," ")))))</f>
        <v xml:space="preserve"> </v>
      </c>
      <c r="BF368" s="284" t="str">
        <f t="shared" ref="BF368" si="885">IF(ISERROR(IF(R367="R.INHERENTE
9","R. INHERENTE",(IF(AZ367="R.RESIDUAL
9","R. RESIDUAL"," ")))),"",(IF(R367="R.INHERENTE
9","R. INHERENTE",(IF(AZ367="R.RESIDUAL
9","R. RESIDUAL"," ")))))</f>
        <v xml:space="preserve"> </v>
      </c>
      <c r="BG368" s="285" t="str">
        <f t="shared" ref="BG368" si="886">IF(ISERROR(IF(R367="R.INHERENTE
14","R. INHERENTE",(IF(AZ367="R.RESIDUAL
14","R. RESIDUAL"," ")))),"",(IF(R367="R.INHERENTE
14","R. INHERENTE",(IF(AZ367="R.RESIDUAL
14","R. RESIDUAL"," ")))))</f>
        <v xml:space="preserve"> </v>
      </c>
      <c r="BH368" s="285" t="str">
        <f t="shared" ref="BH368" si="887">IF(ISERROR(IF(R367="R.INHERENTE
19","R. INHERENTE",(IF(AZ367="R.RESIDUAL
19","R. RESIDUAL"," ")))),"",(IF(R367="R.INHERENTE
19","R. INHERENTE",(IF(AZ367="R.RESIDUAL
19","R. RESIDUAL"," ")))))</f>
        <v xml:space="preserve"> </v>
      </c>
      <c r="BI368" s="286" t="str">
        <f t="shared" ref="BI368" si="888">IF(ISERROR(IF(R367="R.INHERENTE
24","R. INHERENTE",(IF(AZ367="R.RESIDUAL
24","R. RESIDUAL"," ")))),"",(IF(R367="R.INHERENTE
24","R. INHERENTE",(IF(AZ367="R.RESIDUAL
24","R. RESIDUAL"," ")))))</f>
        <v xml:space="preserve"> </v>
      </c>
      <c r="BJ368" s="280"/>
      <c r="BK368" s="894"/>
      <c r="BL368" s="811"/>
      <c r="BM368" s="811"/>
      <c r="BN368" s="811"/>
      <c r="BO368" s="811"/>
      <c r="BP368" s="814"/>
      <c r="BQ368" s="392"/>
      <c r="BR368" s="817"/>
      <c r="BS368" s="950"/>
      <c r="BT368" s="1153"/>
      <c r="BU368" s="275"/>
      <c r="BV368" s="826"/>
      <c r="BW368" s="829"/>
      <c r="BX368" s="829"/>
      <c r="BY368" s="829"/>
      <c r="BZ368" s="793"/>
      <c r="CA368" s="829"/>
      <c r="CB368" s="829"/>
      <c r="CC368" s="829"/>
      <c r="CD368" s="793"/>
      <c r="CE368" s="829"/>
      <c r="CF368" s="829"/>
      <c r="CG368" s="829"/>
      <c r="CH368" s="793"/>
      <c r="CI368" s="829"/>
      <c r="CJ368" s="829"/>
      <c r="CK368" s="829"/>
      <c r="CL368" s="793"/>
      <c r="CM368" s="829"/>
      <c r="CN368" s="829"/>
      <c r="CO368" s="829"/>
      <c r="CP368" s="796"/>
      <c r="CQ368" s="308"/>
      <c r="CR368" s="832"/>
      <c r="CS368" s="790"/>
      <c r="CT368" s="790"/>
      <c r="CU368" s="790"/>
      <c r="CV368" s="790"/>
      <c r="CW368" s="790"/>
      <c r="CX368" s="790"/>
      <c r="CY368" s="790"/>
      <c r="CZ368" s="793"/>
      <c r="DA368" s="790"/>
      <c r="DB368" s="790"/>
      <c r="DC368" s="790"/>
      <c r="DD368" s="793"/>
      <c r="DE368" s="790"/>
      <c r="DF368" s="790"/>
      <c r="DG368" s="790"/>
      <c r="DH368" s="793"/>
      <c r="DI368" s="790"/>
      <c r="DJ368" s="790"/>
      <c r="DK368" s="790"/>
      <c r="DL368" s="793"/>
      <c r="DM368" s="790"/>
      <c r="DN368" s="790"/>
      <c r="DO368" s="790"/>
      <c r="DP368" s="796"/>
      <c r="DQ368" s="293"/>
      <c r="DR368" s="297"/>
      <c r="DS368" s="298"/>
      <c r="DT368" s="298"/>
      <c r="DU368" s="299"/>
    </row>
    <row r="369" spans="1:125" ht="79.5" customHeight="1" x14ac:dyDescent="0.25">
      <c r="A369" s="303"/>
      <c r="B369" s="835"/>
      <c r="C369" s="838"/>
      <c r="D369" s="838"/>
      <c r="E369" s="838"/>
      <c r="F369" s="841"/>
      <c r="G369" s="844"/>
      <c r="H369" s="486" t="s">
        <v>1341</v>
      </c>
      <c r="I369" s="847"/>
      <c r="J369" s="1207"/>
      <c r="K369" s="1210"/>
      <c r="L369" s="274"/>
      <c r="M369" s="856"/>
      <c r="N369" s="859"/>
      <c r="O369" s="862"/>
      <c r="P369" s="865"/>
      <c r="Q369" s="868"/>
      <c r="R369" s="871"/>
      <c r="S369" s="274"/>
      <c r="T369" s="516" t="s">
        <v>1342</v>
      </c>
      <c r="U369" s="258" t="s">
        <v>748</v>
      </c>
      <c r="V369" s="258"/>
      <c r="W369" s="798">
        <v>25</v>
      </c>
      <c r="X369" s="798"/>
      <c r="Y369" s="798"/>
      <c r="Z369" s="798"/>
      <c r="AA369" s="798"/>
      <c r="AB369" s="798"/>
      <c r="AC369" s="798"/>
      <c r="AD369" s="798"/>
      <c r="AE369" s="798">
        <v>15</v>
      </c>
      <c r="AF369" s="798"/>
      <c r="AG369" s="412">
        <f t="shared" si="871"/>
        <v>40</v>
      </c>
      <c r="AH369" s="403">
        <v>0.36</v>
      </c>
      <c r="AI369" s="404"/>
      <c r="AJ369" s="799" t="s">
        <v>189</v>
      </c>
      <c r="AK369" s="799"/>
      <c r="AL369" s="800" t="s">
        <v>588</v>
      </c>
      <c r="AM369" s="800"/>
      <c r="AN369" s="799" t="s">
        <v>189</v>
      </c>
      <c r="AO369" s="799"/>
      <c r="AP369" s="499" t="s">
        <v>1343</v>
      </c>
      <c r="AQ369" s="482" t="s">
        <v>616</v>
      </c>
      <c r="AR369" s="269" t="s">
        <v>1344</v>
      </c>
      <c r="AS369" s="266" t="s">
        <v>1335</v>
      </c>
      <c r="AT369" s="261" t="s">
        <v>1255</v>
      </c>
      <c r="AU369" s="276"/>
      <c r="AV369" s="879"/>
      <c r="AW369" s="882"/>
      <c r="AX369" s="885"/>
      <c r="AY369" s="882"/>
      <c r="AZ369" s="888"/>
      <c r="BA369" s="891"/>
      <c r="BB369" s="394"/>
      <c r="BC369" s="282"/>
      <c r="BD369" s="397">
        <v>0.60000000000000009</v>
      </c>
      <c r="BE369" s="283" t="str">
        <f t="shared" ref="BE369" si="889">IF(ISERROR(IF(R367="R.INHERENTE
3","R. INHERENTE",(IF(AZ367="R.RESIDUAL
3","R. RESIDUAL"," ")))),"",(IF(R367="R.INHERENTE
3","R. INHERENTE",(IF(AZ367="R.RESIDUAL
3","R. RESIDUAL"," ")))))</f>
        <v xml:space="preserve"> </v>
      </c>
      <c r="BF369" s="284" t="str">
        <f t="shared" ref="BF369" si="890">IF(ISERROR(IF(R367="R.INHERENTE
8","R. INHERENTE",(IF(AZ367="R.RESIDUAL
8","R. RESIDUAL"," ")))),"",(IF(R367="R.INHERENTE
8","R. INHERENTE",(IF(AZ367="R.RESIDUAL
8","R. RESIDUAL"," ")))))</f>
        <v xml:space="preserve"> </v>
      </c>
      <c r="BG369" s="284" t="str">
        <f t="shared" ref="BG369" si="891">IF(ISERROR(IF(R367="R.INHERENTE
13","R. INHERENTE",(IF(AZ367="R.RESIDUAL
13","R. RESIDUAL"," ")))),"",(IF(R367="R.INHERENTE
13","R. INHERENTE",(IF(AZ367="R.RESIDUAL
13","R. RESIDUAL"," ")))))</f>
        <v xml:space="preserve"> </v>
      </c>
      <c r="BH369" s="285" t="str">
        <f t="shared" ref="BH369" si="892">IF(ISERROR(IF(R367="R.INHERENTE
18","R. INHERENTE",(IF(AZ367="R.RESIDUAL
18","R. RESIDUAL"," ")))),"",(IF(R367="R.INHERENTE
18","R. INHERENTE",(IF(AZ367="R.RESIDUAL
18","R. RESIDUAL"," ")))))</f>
        <v xml:space="preserve"> </v>
      </c>
      <c r="BI369" s="286" t="str">
        <f t="shared" ref="BI369" si="893">IF(ISERROR(IF(R367="R.INHERENTE
23","R. INHERENTE",(IF(AZ367="R.RESIDUAL
23","R. RESIDUAL"," ")))),"",(IF(R367="R.INHERENTE
23","R. INHERENTE",(IF(AZ367="R.RESIDUAL
23","R. RESIDUAL"," ")))))</f>
        <v xml:space="preserve"> </v>
      </c>
      <c r="BJ369" s="280"/>
      <c r="BK369" s="894"/>
      <c r="BL369" s="811"/>
      <c r="BM369" s="811"/>
      <c r="BN369" s="811"/>
      <c r="BO369" s="811"/>
      <c r="BP369" s="814"/>
      <c r="BQ369" s="392"/>
      <c r="BR369" s="817"/>
      <c r="BS369" s="950"/>
      <c r="BT369" s="1153"/>
      <c r="BU369" s="275"/>
      <c r="BV369" s="826"/>
      <c r="BW369" s="829"/>
      <c r="BX369" s="829"/>
      <c r="BY369" s="829"/>
      <c r="BZ369" s="793"/>
      <c r="CA369" s="829"/>
      <c r="CB369" s="829"/>
      <c r="CC369" s="829"/>
      <c r="CD369" s="793"/>
      <c r="CE369" s="829"/>
      <c r="CF369" s="829"/>
      <c r="CG369" s="829"/>
      <c r="CH369" s="793"/>
      <c r="CI369" s="829"/>
      <c r="CJ369" s="829"/>
      <c r="CK369" s="829"/>
      <c r="CL369" s="793"/>
      <c r="CM369" s="829"/>
      <c r="CN369" s="829"/>
      <c r="CO369" s="829"/>
      <c r="CP369" s="796"/>
      <c r="CQ369" s="308"/>
      <c r="CR369" s="832"/>
      <c r="CS369" s="790"/>
      <c r="CT369" s="790"/>
      <c r="CU369" s="790"/>
      <c r="CV369" s="790"/>
      <c r="CW369" s="790"/>
      <c r="CX369" s="790"/>
      <c r="CY369" s="790"/>
      <c r="CZ369" s="793"/>
      <c r="DA369" s="790"/>
      <c r="DB369" s="790"/>
      <c r="DC369" s="790"/>
      <c r="DD369" s="793"/>
      <c r="DE369" s="790"/>
      <c r="DF369" s="790"/>
      <c r="DG369" s="790"/>
      <c r="DH369" s="793"/>
      <c r="DI369" s="790"/>
      <c r="DJ369" s="790"/>
      <c r="DK369" s="790"/>
      <c r="DL369" s="793"/>
      <c r="DM369" s="790"/>
      <c r="DN369" s="790"/>
      <c r="DO369" s="790"/>
      <c r="DP369" s="796"/>
      <c r="DQ369" s="293"/>
      <c r="DR369" s="297"/>
      <c r="DS369" s="298"/>
      <c r="DT369" s="298"/>
      <c r="DU369" s="299"/>
    </row>
    <row r="370" spans="1:125" ht="79.5" customHeight="1" x14ac:dyDescent="0.25">
      <c r="A370" s="303"/>
      <c r="B370" s="835"/>
      <c r="C370" s="838"/>
      <c r="D370" s="838"/>
      <c r="E370" s="838"/>
      <c r="F370" s="841"/>
      <c r="G370" s="844"/>
      <c r="H370" s="486"/>
      <c r="I370" s="847"/>
      <c r="J370" s="1207"/>
      <c r="K370" s="1210"/>
      <c r="L370" s="274"/>
      <c r="M370" s="856"/>
      <c r="N370" s="859"/>
      <c r="O370" s="862"/>
      <c r="P370" s="865"/>
      <c r="Q370" s="868"/>
      <c r="R370" s="871"/>
      <c r="S370" s="274"/>
      <c r="T370" s="516" t="s">
        <v>1345</v>
      </c>
      <c r="U370" s="258" t="s">
        <v>748</v>
      </c>
      <c r="V370" s="258"/>
      <c r="W370" s="798">
        <v>25</v>
      </c>
      <c r="X370" s="798"/>
      <c r="Y370" s="798"/>
      <c r="Z370" s="798"/>
      <c r="AA370" s="798"/>
      <c r="AB370" s="798"/>
      <c r="AC370" s="798"/>
      <c r="AD370" s="798"/>
      <c r="AE370" s="798">
        <v>15</v>
      </c>
      <c r="AF370" s="798"/>
      <c r="AG370" s="412">
        <f t="shared" si="871"/>
        <v>40</v>
      </c>
      <c r="AH370" s="403">
        <v>0.216</v>
      </c>
      <c r="AI370" s="404"/>
      <c r="AJ370" s="799" t="s">
        <v>189</v>
      </c>
      <c r="AK370" s="799"/>
      <c r="AL370" s="800" t="s">
        <v>588</v>
      </c>
      <c r="AM370" s="800"/>
      <c r="AN370" s="799" t="s">
        <v>189</v>
      </c>
      <c r="AO370" s="799"/>
      <c r="AP370" s="499" t="s">
        <v>1346</v>
      </c>
      <c r="AQ370" s="482" t="s">
        <v>616</v>
      </c>
      <c r="AR370" s="269" t="s">
        <v>1347</v>
      </c>
      <c r="AS370" s="266" t="s">
        <v>1335</v>
      </c>
      <c r="AT370" s="261" t="s">
        <v>1255</v>
      </c>
      <c r="AU370" s="276"/>
      <c r="AV370" s="879"/>
      <c r="AW370" s="882"/>
      <c r="AX370" s="885"/>
      <c r="AY370" s="882"/>
      <c r="AZ370" s="888"/>
      <c r="BA370" s="891"/>
      <c r="BB370" s="394"/>
      <c r="BC370" s="282"/>
      <c r="BD370" s="397">
        <v>0.4</v>
      </c>
      <c r="BE370" s="287" t="str">
        <f t="shared" ref="BE370" si="894">IF(ISERROR(IF(R367="R.INHERENTE
2","R. INHERENTE",(IF(AZ367="R.RESIDUAL
2","R. RESIDUAL"," ")))),"",(IF(R367="R.INHERENTE
2","R. INHERENTE",(IF(AZ367="R.RESIDUAL
2","R. RESIDUAL"," ")))))</f>
        <v xml:space="preserve"> </v>
      </c>
      <c r="BF370" s="284" t="str">
        <f t="shared" ref="BF370" si="895">IF(ISERROR(IF(R367="R.INHERENTE
7","R. INHERENTE",(IF(AZ367="R.RESIDUAL
7","R. RESIDUAL"," ")))),"",(IF(R367="R.INHERENTE
7","R. INHERENTE",(IF(AZ367="R.RESIDUAL
7","R. RESIDUAL"," ")))))</f>
        <v>R. RESIDUAL</v>
      </c>
      <c r="BG370" s="284" t="str">
        <f t="shared" ref="BG370" si="896">IF(ISERROR(IF(R367="R.INHERENTE
12","R. INHERENTE",(IF(AZ367="R.RESIDUAL
12","R. RESIDUAL"," ")))),"",(IF(R367="R.INHERENTE
12","R. INHERENTE",(IF(AZ367="R.RESIDUAL
12","R. RESIDUAL"," ")))))</f>
        <v xml:space="preserve"> </v>
      </c>
      <c r="BH370" s="285" t="str">
        <f t="shared" ref="BH370" si="897">IF(ISERROR(IF(R367="R.INHERENTE
17","R. INHERENTE",(IF(AZ367="R.RESIDUAL
17","R. RESIDUAL"," ")))),"",(IF(R367="R.INHERENTE
17","R. INHERENTE",(IF(AZ367="R.RESIDUAL
17","R. RESIDUAL"," ")))))</f>
        <v xml:space="preserve"> </v>
      </c>
      <c r="BI370" s="286" t="str">
        <f t="shared" ref="BI370" si="898">IF(ISERROR(IF(R367="R.INHERENTE
22","R. INHERENTE",(IF(AZ367="R.RESIDUAL
22","R. RESIDUAL"," ")))),"",(IF(R367="R.INHERENTE
22","R. INHERENTE",(IF(AZ367="R.RESIDUAL
22","R. RESIDUAL"," ")))))</f>
        <v xml:space="preserve"> </v>
      </c>
      <c r="BJ370" s="280"/>
      <c r="BK370" s="894"/>
      <c r="BL370" s="811"/>
      <c r="BM370" s="811"/>
      <c r="BN370" s="811"/>
      <c r="BO370" s="811"/>
      <c r="BP370" s="814"/>
      <c r="BQ370" s="392"/>
      <c r="BR370" s="817"/>
      <c r="BS370" s="950"/>
      <c r="BT370" s="1153"/>
      <c r="BU370" s="275"/>
      <c r="BV370" s="826"/>
      <c r="BW370" s="829"/>
      <c r="BX370" s="829"/>
      <c r="BY370" s="829"/>
      <c r="BZ370" s="793"/>
      <c r="CA370" s="829"/>
      <c r="CB370" s="829"/>
      <c r="CC370" s="829"/>
      <c r="CD370" s="793"/>
      <c r="CE370" s="829"/>
      <c r="CF370" s="829"/>
      <c r="CG370" s="829"/>
      <c r="CH370" s="793"/>
      <c r="CI370" s="829"/>
      <c r="CJ370" s="829"/>
      <c r="CK370" s="829"/>
      <c r="CL370" s="793"/>
      <c r="CM370" s="829"/>
      <c r="CN370" s="829"/>
      <c r="CO370" s="829"/>
      <c r="CP370" s="796"/>
      <c r="CQ370" s="308"/>
      <c r="CR370" s="832"/>
      <c r="CS370" s="790"/>
      <c r="CT370" s="790"/>
      <c r="CU370" s="790"/>
      <c r="CV370" s="790"/>
      <c r="CW370" s="790"/>
      <c r="CX370" s="790"/>
      <c r="CY370" s="790"/>
      <c r="CZ370" s="793"/>
      <c r="DA370" s="790"/>
      <c r="DB370" s="790"/>
      <c r="DC370" s="790"/>
      <c r="DD370" s="793"/>
      <c r="DE370" s="790"/>
      <c r="DF370" s="790"/>
      <c r="DG370" s="790"/>
      <c r="DH370" s="793"/>
      <c r="DI370" s="790"/>
      <c r="DJ370" s="790"/>
      <c r="DK370" s="790"/>
      <c r="DL370" s="793"/>
      <c r="DM370" s="790"/>
      <c r="DN370" s="790"/>
      <c r="DO370" s="790"/>
      <c r="DP370" s="796"/>
      <c r="DQ370" s="293"/>
      <c r="DR370" s="297"/>
      <c r="DS370" s="298"/>
      <c r="DT370" s="298"/>
      <c r="DU370" s="299"/>
    </row>
    <row r="371" spans="1:125" ht="79.5" customHeight="1" thickBot="1" x14ac:dyDescent="0.3">
      <c r="A371" s="303"/>
      <c r="B371" s="836"/>
      <c r="C371" s="839"/>
      <c r="D371" s="839"/>
      <c r="E371" s="839"/>
      <c r="F371" s="842"/>
      <c r="G371" s="845"/>
      <c r="H371" s="487"/>
      <c r="I371" s="848"/>
      <c r="J371" s="1208"/>
      <c r="K371" s="1211"/>
      <c r="L371" s="274"/>
      <c r="M371" s="857"/>
      <c r="N371" s="860"/>
      <c r="O371" s="863"/>
      <c r="P371" s="866"/>
      <c r="Q371" s="869"/>
      <c r="R371" s="872"/>
      <c r="S371" s="274"/>
      <c r="T371" s="551"/>
      <c r="U371" s="263"/>
      <c r="V371" s="263"/>
      <c r="W371" s="805"/>
      <c r="X371" s="805"/>
      <c r="Y371" s="805"/>
      <c r="Z371" s="805"/>
      <c r="AA371" s="805"/>
      <c r="AB371" s="805"/>
      <c r="AC371" s="805"/>
      <c r="AD371" s="805"/>
      <c r="AE371" s="805"/>
      <c r="AF371" s="805"/>
      <c r="AG371" s="413">
        <f t="shared" si="871"/>
        <v>0</v>
      </c>
      <c r="AH371" s="405"/>
      <c r="AI371" s="406"/>
      <c r="AJ371" s="806"/>
      <c r="AK371" s="807"/>
      <c r="AL371" s="808"/>
      <c r="AM371" s="809"/>
      <c r="AN371" s="806"/>
      <c r="AO371" s="807"/>
      <c r="AP371" s="271"/>
      <c r="AQ371" s="483"/>
      <c r="AR371" s="270"/>
      <c r="AS371" s="267"/>
      <c r="AT371" s="264"/>
      <c r="AU371" s="276"/>
      <c r="AV371" s="880"/>
      <c r="AW371" s="883"/>
      <c r="AX371" s="886"/>
      <c r="AY371" s="883"/>
      <c r="AZ371" s="889"/>
      <c r="BA371" s="892"/>
      <c r="BB371" s="394"/>
      <c r="BC371" s="282"/>
      <c r="BD371" s="398">
        <v>0.2</v>
      </c>
      <c r="BE371" s="288" t="str">
        <f t="shared" ref="BE371" si="899">IF(ISERROR(IF(R367="R.INHERENTE
1","R. INHERENTE",(IF(AZ367="R.RESIDUAL
1","R. RESIDUAL"," ")))),"",(IF(R367="R.INHERENTE
1","R. INHERENTE",(IF(AZ367="R.RESIDUAL
1","R. RESIDUAL"," ")))))</f>
        <v xml:space="preserve"> </v>
      </c>
      <c r="BF371" s="289" t="str">
        <f t="shared" ref="BF371" si="900">IF(ISERROR(IF(R367="R.INHERENTE
6","R. INHERENTE",(IF(AZ367="R.RESIDUAL
6","R. RESIDUAL"," ")))),"",(IF(R367="R.INHERENTE
6","R. INHERENTE",(IF(AZ367="R.RESIDUAL
6","R. RESIDUAL"," ")))))</f>
        <v xml:space="preserve"> </v>
      </c>
      <c r="BG371" s="290" t="str">
        <f t="shared" ref="BG371" si="901">IF(ISERROR(IF(R367="R.INHERENTE
11","R. INHERENTE",(IF(AZ367="R.RESIDUAL
11","R. RESIDUAL"," ")))),"",(IF(R367="R.INHERENTE
11","R. INHERENTE",(IF(AZ367="R.RESIDUAL
11","R. RESIDUAL"," ")))))</f>
        <v xml:space="preserve"> </v>
      </c>
      <c r="BH371" s="291" t="str">
        <f t="shared" ref="BH371" si="902">IF(ISERROR(IF(R367="R.INHERENTE
16","R. INHERENTE",(IF(AZ367="R.RESIDUAL
16","R. RESIDUAL"," ")))),"",(IF(R367="R.INHERENTE
16","R. INHERENTE",(IF(AZ367="R.RESIDUAL
16","R. RESIDUAL"," ")))))</f>
        <v xml:space="preserve"> </v>
      </c>
      <c r="BI371" s="292" t="str">
        <f t="shared" ref="BI371" si="903">IF(ISERROR(IF(R367="R.INHERENTE
21","R. INHERENTE",(IF(AZ367="R.RESIDUAL
21","R. RESIDUAL"," ")))),"",(IF(R367="R.INHERENTE
21","R. INHERENTE",(IF(AZ367="R.RESIDUAL
21","R. RESIDUAL"," ")))))</f>
        <v xml:space="preserve"> </v>
      </c>
      <c r="BJ371" s="280"/>
      <c r="BK371" s="895"/>
      <c r="BL371" s="812"/>
      <c r="BM371" s="812"/>
      <c r="BN371" s="812"/>
      <c r="BO371" s="812"/>
      <c r="BP371" s="815"/>
      <c r="BQ371" s="392"/>
      <c r="BR371" s="818"/>
      <c r="BS371" s="951"/>
      <c r="BT371" s="1178"/>
      <c r="BU371" s="275"/>
      <c r="BV371" s="827"/>
      <c r="BW371" s="830"/>
      <c r="BX371" s="830"/>
      <c r="BY371" s="830"/>
      <c r="BZ371" s="794"/>
      <c r="CA371" s="830"/>
      <c r="CB371" s="830"/>
      <c r="CC371" s="830"/>
      <c r="CD371" s="794"/>
      <c r="CE371" s="830"/>
      <c r="CF371" s="830"/>
      <c r="CG371" s="830"/>
      <c r="CH371" s="794"/>
      <c r="CI371" s="830"/>
      <c r="CJ371" s="830"/>
      <c r="CK371" s="830"/>
      <c r="CL371" s="794"/>
      <c r="CM371" s="830"/>
      <c r="CN371" s="830"/>
      <c r="CO371" s="830"/>
      <c r="CP371" s="797"/>
      <c r="CQ371" s="308"/>
      <c r="CR371" s="833"/>
      <c r="CS371" s="791"/>
      <c r="CT371" s="791"/>
      <c r="CU371" s="791"/>
      <c r="CV371" s="791"/>
      <c r="CW371" s="791"/>
      <c r="CX371" s="791"/>
      <c r="CY371" s="791"/>
      <c r="CZ371" s="794"/>
      <c r="DA371" s="791"/>
      <c r="DB371" s="791"/>
      <c r="DC371" s="791"/>
      <c r="DD371" s="794"/>
      <c r="DE371" s="791"/>
      <c r="DF371" s="791"/>
      <c r="DG371" s="791"/>
      <c r="DH371" s="794"/>
      <c r="DI371" s="791"/>
      <c r="DJ371" s="791"/>
      <c r="DK371" s="791"/>
      <c r="DL371" s="794"/>
      <c r="DM371" s="791"/>
      <c r="DN371" s="791"/>
      <c r="DO371" s="791"/>
      <c r="DP371" s="797"/>
      <c r="DQ371" s="293"/>
      <c r="DR371" s="300"/>
      <c r="DS371" s="301"/>
      <c r="DT371" s="301"/>
      <c r="DU371" s="302"/>
    </row>
    <row r="372" spans="1:125" ht="19.5" customHeight="1" thickBot="1" x14ac:dyDescent="0.3">
      <c r="AV372" s="394"/>
      <c r="AW372" s="394"/>
      <c r="AX372" s="394"/>
      <c r="AY372" s="394"/>
      <c r="AZ372" s="394"/>
      <c r="BE372" s="410">
        <v>0.2</v>
      </c>
      <c r="BF372" s="411">
        <v>0.4</v>
      </c>
      <c r="BG372" s="411">
        <v>0.60000000000000009</v>
      </c>
      <c r="BH372" s="411">
        <v>0.8</v>
      </c>
      <c r="BI372" s="411">
        <v>1</v>
      </c>
    </row>
    <row r="373" spans="1:125" s="303" customFormat="1" ht="80.25" customHeight="1" x14ac:dyDescent="0.25">
      <c r="B373" s="834">
        <v>60</v>
      </c>
      <c r="C373" s="837" t="s">
        <v>646</v>
      </c>
      <c r="D373" s="837" t="s">
        <v>627</v>
      </c>
      <c r="E373" s="837" t="s">
        <v>601</v>
      </c>
      <c r="F373" s="840" t="s">
        <v>600</v>
      </c>
      <c r="G373" s="843" t="s">
        <v>2057</v>
      </c>
      <c r="H373" s="485" t="s">
        <v>2058</v>
      </c>
      <c r="I373" s="846" t="str">
        <f>IF(F373="","",(CONCATENATE("Posibilidad de afectación ",F373," ",G373," ",H373," ",H374," ",H375," ",H376," ",H377)))</f>
        <v xml:space="preserve">Posibilidad de afectación Económica y Reputacional  por diligenciamiento parcial de registros en historias clinicas de urgencias, debido a la baja adherencia, falta de induccion y reinduccion, desconocimiento de la implicación legal y la rotación constante del personal  </v>
      </c>
      <c r="J373" s="849" t="s">
        <v>906</v>
      </c>
      <c r="K373" s="852" t="s">
        <v>868</v>
      </c>
      <c r="L373" s="274"/>
      <c r="M373" s="855" t="s">
        <v>660</v>
      </c>
      <c r="N373" s="858">
        <f>IF(ISERROR(VLOOKUP($M373,[6]Listas!$E$20:$F$24,2,FALSE)),"",(VLOOKUP($M373,[6]Listas!$E$20:$F$24,2,FALSE)))</f>
        <v>1</v>
      </c>
      <c r="O373" s="861" t="str">
        <f>IF(ISERROR(VLOOKUP($N373,[6]Listas!$E$3:$F$7,2,FALSE)),"",(VLOOKUP($N373,[6]Listas!$E$3:$F$7,2,FALSE)))</f>
        <v xml:space="preserve">MUY ALTA </v>
      </c>
      <c r="P373" s="864" t="s">
        <v>593</v>
      </c>
      <c r="Q373" s="867">
        <f>IF(ISERROR(VLOOKUP($P373,[6]Listas!$E$28:$F$35,2,FALSE)),"",(VLOOKUP($P373,[6]Listas!$E$28:$F$35,2,FALSE)))</f>
        <v>1</v>
      </c>
      <c r="R373" s="870" t="str">
        <f>IF(N373="","",(CONCATENATE("R.INHERENTE
",(IF(AND($N373=0.2,$Q373=0.2),1,(IF(AND($N373=0.2,$Q373=0.4),6,(IF(AND($N373=0.2,$Q373=0.6),11,(IF(AND($N373=0.2,$Q373=0.8),16,(IF(AND($N373=0.2,$Q373=1),21,(IF(AND($N373=0.4,$Q373=0.2),2,(IF(AND($N373=0.4,$Q373=0.4),7,(IF(AND($N373=0.4,$Q373=0.6),12,(IF(AND($N373=0.4,$Q373=0.8),17,(IF(AND($N373=0.4,$Q373=1),22,(IF(AND($N373=0.6,$Q373=0.2),3,(IF(AND($N373=0.6,$Q373=0.4),8,(IF(AND($N373=0.6,$Q373=0.6),13,(IF(AND($N373=0.6,$Q373=0.8),18,(IF(AND($N373=0.6,$Q373=1),23,(IF(AND($N373=0.8,$Q373=0.2),4,(IF(AND($N373=0.8,$Q373=0.4),9,(IF(AND($N373=0.8,$Q373=0.6),14,(IF(AND($N373=0.8,$Q373=0.8),19,(IF(AND($N373=0.8,$Q373=1),24,(IF(AND($N373=1,$Q373=0.2),5,(IF(AND($N373=1,$Q373=0.4),10,(IF(AND($N373=1,$Q373=0.6),15,(IF(AND($N373=1,$Q373=0.8),20,(IF(AND($N373=1,$Q373=1),25,"")))))))))))))))))))))))))))))))))))))))))))))))))))))</f>
        <v>R.INHERENTE
25</v>
      </c>
      <c r="S373" s="274">
        <f>+VLOOKUP($R373,[6]Listas!$D$112:$E$136,2,FALSE)</f>
        <v>25</v>
      </c>
      <c r="T373" s="515" t="s">
        <v>1352</v>
      </c>
      <c r="U373" s="309"/>
      <c r="V373" s="309" t="s">
        <v>260</v>
      </c>
      <c r="W373" s="873"/>
      <c r="X373" s="874"/>
      <c r="Y373" s="873">
        <v>15</v>
      </c>
      <c r="Z373" s="874"/>
      <c r="AA373" s="873"/>
      <c r="AB373" s="874"/>
      <c r="AC373" s="875"/>
      <c r="AD373" s="875"/>
      <c r="AE373" s="875">
        <v>15</v>
      </c>
      <c r="AF373" s="875"/>
      <c r="AG373" s="436">
        <f>W373+Y373+AA373+AC373+AE373</f>
        <v>30</v>
      </c>
      <c r="AH373" s="407"/>
      <c r="AI373" s="408">
        <v>0.7</v>
      </c>
      <c r="AJ373" s="1186" t="s">
        <v>189</v>
      </c>
      <c r="AK373" s="1187"/>
      <c r="AL373" s="1188" t="s">
        <v>588</v>
      </c>
      <c r="AM373" s="1189"/>
      <c r="AN373" s="1186" t="s">
        <v>189</v>
      </c>
      <c r="AO373" s="1187"/>
      <c r="AP373" s="500" t="s">
        <v>1353</v>
      </c>
      <c r="AQ373" s="478" t="s">
        <v>619</v>
      </c>
      <c r="AR373" s="310" t="s">
        <v>1354</v>
      </c>
      <c r="AS373" s="311" t="s">
        <v>1355</v>
      </c>
      <c r="AT373" s="312" t="s">
        <v>1356</v>
      </c>
      <c r="AU373" s="305">
        <f>+(IF(AND($AV373&gt;0,$AV373&lt;=0.2),0.2,(IF(AND($AV373&gt;0.2,$AV373&lt;=0.4),0.4,(IF(AND($AV373&gt;0.4,$AV373&lt;=0.6),0.6,(IF(AND($AV373&gt;0.6,$AV373&lt;=0.8),0.8,(IF($AV373&gt;0.8,1,""))))))))))</f>
        <v>0.4</v>
      </c>
      <c r="AV373" s="878">
        <f>+MIN(AH373:AH377)</f>
        <v>0.36</v>
      </c>
      <c r="AW373" s="881" t="str">
        <f>+(IF($AU373=0.2,"MUY BAJA",(IF($AU373=0.4,"BAJA",(IF($AU373=0.6,"MEDIA",(IF($AU373=0.8,"ALTA",(IF($AU373=1,"MUY ALTA",""))))))))))</f>
        <v>BAJA</v>
      </c>
      <c r="AX373" s="884">
        <f>+MIN(AI373:AI377)</f>
        <v>0.52500000000000002</v>
      </c>
      <c r="AY373" s="881" t="str">
        <f>+(IF($BB373=0.2,"MUY BAJA",(IF($BB373=0.4,"BAJA",(IF($BB373=0.6,"MEDIA",(IF($BB373=0.8,"ALTA",(IF($BB373=1,"MUY ALTA",""))))))))))</f>
        <v>MEDIA</v>
      </c>
      <c r="AZ373" s="887" t="str">
        <f>IF($AU373="","",(CONCATENATE("R.RESIDUAL
",(IF(AND($AU373=0.2,$BB373=0.2),1,(IF(AND($AU373=0.2,$BB373=0.4),6,(IF(AND($AU373=0.2,$BB373=0.6),11,(IF(AND($AU373=0.2,$BB373=0.8),16,(IF(AND($AU373=0.2,$BB373=1),21,(IF(AND($AU373=0.4,$BB373=0.2),2,(IF(AND($AU373=0.4,$BB373=0.4),7,(IF(AND($AU373=0.4,$BB373=0.6),12,(IF(AND($AU373=0.4,$BB373=0.8),17,(IF(AND($AU373=0.4,$BB373=1),22,(IF(AND($AU373=0.6,$BB373=0.2),3,(IF(AND($AU373=0.6,$BB373=0.4),8,(IF(AND($AU373=0.6,$BB373=0.6),13,(IF(AND($AU373=0.6,$BB373=0.8),18,(IF(AND($AU373=0.6,$BB373=1),23,(IF(AND($AU373=0.8,$BB373=0.2),4,(IF(AND($AU373=0.8,$BB373=0.4),9,(IF(AND($AU373=0.8,$BB373=0.6),14,(IF(AND($AU373=0.8,$BB373=0.8),19,(IF(AND($AU373=0.8,$BB373=1),24,(IF(AND($AU373=1,$BB373=0.2),5,(IF(AND($AU373=1,$BB373=0.4),10,(IF(AND($AU373=1,$BB373=0.6),15,(IF(AND($AU373=1,$BB373=0.8),20,(IF(AND($AU373=1,$BB373=1),25,"")))))))))))))))))))))))))))))))))))))))))))))))))))))</f>
        <v>R.RESIDUAL
12</v>
      </c>
      <c r="BA373" s="890" t="s">
        <v>610</v>
      </c>
      <c r="BB373" s="305">
        <f>+(IF(AND($AX373&gt;0,$AX373&lt;=0.2),0.2,(IF(AND($AX373&gt;0.2,$AX373&lt;=0.4),0.4,(IF(AND($AX373&gt;0.4,$AX373&lt;=0.6),0.6,(IF(AND($AX373&gt;0.6,$AX373&lt;=0.8),0.8,(IF($AX373&gt;0.8,1,""))))))))))</f>
        <v>0.6</v>
      </c>
      <c r="BC373" s="276">
        <f>+VLOOKUP($AZ373,[6]Listas!$F$112:$G$136,2,FALSE)</f>
        <v>12</v>
      </c>
      <c r="BD373" s="397">
        <v>1</v>
      </c>
      <c r="BE373" s="277" t="str">
        <f>IF(ISERROR(IF(R373="R.INHERENTE
5","R. INHERENTE",(IF(AZ373="R.RESIDUAL
5","R. RESIDUAL"," ")))),"",(IF(R373="R.INHERENTE
5","R. INHERENTE",(IF(AZ373="R.RESIDUAL
5","R. RESIDUAL"," ")))))</f>
        <v xml:space="preserve"> </v>
      </c>
      <c r="BF373" s="278" t="str">
        <f>IF(ISERROR(IF(R373="R.INHERENTE
10","R. INHERENTE",(IF(AZ373="R.RESIDUAL
10","R. RESIDUAL"," ")))),"",(IF(R373="R.INHERENTE
10","R. INHERENTE",(IF(AZ373="R.RESIDUAL
10","R. RESIDUAL"," ")))))</f>
        <v xml:space="preserve"> </v>
      </c>
      <c r="BG373" s="278" t="str">
        <f>IF(ISERROR(IF(R373="R.INHERENTE
15","R. INHERENTE",(IF(AZ373="R.RESIDUAL
15","R. RESIDUAL"," ")))),"",(IF(R373="R.INHERENTE
15","R. INHERENTE",(IF(AZ373="R.RESIDUAL
15","R. RESIDUAL"," ")))))</f>
        <v xml:space="preserve"> </v>
      </c>
      <c r="BH373" s="278" t="str">
        <f>IF(ISERROR(IF(R373="R.INHERENTE
20","R. INHERENTE",(IF(AZ373="R.RESIDUAL
20","R. RESIDUAL"," ")))),"",(IF(R373="R.INHERENTE
20","R. INHERENTE",(IF(AZ373="R.RESIDUAL
20","R. RESIDUAL"," ")))))</f>
        <v xml:space="preserve"> </v>
      </c>
      <c r="BI373" s="279" t="str">
        <f>IF(ISERROR(IF(R373="R.INHERENTE
25","R. INHERENTE",(IF(AZ373="R.RESIDUAL
25","R. RESIDUAL"," ")))),"",(IF(R373="R.INHERENTE
25","R. INHERENTE",(IF(AZ373="R.RESIDUAL
25","R. RESIDUAL"," ")))))</f>
        <v>R. INHERENTE</v>
      </c>
      <c r="BJ373" s="280"/>
      <c r="BK373" s="893" t="s">
        <v>43</v>
      </c>
      <c r="BL373" s="810" t="s">
        <v>43</v>
      </c>
      <c r="BM373" s="810" t="s">
        <v>43</v>
      </c>
      <c r="BN373" s="810" t="s">
        <v>43</v>
      </c>
      <c r="BO373" s="810" t="s">
        <v>43</v>
      </c>
      <c r="BP373" s="813"/>
      <c r="BQ373" s="392"/>
      <c r="BR373" s="816" t="s">
        <v>1357</v>
      </c>
      <c r="BS373" s="1176" t="s">
        <v>1358</v>
      </c>
      <c r="BT373" s="822" t="s">
        <v>1359</v>
      </c>
      <c r="BU373" s="275"/>
      <c r="BV373" s="825">
        <v>44656</v>
      </c>
      <c r="BW373" s="828"/>
      <c r="BX373" s="828"/>
      <c r="BY373" s="828"/>
      <c r="BZ373" s="792" t="s">
        <v>924</v>
      </c>
      <c r="CA373" s="828"/>
      <c r="CB373" s="828"/>
      <c r="CC373" s="828"/>
      <c r="CD373" s="792" t="s">
        <v>924</v>
      </c>
      <c r="CE373" s="828"/>
      <c r="CF373" s="828"/>
      <c r="CG373" s="828"/>
      <c r="CH373" s="792" t="s">
        <v>925</v>
      </c>
      <c r="CI373" s="828"/>
      <c r="CJ373" s="828"/>
      <c r="CK373" s="828"/>
      <c r="CL373" s="792" t="s">
        <v>924</v>
      </c>
      <c r="CM373" s="828"/>
      <c r="CN373" s="828"/>
      <c r="CO373" s="828"/>
      <c r="CP373" s="795" t="s">
        <v>926</v>
      </c>
      <c r="CQ373" s="308"/>
      <c r="CR373" s="831">
        <v>44661</v>
      </c>
      <c r="CS373" s="789"/>
      <c r="CT373" s="789"/>
      <c r="CU373" s="789"/>
      <c r="CV373" s="789"/>
      <c r="CW373" s="789"/>
      <c r="CX373" s="789"/>
      <c r="CY373" s="789"/>
      <c r="CZ373" s="792" t="s">
        <v>924</v>
      </c>
      <c r="DA373" s="789"/>
      <c r="DB373" s="789"/>
      <c r="DC373" s="789"/>
      <c r="DD373" s="792" t="s">
        <v>924</v>
      </c>
      <c r="DE373" s="789"/>
      <c r="DF373" s="789"/>
      <c r="DG373" s="789"/>
      <c r="DH373" s="792" t="s">
        <v>925</v>
      </c>
      <c r="DI373" s="789"/>
      <c r="DJ373" s="789"/>
      <c r="DK373" s="789"/>
      <c r="DL373" s="792" t="s">
        <v>924</v>
      </c>
      <c r="DM373" s="789"/>
      <c r="DN373" s="789"/>
      <c r="DO373" s="789"/>
      <c r="DP373" s="795" t="s">
        <v>926</v>
      </c>
      <c r="DQ373" s="293"/>
      <c r="DR373" s="294"/>
      <c r="DS373" s="295"/>
      <c r="DT373" s="295"/>
      <c r="DU373" s="296"/>
    </row>
    <row r="374" spans="1:125" s="303" customFormat="1" ht="80.25" customHeight="1" x14ac:dyDescent="0.25">
      <c r="B374" s="835"/>
      <c r="C374" s="838"/>
      <c r="D374" s="838"/>
      <c r="E374" s="838"/>
      <c r="F374" s="841"/>
      <c r="G374" s="844"/>
      <c r="H374" s="486" t="s">
        <v>2059</v>
      </c>
      <c r="I374" s="847"/>
      <c r="J374" s="850"/>
      <c r="K374" s="853"/>
      <c r="L374" s="274"/>
      <c r="M374" s="856"/>
      <c r="N374" s="859"/>
      <c r="O374" s="862"/>
      <c r="P374" s="865"/>
      <c r="Q374" s="868"/>
      <c r="R374" s="871"/>
      <c r="S374" s="274"/>
      <c r="T374" s="516" t="s">
        <v>1360</v>
      </c>
      <c r="U374" s="258"/>
      <c r="V374" s="258" t="s">
        <v>260</v>
      </c>
      <c r="W374" s="798"/>
      <c r="X374" s="798"/>
      <c r="Y374" s="798"/>
      <c r="Z374" s="798"/>
      <c r="AA374" s="798">
        <v>10</v>
      </c>
      <c r="AB374" s="798"/>
      <c r="AC374" s="798"/>
      <c r="AD374" s="798"/>
      <c r="AE374" s="798">
        <v>15</v>
      </c>
      <c r="AF374" s="798"/>
      <c r="AG374" s="412">
        <f>W374+Y374+AA374+AC374+AE374</f>
        <v>25</v>
      </c>
      <c r="AH374" s="403"/>
      <c r="AI374" s="404">
        <v>0.52500000000000002</v>
      </c>
      <c r="AJ374" s="801" t="s">
        <v>189</v>
      </c>
      <c r="AK374" s="802"/>
      <c r="AL374" s="803" t="s">
        <v>588</v>
      </c>
      <c r="AM374" s="804"/>
      <c r="AN374" s="801" t="s">
        <v>189</v>
      </c>
      <c r="AO374" s="802"/>
      <c r="AP374" s="499" t="s">
        <v>1361</v>
      </c>
      <c r="AQ374" s="482" t="s">
        <v>619</v>
      </c>
      <c r="AR374" s="269" t="s">
        <v>1362</v>
      </c>
      <c r="AS374" s="266" t="s">
        <v>1363</v>
      </c>
      <c r="AT374" s="261" t="s">
        <v>1364</v>
      </c>
      <c r="AU374" s="276"/>
      <c r="AV374" s="879"/>
      <c r="AW374" s="882"/>
      <c r="AX374" s="885"/>
      <c r="AY374" s="882"/>
      <c r="AZ374" s="888"/>
      <c r="BA374" s="891"/>
      <c r="BB374" s="394"/>
      <c r="BC374" s="282"/>
      <c r="BD374" s="397">
        <v>0.8</v>
      </c>
      <c r="BE374" s="283" t="str">
        <f>IF(ISERROR(IF(R373="R.INHERENTE
4","R. INHERENTE",(IF(AZ373="R.RESIDUAL
4","R. RESIDUAL"," ")))),"",(IF(R373="R.INHERENTE
4","R. INHERENTE",(IF(AZ373="R.RESIDUAL
4","R. RESIDUAL"," ")))))</f>
        <v xml:space="preserve"> </v>
      </c>
      <c r="BF374" s="284" t="str">
        <f>IF(ISERROR(IF(R373="R.INHERENTE
9","R. INHERENTE",(IF(AZ373="R.RESIDUAL
9","R. RESIDUAL"," ")))),"",(IF(R373="R.INHERENTE
9","R. INHERENTE",(IF(AZ373="R.RESIDUAL
9","R. RESIDUAL"," ")))))</f>
        <v xml:space="preserve"> </v>
      </c>
      <c r="BG374" s="285" t="str">
        <f>IF(ISERROR(IF(R373="R.INHERENTE
14","R. INHERENTE",(IF(AZ373="R.RESIDUAL
14","R. RESIDUAL"," ")))),"",(IF(R373="R.INHERENTE
14","R. INHERENTE",(IF(AZ373="R.RESIDUAL
14","R. RESIDUAL"," ")))))</f>
        <v xml:space="preserve"> </v>
      </c>
      <c r="BH374" s="285" t="str">
        <f>IF(ISERROR(IF(R373="R.INHERENTE
19","R. INHERENTE",(IF(AZ373="R.RESIDUAL
19","R. RESIDUAL"," ")))),"",(IF(R373="R.INHERENTE
19","R. INHERENTE",(IF(AZ373="R.RESIDUAL
19","R. RESIDUAL"," ")))))</f>
        <v xml:space="preserve"> </v>
      </c>
      <c r="BI374" s="286" t="str">
        <f>IF(ISERROR(IF(R373="R.INHERENTE
24","R. INHERENTE",(IF(AZ373="R.RESIDUAL
24","R. RESIDUAL"," ")))),"",(IF(R373="R.INHERENTE
24","R. INHERENTE",(IF(AZ373="R.RESIDUAL
24","R. RESIDUAL"," ")))))</f>
        <v xml:space="preserve"> </v>
      </c>
      <c r="BJ374" s="280"/>
      <c r="BK374" s="894"/>
      <c r="BL374" s="811"/>
      <c r="BM374" s="811"/>
      <c r="BN374" s="811"/>
      <c r="BO374" s="811"/>
      <c r="BP374" s="814"/>
      <c r="BQ374" s="392"/>
      <c r="BR374" s="817"/>
      <c r="BS374" s="950"/>
      <c r="BT374" s="823"/>
      <c r="BU374" s="275"/>
      <c r="BV374" s="826"/>
      <c r="BW374" s="829"/>
      <c r="BX374" s="829"/>
      <c r="BY374" s="829"/>
      <c r="BZ374" s="793"/>
      <c r="CA374" s="829"/>
      <c r="CB374" s="829"/>
      <c r="CC374" s="829"/>
      <c r="CD374" s="793"/>
      <c r="CE374" s="829"/>
      <c r="CF374" s="829"/>
      <c r="CG374" s="829"/>
      <c r="CH374" s="793"/>
      <c r="CI374" s="829"/>
      <c r="CJ374" s="829"/>
      <c r="CK374" s="829"/>
      <c r="CL374" s="793"/>
      <c r="CM374" s="829"/>
      <c r="CN374" s="829"/>
      <c r="CO374" s="829"/>
      <c r="CP374" s="796"/>
      <c r="CQ374" s="308"/>
      <c r="CR374" s="832"/>
      <c r="CS374" s="790"/>
      <c r="CT374" s="790"/>
      <c r="CU374" s="790"/>
      <c r="CV374" s="790"/>
      <c r="CW374" s="790"/>
      <c r="CX374" s="790"/>
      <c r="CY374" s="790"/>
      <c r="CZ374" s="793"/>
      <c r="DA374" s="790"/>
      <c r="DB374" s="790"/>
      <c r="DC374" s="790"/>
      <c r="DD374" s="793"/>
      <c r="DE374" s="790"/>
      <c r="DF374" s="790"/>
      <c r="DG374" s="790"/>
      <c r="DH374" s="793"/>
      <c r="DI374" s="790"/>
      <c r="DJ374" s="790"/>
      <c r="DK374" s="790"/>
      <c r="DL374" s="793"/>
      <c r="DM374" s="790"/>
      <c r="DN374" s="790"/>
      <c r="DO374" s="790"/>
      <c r="DP374" s="796"/>
      <c r="DQ374" s="293"/>
      <c r="DR374" s="297"/>
      <c r="DS374" s="298"/>
      <c r="DT374" s="298"/>
      <c r="DU374" s="299"/>
    </row>
    <row r="375" spans="1:125" s="303" customFormat="1" ht="80.25" customHeight="1" x14ac:dyDescent="0.25">
      <c r="B375" s="835"/>
      <c r="C375" s="838"/>
      <c r="D375" s="838"/>
      <c r="E375" s="838"/>
      <c r="F375" s="841"/>
      <c r="G375" s="844"/>
      <c r="H375" s="486" t="s">
        <v>2063</v>
      </c>
      <c r="I375" s="847"/>
      <c r="J375" s="850"/>
      <c r="K375" s="853"/>
      <c r="L375" s="274"/>
      <c r="M375" s="856"/>
      <c r="N375" s="859"/>
      <c r="O375" s="862"/>
      <c r="P375" s="865"/>
      <c r="Q375" s="868"/>
      <c r="R375" s="871"/>
      <c r="S375" s="274"/>
      <c r="T375" s="516" t="s">
        <v>1365</v>
      </c>
      <c r="U375" s="258" t="s">
        <v>748</v>
      </c>
      <c r="V375" s="258"/>
      <c r="W375" s="798">
        <v>25</v>
      </c>
      <c r="X375" s="798"/>
      <c r="Y375" s="798"/>
      <c r="Z375" s="798"/>
      <c r="AA375" s="798"/>
      <c r="AB375" s="798"/>
      <c r="AC375" s="798"/>
      <c r="AD375" s="798"/>
      <c r="AE375" s="798">
        <v>15</v>
      </c>
      <c r="AF375" s="798"/>
      <c r="AG375" s="412">
        <f>W375+Y375+AA375+AC375+AE375</f>
        <v>40</v>
      </c>
      <c r="AH375" s="403">
        <v>0.6</v>
      </c>
      <c r="AI375" s="404"/>
      <c r="AJ375" s="801" t="s">
        <v>189</v>
      </c>
      <c r="AK375" s="802"/>
      <c r="AL375" s="803" t="s">
        <v>588</v>
      </c>
      <c r="AM375" s="804"/>
      <c r="AN375" s="801" t="s">
        <v>189</v>
      </c>
      <c r="AO375" s="802"/>
      <c r="AP375" s="499" t="s">
        <v>1366</v>
      </c>
      <c r="AQ375" s="482" t="s">
        <v>617</v>
      </c>
      <c r="AR375" s="269" t="s">
        <v>1367</v>
      </c>
      <c r="AS375" s="266" t="s">
        <v>1368</v>
      </c>
      <c r="AT375" s="261" t="s">
        <v>1356</v>
      </c>
      <c r="AU375" s="276"/>
      <c r="AV375" s="879"/>
      <c r="AW375" s="882"/>
      <c r="AX375" s="885"/>
      <c r="AY375" s="882"/>
      <c r="AZ375" s="888"/>
      <c r="BA375" s="891"/>
      <c r="BB375" s="394"/>
      <c r="BC375" s="282"/>
      <c r="BD375" s="397">
        <v>0.60000000000000009</v>
      </c>
      <c r="BE375" s="283" t="str">
        <f>IF(ISERROR(IF(R373="R.INHERENTE
3","R. INHERENTE",(IF(AZ373="R.RESIDUAL
3","R. RESIDUAL"," ")))),"",(IF(R373="R.INHERENTE
3","R. INHERENTE",(IF(AZ373="R.RESIDUAL
3","R. RESIDUAL"," ")))))</f>
        <v xml:space="preserve"> </v>
      </c>
      <c r="BF375" s="284" t="str">
        <f>IF(ISERROR(IF(R373="R.INHERENTE
8","R. INHERENTE",(IF(AZ373="R.RESIDUAL
8","R. RESIDUAL"," ")))),"",(IF(R373="R.INHERENTE
8","R. INHERENTE",(IF(AZ373="R.RESIDUAL
8","R. RESIDUAL"," ")))))</f>
        <v xml:space="preserve"> </v>
      </c>
      <c r="BG375" s="284" t="str">
        <f>IF(ISERROR(IF(R373="R.INHERENTE
13","R. INHERENTE",(IF(AZ373="R.RESIDUAL
13","R. RESIDUAL"," ")))),"",(IF(R373="R.INHERENTE
13","R. INHERENTE",(IF(AZ373="R.RESIDUAL
13","R. RESIDUAL"," ")))))</f>
        <v xml:space="preserve"> </v>
      </c>
      <c r="BH375" s="285" t="str">
        <f>IF(ISERROR(IF(R373="R.INHERENTE
18","R. INHERENTE",(IF(AZ373="R.RESIDUAL
18","R. RESIDUAL"," ")))),"",(IF(R373="R.INHERENTE
18","R. INHERENTE",(IF(AZ373="R.RESIDUAL
18","R. RESIDUAL"," ")))))</f>
        <v xml:space="preserve"> </v>
      </c>
      <c r="BI375" s="286" t="str">
        <f>IF(ISERROR(IF(R373="R.INHERENTE
23","R. INHERENTE",(IF(AZ373="R.RESIDUAL
23","R. RESIDUAL"," ")))),"",(IF(R373="R.INHERENTE
23","R. INHERENTE",(IF(AZ373="R.RESIDUAL
23","R. RESIDUAL"," ")))))</f>
        <v xml:space="preserve"> </v>
      </c>
      <c r="BJ375" s="280"/>
      <c r="BK375" s="894"/>
      <c r="BL375" s="811"/>
      <c r="BM375" s="811"/>
      <c r="BN375" s="811"/>
      <c r="BO375" s="811"/>
      <c r="BP375" s="814"/>
      <c r="BQ375" s="392"/>
      <c r="BR375" s="817"/>
      <c r="BS375" s="950"/>
      <c r="BT375" s="823"/>
      <c r="BU375" s="275"/>
      <c r="BV375" s="826"/>
      <c r="BW375" s="829"/>
      <c r="BX375" s="829"/>
      <c r="BY375" s="829"/>
      <c r="BZ375" s="793"/>
      <c r="CA375" s="829"/>
      <c r="CB375" s="829"/>
      <c r="CC375" s="829"/>
      <c r="CD375" s="793"/>
      <c r="CE375" s="829"/>
      <c r="CF375" s="829"/>
      <c r="CG375" s="829"/>
      <c r="CH375" s="793"/>
      <c r="CI375" s="829"/>
      <c r="CJ375" s="829"/>
      <c r="CK375" s="829"/>
      <c r="CL375" s="793"/>
      <c r="CM375" s="829"/>
      <c r="CN375" s="829"/>
      <c r="CO375" s="829"/>
      <c r="CP375" s="796"/>
      <c r="CQ375" s="308"/>
      <c r="CR375" s="832"/>
      <c r="CS375" s="790"/>
      <c r="CT375" s="790"/>
      <c r="CU375" s="790"/>
      <c r="CV375" s="790"/>
      <c r="CW375" s="790"/>
      <c r="CX375" s="790"/>
      <c r="CY375" s="790"/>
      <c r="CZ375" s="793"/>
      <c r="DA375" s="790"/>
      <c r="DB375" s="790"/>
      <c r="DC375" s="790"/>
      <c r="DD375" s="793"/>
      <c r="DE375" s="790"/>
      <c r="DF375" s="790"/>
      <c r="DG375" s="790"/>
      <c r="DH375" s="793"/>
      <c r="DI375" s="790"/>
      <c r="DJ375" s="790"/>
      <c r="DK375" s="790"/>
      <c r="DL375" s="793"/>
      <c r="DM375" s="790"/>
      <c r="DN375" s="790"/>
      <c r="DO375" s="790"/>
      <c r="DP375" s="796"/>
      <c r="DQ375" s="293"/>
      <c r="DR375" s="297"/>
      <c r="DS375" s="298"/>
      <c r="DT375" s="298"/>
      <c r="DU375" s="299"/>
    </row>
    <row r="376" spans="1:125" s="303" customFormat="1" ht="80.25" customHeight="1" x14ac:dyDescent="0.25">
      <c r="B376" s="835"/>
      <c r="C376" s="838"/>
      <c r="D376" s="838"/>
      <c r="E376" s="838"/>
      <c r="F376" s="841"/>
      <c r="G376" s="844"/>
      <c r="H376" s="486" t="s">
        <v>1369</v>
      </c>
      <c r="I376" s="847"/>
      <c r="J376" s="850"/>
      <c r="K376" s="853"/>
      <c r="L376" s="274"/>
      <c r="M376" s="856"/>
      <c r="N376" s="859"/>
      <c r="O376" s="862"/>
      <c r="P376" s="865"/>
      <c r="Q376" s="868"/>
      <c r="R376" s="871"/>
      <c r="S376" s="274"/>
      <c r="T376" s="516" t="s">
        <v>1370</v>
      </c>
      <c r="U376" s="258" t="s">
        <v>748</v>
      </c>
      <c r="V376" s="258"/>
      <c r="W376" s="798">
        <v>25</v>
      </c>
      <c r="X376" s="798"/>
      <c r="Y376" s="798"/>
      <c r="Z376" s="798"/>
      <c r="AA376" s="798"/>
      <c r="AB376" s="798"/>
      <c r="AC376" s="798"/>
      <c r="AD376" s="798"/>
      <c r="AE376" s="798">
        <v>15</v>
      </c>
      <c r="AF376" s="798"/>
      <c r="AG376" s="412">
        <f>W376+Y376+AA376+AC376+AE376</f>
        <v>40</v>
      </c>
      <c r="AH376" s="403">
        <v>0.36</v>
      </c>
      <c r="AI376" s="404"/>
      <c r="AJ376" s="801" t="s">
        <v>189</v>
      </c>
      <c r="AK376" s="802"/>
      <c r="AL376" s="803" t="s">
        <v>588</v>
      </c>
      <c r="AM376" s="804"/>
      <c r="AN376" s="801" t="s">
        <v>189</v>
      </c>
      <c r="AO376" s="802"/>
      <c r="AP376" s="499" t="s">
        <v>1371</v>
      </c>
      <c r="AQ376" s="482" t="s">
        <v>617</v>
      </c>
      <c r="AR376" s="269" t="s">
        <v>1372</v>
      </c>
      <c r="AS376" s="266" t="s">
        <v>1363</v>
      </c>
      <c r="AT376" s="261" t="s">
        <v>1373</v>
      </c>
      <c r="AU376" s="276"/>
      <c r="AV376" s="879"/>
      <c r="AW376" s="882"/>
      <c r="AX376" s="885"/>
      <c r="AY376" s="882"/>
      <c r="AZ376" s="888"/>
      <c r="BA376" s="891"/>
      <c r="BB376" s="394"/>
      <c r="BC376" s="282"/>
      <c r="BD376" s="397">
        <v>0.4</v>
      </c>
      <c r="BE376" s="287" t="str">
        <f>IF(ISERROR(IF(R373="R.INHERENTE
2","R. INHERENTE",(IF(AZ373="R.RESIDUAL
2","R. RESIDUAL"," ")))),"",(IF(R373="R.INHERENTE
2","R. INHERENTE",(IF(AZ373="R.RESIDUAL
2","R. RESIDUAL"," ")))))</f>
        <v xml:space="preserve"> </v>
      </c>
      <c r="BF376" s="284" t="str">
        <f>IF(ISERROR(IF(R373="R.INHERENTE
7","R. INHERENTE",(IF(AZ373="R.RESIDUAL
7","R. RESIDUAL"," ")))),"",(IF(R373="R.INHERENTE
7","R. INHERENTE",(IF(AZ373="R.RESIDUAL
7","R. RESIDUAL"," ")))))</f>
        <v xml:space="preserve"> </v>
      </c>
      <c r="BG376" s="284" t="str">
        <f>IF(ISERROR(IF(R373="R.INHERENTE
12","R. INHERENTE",(IF(AZ373="R.RESIDUAL
12","R. RESIDUAL"," ")))),"",(IF(R373="R.INHERENTE
12","R. INHERENTE",(IF(AZ373="R.RESIDUAL
12","R. RESIDUAL"," ")))))</f>
        <v>R. RESIDUAL</v>
      </c>
      <c r="BH376" s="285" t="str">
        <f>IF(ISERROR(IF(R373="R.INHERENTE
17","R. INHERENTE",(IF(AZ373="R.RESIDUAL
17","R. RESIDUAL"," ")))),"",(IF(R373="R.INHERENTE
17","R. INHERENTE",(IF(AZ373="R.RESIDUAL
17","R. RESIDUAL"," ")))))</f>
        <v xml:space="preserve"> </v>
      </c>
      <c r="BI376" s="286" t="str">
        <f>IF(ISERROR(IF(R373="R.INHERENTE
22","R. INHERENTE",(IF(AZ373="R.RESIDUAL
22","R. RESIDUAL"," ")))),"",(IF(R373="R.INHERENTE
22","R. INHERENTE",(IF(AZ373="R.RESIDUAL
22","R. RESIDUAL"," ")))))</f>
        <v xml:space="preserve"> </v>
      </c>
      <c r="BJ376" s="280"/>
      <c r="BK376" s="894"/>
      <c r="BL376" s="811"/>
      <c r="BM376" s="811"/>
      <c r="BN376" s="811"/>
      <c r="BO376" s="811"/>
      <c r="BP376" s="814"/>
      <c r="BQ376" s="392"/>
      <c r="BR376" s="817"/>
      <c r="BS376" s="950"/>
      <c r="BT376" s="823"/>
      <c r="BU376" s="275"/>
      <c r="BV376" s="826"/>
      <c r="BW376" s="829"/>
      <c r="BX376" s="829"/>
      <c r="BY376" s="829"/>
      <c r="BZ376" s="793"/>
      <c r="CA376" s="829"/>
      <c r="CB376" s="829"/>
      <c r="CC376" s="829"/>
      <c r="CD376" s="793"/>
      <c r="CE376" s="829"/>
      <c r="CF376" s="829"/>
      <c r="CG376" s="829"/>
      <c r="CH376" s="793"/>
      <c r="CI376" s="829"/>
      <c r="CJ376" s="829"/>
      <c r="CK376" s="829"/>
      <c r="CL376" s="793"/>
      <c r="CM376" s="829"/>
      <c r="CN376" s="829"/>
      <c r="CO376" s="829"/>
      <c r="CP376" s="796"/>
      <c r="CQ376" s="308"/>
      <c r="CR376" s="832"/>
      <c r="CS376" s="790"/>
      <c r="CT376" s="790"/>
      <c r="CU376" s="790"/>
      <c r="CV376" s="790"/>
      <c r="CW376" s="790"/>
      <c r="CX376" s="790"/>
      <c r="CY376" s="790"/>
      <c r="CZ376" s="793"/>
      <c r="DA376" s="790"/>
      <c r="DB376" s="790"/>
      <c r="DC376" s="790"/>
      <c r="DD376" s="793"/>
      <c r="DE376" s="790"/>
      <c r="DF376" s="790"/>
      <c r="DG376" s="790"/>
      <c r="DH376" s="793"/>
      <c r="DI376" s="790"/>
      <c r="DJ376" s="790"/>
      <c r="DK376" s="790"/>
      <c r="DL376" s="793"/>
      <c r="DM376" s="790"/>
      <c r="DN376" s="790"/>
      <c r="DO376" s="790"/>
      <c r="DP376" s="796"/>
      <c r="DQ376" s="293"/>
      <c r="DR376" s="297"/>
      <c r="DS376" s="298"/>
      <c r="DT376" s="298"/>
      <c r="DU376" s="299"/>
    </row>
    <row r="377" spans="1:125" s="303" customFormat="1" ht="80.25" customHeight="1" thickBot="1" x14ac:dyDescent="0.3">
      <c r="B377" s="836"/>
      <c r="C377" s="839"/>
      <c r="D377" s="839"/>
      <c r="E377" s="839"/>
      <c r="F377" s="842"/>
      <c r="G377" s="845"/>
      <c r="H377" s="487"/>
      <c r="I377" s="848"/>
      <c r="J377" s="851"/>
      <c r="K377" s="854"/>
      <c r="L377" s="274"/>
      <c r="M377" s="857"/>
      <c r="N377" s="860"/>
      <c r="O377" s="863"/>
      <c r="P377" s="866"/>
      <c r="Q377" s="869"/>
      <c r="R377" s="872"/>
      <c r="S377" s="274"/>
      <c r="T377" s="551"/>
      <c r="U377" s="263"/>
      <c r="V377" s="263"/>
      <c r="W377" s="805"/>
      <c r="X377" s="805"/>
      <c r="Y377" s="805"/>
      <c r="Z377" s="805"/>
      <c r="AA377" s="805"/>
      <c r="AB377" s="805"/>
      <c r="AC377" s="805"/>
      <c r="AD377" s="805"/>
      <c r="AE377" s="805"/>
      <c r="AF377" s="805"/>
      <c r="AG377" s="413">
        <f>W377+Y377+AA377+AC377+AE377</f>
        <v>0</v>
      </c>
      <c r="AH377" s="405"/>
      <c r="AI377" s="406"/>
      <c r="AJ377" s="806"/>
      <c r="AK377" s="807"/>
      <c r="AL377" s="808"/>
      <c r="AM377" s="809"/>
      <c r="AN377" s="806"/>
      <c r="AO377" s="807"/>
      <c r="AP377" s="271"/>
      <c r="AQ377" s="483"/>
      <c r="AR377" s="270"/>
      <c r="AS377" s="267"/>
      <c r="AT377" s="264"/>
      <c r="AU377" s="276"/>
      <c r="AV377" s="880"/>
      <c r="AW377" s="883"/>
      <c r="AX377" s="886"/>
      <c r="AY377" s="883"/>
      <c r="AZ377" s="889"/>
      <c r="BA377" s="892"/>
      <c r="BB377" s="394"/>
      <c r="BC377" s="282"/>
      <c r="BD377" s="398">
        <v>0.2</v>
      </c>
      <c r="BE377" s="288" t="str">
        <f>IF(ISERROR(IF(R373="R.INHERENTE
1","R. INHERENTE",(IF(AZ373="R.RESIDUAL
1","R. RESIDUAL"," ")))),"",(IF(R373="R.INHERENTE
1","R. INHERENTE",(IF(AZ373="R.RESIDUAL
1","R. RESIDUAL"," ")))))</f>
        <v xml:space="preserve"> </v>
      </c>
      <c r="BF377" s="289" t="str">
        <f>IF(ISERROR(IF(R373="R.INHERENTE
6","R. INHERENTE",(IF(AZ373="R.RESIDUAL
6","R. RESIDUAL"," ")))),"",(IF(R373="R.INHERENTE
6","R. INHERENTE",(IF(AZ373="R.RESIDUAL
6","R. RESIDUAL"," ")))))</f>
        <v xml:space="preserve"> </v>
      </c>
      <c r="BG377" s="290" t="str">
        <f>IF(ISERROR(IF(R373="R.INHERENTE
11","R. INHERENTE",(IF(AZ373="R.RESIDUAL
11","R. RESIDUAL"," ")))),"",(IF(R373="R.INHERENTE
11","R. INHERENTE",(IF(AZ373="R.RESIDUAL
11","R. RESIDUAL"," ")))))</f>
        <v xml:space="preserve"> </v>
      </c>
      <c r="BH377" s="291" t="str">
        <f>IF(ISERROR(IF(R373="R.INHERENTE
16","R. INHERENTE",(IF(AZ373="R.RESIDUAL
16","R. RESIDUAL"," ")))),"",(IF(R373="R.INHERENTE
16","R. INHERENTE",(IF(AZ373="R.RESIDUAL
16","R. RESIDUAL"," ")))))</f>
        <v xml:space="preserve"> </v>
      </c>
      <c r="BI377" s="292" t="str">
        <f>IF(ISERROR(IF(R373="R.INHERENTE
21","R. INHERENTE",(IF(AZ373="R.RESIDUAL
21","R. RESIDUAL"," ")))),"",(IF(R373="R.INHERENTE
21","R. INHERENTE",(IF(AZ373="R.RESIDUAL
21","R. RESIDUAL"," ")))))</f>
        <v xml:space="preserve"> </v>
      </c>
      <c r="BJ377" s="280"/>
      <c r="BK377" s="895"/>
      <c r="BL377" s="812"/>
      <c r="BM377" s="812"/>
      <c r="BN377" s="812"/>
      <c r="BO377" s="812"/>
      <c r="BP377" s="815"/>
      <c r="BQ377" s="392"/>
      <c r="BR377" s="818"/>
      <c r="BS377" s="951"/>
      <c r="BT377" s="824"/>
      <c r="BU377" s="275"/>
      <c r="BV377" s="827"/>
      <c r="BW377" s="830"/>
      <c r="BX377" s="830"/>
      <c r="BY377" s="830"/>
      <c r="BZ377" s="794"/>
      <c r="CA377" s="830"/>
      <c r="CB377" s="830"/>
      <c r="CC377" s="830"/>
      <c r="CD377" s="794"/>
      <c r="CE377" s="830"/>
      <c r="CF377" s="830"/>
      <c r="CG377" s="830"/>
      <c r="CH377" s="794"/>
      <c r="CI377" s="830"/>
      <c r="CJ377" s="830"/>
      <c r="CK377" s="830"/>
      <c r="CL377" s="794"/>
      <c r="CM377" s="830"/>
      <c r="CN377" s="830"/>
      <c r="CO377" s="830"/>
      <c r="CP377" s="797"/>
      <c r="CQ377" s="308"/>
      <c r="CR377" s="833"/>
      <c r="CS377" s="791"/>
      <c r="CT377" s="791"/>
      <c r="CU377" s="791"/>
      <c r="CV377" s="791"/>
      <c r="CW377" s="791"/>
      <c r="CX377" s="791"/>
      <c r="CY377" s="791"/>
      <c r="CZ377" s="794"/>
      <c r="DA377" s="791"/>
      <c r="DB377" s="791"/>
      <c r="DC377" s="791"/>
      <c r="DD377" s="794"/>
      <c r="DE377" s="791"/>
      <c r="DF377" s="791"/>
      <c r="DG377" s="791"/>
      <c r="DH377" s="794"/>
      <c r="DI377" s="791"/>
      <c r="DJ377" s="791"/>
      <c r="DK377" s="791"/>
      <c r="DL377" s="794"/>
      <c r="DM377" s="791"/>
      <c r="DN377" s="791"/>
      <c r="DO377" s="791"/>
      <c r="DP377" s="797"/>
      <c r="DQ377" s="293"/>
      <c r="DR377" s="300"/>
      <c r="DS377" s="301"/>
      <c r="DT377" s="301"/>
      <c r="DU377" s="302"/>
    </row>
    <row r="378" spans="1:125" ht="19.5" customHeight="1" thickBot="1" x14ac:dyDescent="0.3">
      <c r="AV378" s="394"/>
      <c r="AW378" s="394"/>
      <c r="AX378" s="394"/>
      <c r="AY378" s="394"/>
      <c r="AZ378" s="394"/>
      <c r="BE378" s="410">
        <v>0.2</v>
      </c>
      <c r="BF378" s="411">
        <v>0.4</v>
      </c>
      <c r="BG378" s="411">
        <v>0.60000000000000009</v>
      </c>
      <c r="BH378" s="411">
        <v>0.8</v>
      </c>
      <c r="BI378" s="411">
        <v>1</v>
      </c>
    </row>
    <row r="379" spans="1:125" ht="80.25" customHeight="1" x14ac:dyDescent="0.25">
      <c r="A379" s="303"/>
      <c r="B379" s="834">
        <v>61</v>
      </c>
      <c r="C379" s="837" t="s">
        <v>646</v>
      </c>
      <c r="D379" s="837" t="s">
        <v>627</v>
      </c>
      <c r="E379" s="837" t="s">
        <v>601</v>
      </c>
      <c r="F379" s="840" t="s">
        <v>600</v>
      </c>
      <c r="G379" s="843" t="s">
        <v>1374</v>
      </c>
      <c r="H379" s="485" t="s">
        <v>1375</v>
      </c>
      <c r="I379" s="846" t="str">
        <f>IF(F379="","",(CONCATENATE("Posibilidad de afectación ",F379," ",G379," ",H379," ",H380," ",H381," ",H382," ",H383)))</f>
        <v xml:space="preserve">Posibilidad de afectación Económica y Reputacional  por inoportunidad de traslados internos entre las unidades de la subred, debido al inadecuado registro del formato de referencia y contrareferencia, pertenencia en la solicitud de interconsultas y examenes sin radicar y la falta de preparación según el tipo de ayuda diagnostica.  </v>
      </c>
      <c r="J379" s="849" t="s">
        <v>906</v>
      </c>
      <c r="K379" s="852" t="s">
        <v>868</v>
      </c>
      <c r="L379" s="274"/>
      <c r="M379" s="855" t="s">
        <v>660</v>
      </c>
      <c r="N379" s="858">
        <f>IF(ISERROR(VLOOKUP($M379,[6]Listas!$E$20:$F$24,2,FALSE)),"",(VLOOKUP($M379,[6]Listas!$E$20:$F$24,2,FALSE)))</f>
        <v>1</v>
      </c>
      <c r="O379" s="861" t="str">
        <f>IF(ISERROR(VLOOKUP($N379,[6]Listas!$E$3:$F$7,2,FALSE)),"",(VLOOKUP($N379,[6]Listas!$E$3:$F$7,2,FALSE)))</f>
        <v xml:space="preserve">MUY ALTA </v>
      </c>
      <c r="P379" s="864" t="s">
        <v>593</v>
      </c>
      <c r="Q379" s="867">
        <f>IF(ISERROR(VLOOKUP($P379,[6]Listas!$E$28:$F$35,2,FALSE)),"",(VLOOKUP($P379,[6]Listas!$E$28:$F$35,2,FALSE)))</f>
        <v>1</v>
      </c>
      <c r="R379" s="870" t="str">
        <f>IF(N379="","",(CONCATENATE("R.INHERENTE
",(IF(AND($N379=0.2,$Q379=0.2),1,(IF(AND($N379=0.2,$Q379=0.4),6,(IF(AND($N379=0.2,$Q379=0.6),11,(IF(AND($N379=0.2,$Q379=0.8),16,(IF(AND($N379=0.2,$Q379=1),21,(IF(AND($N379=0.4,$Q379=0.2),2,(IF(AND($N379=0.4,$Q379=0.4),7,(IF(AND($N379=0.4,$Q379=0.6),12,(IF(AND($N379=0.4,$Q379=0.8),17,(IF(AND($N379=0.4,$Q379=1),22,(IF(AND($N379=0.6,$Q379=0.2),3,(IF(AND($N379=0.6,$Q379=0.4),8,(IF(AND($N379=0.6,$Q379=0.6),13,(IF(AND($N379=0.6,$Q379=0.8),18,(IF(AND($N379=0.6,$Q379=1),23,(IF(AND($N379=0.8,$Q379=0.2),4,(IF(AND($N379=0.8,$Q379=0.4),9,(IF(AND($N379=0.8,$Q379=0.6),14,(IF(AND($N379=0.8,$Q379=0.8),19,(IF(AND($N379=0.8,$Q379=1),24,(IF(AND($N379=1,$Q379=0.2),5,(IF(AND($N379=1,$Q379=0.4),10,(IF(AND($N379=1,$Q379=0.6),15,(IF(AND($N379=1,$Q379=0.8),20,(IF(AND($N379=1,$Q379=1),25,"")))))))))))))))))))))))))))))))))))))))))))))))))))))</f>
        <v>R.INHERENTE
25</v>
      </c>
      <c r="S379" s="274">
        <f>+VLOOKUP($R379,[6]Listas!$D$112:$E$136,2,FALSE)</f>
        <v>25</v>
      </c>
      <c r="T379" s="515" t="s">
        <v>1376</v>
      </c>
      <c r="U379" s="309"/>
      <c r="V379" s="309" t="s">
        <v>260</v>
      </c>
      <c r="W379" s="873">
        <v>0</v>
      </c>
      <c r="X379" s="874"/>
      <c r="Y379" s="873">
        <v>15</v>
      </c>
      <c r="Z379" s="874"/>
      <c r="AA379" s="873"/>
      <c r="AB379" s="874"/>
      <c r="AC379" s="875"/>
      <c r="AD379" s="875"/>
      <c r="AE379" s="875">
        <v>15</v>
      </c>
      <c r="AF379" s="875"/>
      <c r="AG379" s="436">
        <f>W379+Y379+AA379+AC379+AE379</f>
        <v>30</v>
      </c>
      <c r="AH379" s="407"/>
      <c r="AI379" s="408">
        <v>0.7</v>
      </c>
      <c r="AJ379" s="1186" t="s">
        <v>189</v>
      </c>
      <c r="AK379" s="1187"/>
      <c r="AL379" s="1188" t="s">
        <v>588</v>
      </c>
      <c r="AM379" s="1189"/>
      <c r="AN379" s="1186" t="s">
        <v>189</v>
      </c>
      <c r="AO379" s="1187"/>
      <c r="AP379" s="500" t="s">
        <v>1377</v>
      </c>
      <c r="AQ379" s="478" t="s">
        <v>618</v>
      </c>
      <c r="AR379" s="310" t="s">
        <v>1378</v>
      </c>
      <c r="AS379" s="311" t="s">
        <v>1379</v>
      </c>
      <c r="AT379" s="312" t="s">
        <v>1380</v>
      </c>
      <c r="AU379" s="305">
        <f>+(IF(AND($AV379&gt;0,$AV379&lt;=0.2),0.2,(IF(AND($AV379&gt;0.2,$AV379&lt;=0.4),0.4,(IF(AND($AV379&gt;0.4,$AV379&lt;=0.6),0.6,(IF(AND($AV379&gt;0.6,$AV379&lt;=0.8),0.8,(IF($AV379&gt;0.8,1,""))))))))))</f>
        <v>0.4</v>
      </c>
      <c r="AV379" s="878">
        <f>+MIN(AH379:AH383)</f>
        <v>0.252</v>
      </c>
      <c r="AW379" s="881" t="str">
        <f>+(IF($AU379=0.2,"MUY BAJA",(IF($AU379=0.4,"BAJA",(IF($AU379=0.6,"MEDIA",(IF($AU379=0.8,"ALTA",(IF($AU379=1,"MUY ALTA",""))))))))))</f>
        <v>BAJA</v>
      </c>
      <c r="AX379" s="884">
        <f>+MIN(AI379:AI383)</f>
        <v>0.7</v>
      </c>
      <c r="AY379" s="881" t="str">
        <f>+(IF($BB379=0.2,"MUY BAJA",(IF($BB379=0.4,"BAJA",(IF($BB379=0.6,"MEDIA",(IF($BB379=0.8,"ALTA",(IF($BB379=1,"MUY ALTA",""))))))))))</f>
        <v>ALTA</v>
      </c>
      <c r="AZ379" s="887" t="str">
        <f>IF($AU379="","",(CONCATENATE("R.RESIDUAL
",(IF(AND($AU379=0.2,$BB379=0.2),1,(IF(AND($AU379=0.2,$BB379=0.4),6,(IF(AND($AU379=0.2,$BB379=0.6),11,(IF(AND($AU379=0.2,$BB379=0.8),16,(IF(AND($AU379=0.2,$BB379=1),21,(IF(AND($AU379=0.4,$BB379=0.2),2,(IF(AND($AU379=0.4,$BB379=0.4),7,(IF(AND($AU379=0.4,$BB379=0.6),12,(IF(AND($AU379=0.4,$BB379=0.8),17,(IF(AND($AU379=0.4,$BB379=1),22,(IF(AND($AU379=0.6,$BB379=0.2),3,(IF(AND($AU379=0.6,$BB379=0.4),8,(IF(AND($AU379=0.6,$BB379=0.6),13,(IF(AND($AU379=0.6,$BB379=0.8),18,(IF(AND($AU379=0.6,$BB379=1),23,(IF(AND($AU379=0.8,$BB379=0.2),4,(IF(AND($AU379=0.8,$BB379=0.4),9,(IF(AND($AU379=0.8,$BB379=0.6),14,(IF(AND($AU379=0.8,$BB379=0.8),19,(IF(AND($AU379=0.8,$BB379=1),24,(IF(AND($AU379=1,$BB379=0.2),5,(IF(AND($AU379=1,$BB379=0.4),10,(IF(AND($AU379=1,$BB379=0.6),15,(IF(AND($AU379=1,$BB379=0.8),20,(IF(AND($AU379=1,$BB379=1),25,"")))))))))))))))))))))))))))))))))))))))))))))))))))))</f>
        <v>R.RESIDUAL
17</v>
      </c>
      <c r="BA379" s="890" t="s">
        <v>610</v>
      </c>
      <c r="BB379" s="305">
        <f>+(IF(AND($AX379&gt;0,$AX379&lt;=0.2),0.2,(IF(AND($AX379&gt;0.2,$AX379&lt;=0.4),0.4,(IF(AND($AX379&gt;0.4,$AX379&lt;=0.6),0.6,(IF(AND($AX379&gt;0.6,$AX379&lt;=0.8),0.8,(IF($AX379&gt;0.8,1,""))))))))))</f>
        <v>0.8</v>
      </c>
      <c r="BC379" s="276">
        <f>+VLOOKUP($AZ379,[6]Listas!$F$112:$G$136,2,FALSE)</f>
        <v>17</v>
      </c>
      <c r="BD379" s="397">
        <v>1</v>
      </c>
      <c r="BE379" s="277" t="str">
        <f>IF(ISERROR(IF(R379="R.INHERENTE
5","R. INHERENTE",(IF(AZ379="R.RESIDUAL
5","R. RESIDUAL"," ")))),"",(IF(R379="R.INHERENTE
5","R. INHERENTE",(IF(AZ379="R.RESIDUAL
5","R. RESIDUAL"," ")))))</f>
        <v xml:space="preserve"> </v>
      </c>
      <c r="BF379" s="278" t="str">
        <f>IF(ISERROR(IF(R379="R.INHERENTE
10","R. INHERENTE",(IF(AZ379="R.RESIDUAL
10","R. RESIDUAL"," ")))),"",(IF(R379="R.INHERENTE
10","R. INHERENTE",(IF(AZ379="R.RESIDUAL
10","R. RESIDUAL"," ")))))</f>
        <v xml:space="preserve"> </v>
      </c>
      <c r="BG379" s="278" t="str">
        <f>IF(ISERROR(IF(R379="R.INHERENTE
15","R. INHERENTE",(IF(AZ379="R.RESIDUAL
15","R. RESIDUAL"," ")))),"",(IF(R379="R.INHERENTE
15","R. INHERENTE",(IF(AZ379="R.RESIDUAL
15","R. RESIDUAL"," ")))))</f>
        <v xml:space="preserve"> </v>
      </c>
      <c r="BH379" s="278" t="str">
        <f>IF(ISERROR(IF(R379="R.INHERENTE
20","R. INHERENTE",(IF(AZ379="R.RESIDUAL
20","R. RESIDUAL"," ")))),"",(IF(R379="R.INHERENTE
20","R. INHERENTE",(IF(AZ379="R.RESIDUAL
20","R. RESIDUAL"," ")))))</f>
        <v xml:space="preserve"> </v>
      </c>
      <c r="BI379" s="279" t="str">
        <f>IF(ISERROR(IF(R379="R.INHERENTE
25","R. INHERENTE",(IF(AZ379="R.RESIDUAL
25","R. RESIDUAL"," ")))),"",(IF(R379="R.INHERENTE
25","R. INHERENTE",(IF(AZ379="R.RESIDUAL
25","R. RESIDUAL"," ")))))</f>
        <v>R. INHERENTE</v>
      </c>
      <c r="BJ379" s="280"/>
      <c r="BK379" s="893" t="s">
        <v>43</v>
      </c>
      <c r="BL379" s="810" t="s">
        <v>43</v>
      </c>
      <c r="BM379" s="810" t="s">
        <v>43</v>
      </c>
      <c r="BN379" s="810" t="s">
        <v>43</v>
      </c>
      <c r="BO379" s="810" t="s">
        <v>43</v>
      </c>
      <c r="BP379" s="813"/>
      <c r="BQ379" s="392"/>
      <c r="BR379" s="816" t="s">
        <v>1381</v>
      </c>
      <c r="BS379" s="1176" t="s">
        <v>1358</v>
      </c>
      <c r="BT379" s="822" t="s">
        <v>1359</v>
      </c>
      <c r="BU379" s="275"/>
      <c r="BV379" s="825">
        <v>44656</v>
      </c>
      <c r="BW379" s="828"/>
      <c r="BX379" s="828"/>
      <c r="BY379" s="828"/>
      <c r="BZ379" s="792" t="s">
        <v>924</v>
      </c>
      <c r="CA379" s="828"/>
      <c r="CB379" s="828"/>
      <c r="CC379" s="828"/>
      <c r="CD379" s="792" t="s">
        <v>924</v>
      </c>
      <c r="CE379" s="828"/>
      <c r="CF379" s="828"/>
      <c r="CG379" s="828"/>
      <c r="CH379" s="792" t="s">
        <v>925</v>
      </c>
      <c r="CI379" s="828"/>
      <c r="CJ379" s="828"/>
      <c r="CK379" s="828"/>
      <c r="CL379" s="792" t="s">
        <v>924</v>
      </c>
      <c r="CM379" s="828"/>
      <c r="CN379" s="828"/>
      <c r="CO379" s="828"/>
      <c r="CP379" s="795" t="s">
        <v>926</v>
      </c>
      <c r="CQ379" s="308"/>
      <c r="CR379" s="831">
        <v>44661</v>
      </c>
      <c r="CS379" s="789"/>
      <c r="CT379" s="789"/>
      <c r="CU379" s="789"/>
      <c r="CV379" s="789"/>
      <c r="CW379" s="789"/>
      <c r="CX379" s="789"/>
      <c r="CY379" s="789"/>
      <c r="CZ379" s="792" t="s">
        <v>924</v>
      </c>
      <c r="DA379" s="789"/>
      <c r="DB379" s="789"/>
      <c r="DC379" s="789"/>
      <c r="DD379" s="792" t="s">
        <v>924</v>
      </c>
      <c r="DE379" s="789"/>
      <c r="DF379" s="789"/>
      <c r="DG379" s="789"/>
      <c r="DH379" s="792" t="s">
        <v>925</v>
      </c>
      <c r="DI379" s="789"/>
      <c r="DJ379" s="789"/>
      <c r="DK379" s="789"/>
      <c r="DL379" s="792" t="s">
        <v>924</v>
      </c>
      <c r="DM379" s="789"/>
      <c r="DN379" s="789"/>
      <c r="DO379" s="789"/>
      <c r="DP379" s="795" t="s">
        <v>926</v>
      </c>
      <c r="DQ379" s="293"/>
      <c r="DR379" s="294"/>
      <c r="DS379" s="295"/>
      <c r="DT379" s="295"/>
      <c r="DU379" s="296"/>
    </row>
    <row r="380" spans="1:125" ht="80.25" customHeight="1" x14ac:dyDescent="0.25">
      <c r="A380" s="303"/>
      <c r="B380" s="835"/>
      <c r="C380" s="838"/>
      <c r="D380" s="838"/>
      <c r="E380" s="838"/>
      <c r="F380" s="841"/>
      <c r="G380" s="844"/>
      <c r="H380" s="486" t="s">
        <v>2060</v>
      </c>
      <c r="I380" s="847"/>
      <c r="J380" s="850"/>
      <c r="K380" s="853"/>
      <c r="L380" s="274"/>
      <c r="M380" s="856"/>
      <c r="N380" s="859"/>
      <c r="O380" s="862"/>
      <c r="P380" s="865"/>
      <c r="Q380" s="868"/>
      <c r="R380" s="871"/>
      <c r="S380" s="274"/>
      <c r="T380" s="516" t="s">
        <v>1382</v>
      </c>
      <c r="U380" s="258" t="s">
        <v>748</v>
      </c>
      <c r="V380" s="258"/>
      <c r="W380" s="798">
        <v>25</v>
      </c>
      <c r="X380" s="798"/>
      <c r="Y380" s="798"/>
      <c r="Z380" s="798"/>
      <c r="AA380" s="798"/>
      <c r="AB380" s="798"/>
      <c r="AC380" s="798"/>
      <c r="AD380" s="798"/>
      <c r="AE380" s="798">
        <v>15</v>
      </c>
      <c r="AF380" s="798"/>
      <c r="AG380" s="412">
        <f>W380+Y380+AA380+AC380+AE380</f>
        <v>40</v>
      </c>
      <c r="AH380" s="403">
        <v>0.6</v>
      </c>
      <c r="AI380" s="404"/>
      <c r="AJ380" s="801" t="s">
        <v>189</v>
      </c>
      <c r="AK380" s="802"/>
      <c r="AL380" s="803" t="s">
        <v>588</v>
      </c>
      <c r="AM380" s="804"/>
      <c r="AN380" s="801" t="s">
        <v>189</v>
      </c>
      <c r="AO380" s="802"/>
      <c r="AP380" s="499" t="s">
        <v>1383</v>
      </c>
      <c r="AQ380" s="482" t="s">
        <v>618</v>
      </c>
      <c r="AR380" s="269" t="s">
        <v>1384</v>
      </c>
      <c r="AS380" s="266" t="s">
        <v>1363</v>
      </c>
      <c r="AT380" s="261" t="s">
        <v>1373</v>
      </c>
      <c r="AU380" s="276"/>
      <c r="AV380" s="879"/>
      <c r="AW380" s="882"/>
      <c r="AX380" s="885"/>
      <c r="AY380" s="882"/>
      <c r="AZ380" s="888"/>
      <c r="BA380" s="891"/>
      <c r="BB380" s="394"/>
      <c r="BC380" s="282"/>
      <c r="BD380" s="397">
        <v>0.8</v>
      </c>
      <c r="BE380" s="283" t="str">
        <f>IF(ISERROR(IF(R379="R.INHERENTE
4","R. INHERENTE",(IF(AZ379="R.RESIDUAL
4","R. RESIDUAL"," ")))),"",(IF(R379="R.INHERENTE
4","R. INHERENTE",(IF(AZ379="R.RESIDUAL
4","R. RESIDUAL"," ")))))</f>
        <v xml:space="preserve"> </v>
      </c>
      <c r="BF380" s="284" t="str">
        <f>IF(ISERROR(IF(R379="R.INHERENTE
9","R. INHERENTE",(IF(AZ379="R.RESIDUAL
9","R. RESIDUAL"," ")))),"",(IF(R379="R.INHERENTE
9","R. INHERENTE",(IF(AZ379="R.RESIDUAL
9","R. RESIDUAL"," ")))))</f>
        <v xml:space="preserve"> </v>
      </c>
      <c r="BG380" s="285" t="str">
        <f>IF(ISERROR(IF(R379="R.INHERENTE
14","R. INHERENTE",(IF(AZ379="R.RESIDUAL
14","R. RESIDUAL"," ")))),"",(IF(R379="R.INHERENTE
14","R. INHERENTE",(IF(AZ379="R.RESIDUAL
14","R. RESIDUAL"," ")))))</f>
        <v xml:space="preserve"> </v>
      </c>
      <c r="BH380" s="285" t="str">
        <f>IF(ISERROR(IF(R379="R.INHERENTE
19","R. INHERENTE",(IF(AZ379="R.RESIDUAL
19","R. RESIDUAL"," ")))),"",(IF(R379="R.INHERENTE
19","R. INHERENTE",(IF(AZ379="R.RESIDUAL
19","R. RESIDUAL"," ")))))</f>
        <v xml:space="preserve"> </v>
      </c>
      <c r="BI380" s="286" t="str">
        <f>IF(ISERROR(IF(R379="R.INHERENTE
24","R. INHERENTE",(IF(AZ379="R.RESIDUAL
24","R. RESIDUAL"," ")))),"",(IF(R379="R.INHERENTE
24","R. INHERENTE",(IF(AZ379="R.RESIDUAL
24","R. RESIDUAL"," ")))))</f>
        <v xml:space="preserve"> </v>
      </c>
      <c r="BJ380" s="280"/>
      <c r="BK380" s="894"/>
      <c r="BL380" s="811"/>
      <c r="BM380" s="811"/>
      <c r="BN380" s="811"/>
      <c r="BO380" s="811"/>
      <c r="BP380" s="814"/>
      <c r="BQ380" s="392"/>
      <c r="BR380" s="817"/>
      <c r="BS380" s="950"/>
      <c r="BT380" s="823"/>
      <c r="BU380" s="275"/>
      <c r="BV380" s="826"/>
      <c r="BW380" s="829"/>
      <c r="BX380" s="829"/>
      <c r="BY380" s="829"/>
      <c r="BZ380" s="793"/>
      <c r="CA380" s="829"/>
      <c r="CB380" s="829"/>
      <c r="CC380" s="829"/>
      <c r="CD380" s="793"/>
      <c r="CE380" s="829"/>
      <c r="CF380" s="829"/>
      <c r="CG380" s="829"/>
      <c r="CH380" s="793"/>
      <c r="CI380" s="829"/>
      <c r="CJ380" s="829"/>
      <c r="CK380" s="829"/>
      <c r="CL380" s="793"/>
      <c r="CM380" s="829"/>
      <c r="CN380" s="829"/>
      <c r="CO380" s="829"/>
      <c r="CP380" s="796"/>
      <c r="CQ380" s="308"/>
      <c r="CR380" s="832"/>
      <c r="CS380" s="790"/>
      <c r="CT380" s="790"/>
      <c r="CU380" s="790"/>
      <c r="CV380" s="790"/>
      <c r="CW380" s="790"/>
      <c r="CX380" s="790"/>
      <c r="CY380" s="790"/>
      <c r="CZ380" s="793"/>
      <c r="DA380" s="790"/>
      <c r="DB380" s="790"/>
      <c r="DC380" s="790"/>
      <c r="DD380" s="793"/>
      <c r="DE380" s="790"/>
      <c r="DF380" s="790"/>
      <c r="DG380" s="790"/>
      <c r="DH380" s="793"/>
      <c r="DI380" s="790"/>
      <c r="DJ380" s="790"/>
      <c r="DK380" s="790"/>
      <c r="DL380" s="793"/>
      <c r="DM380" s="790"/>
      <c r="DN380" s="790"/>
      <c r="DO380" s="790"/>
      <c r="DP380" s="796"/>
      <c r="DQ380" s="293"/>
      <c r="DR380" s="297"/>
      <c r="DS380" s="298"/>
      <c r="DT380" s="298"/>
      <c r="DU380" s="299"/>
    </row>
    <row r="381" spans="1:125" ht="80.25" customHeight="1" x14ac:dyDescent="0.25">
      <c r="A381" s="303"/>
      <c r="B381" s="835"/>
      <c r="C381" s="838"/>
      <c r="D381" s="838"/>
      <c r="E381" s="838"/>
      <c r="F381" s="841"/>
      <c r="G381" s="844"/>
      <c r="H381" s="486" t="s">
        <v>2061</v>
      </c>
      <c r="I381" s="847"/>
      <c r="J381" s="850"/>
      <c r="K381" s="853"/>
      <c r="L381" s="274"/>
      <c r="M381" s="856"/>
      <c r="N381" s="859"/>
      <c r="O381" s="862"/>
      <c r="P381" s="865"/>
      <c r="Q381" s="868"/>
      <c r="R381" s="871"/>
      <c r="S381" s="274"/>
      <c r="T381" s="516" t="s">
        <v>1385</v>
      </c>
      <c r="U381" s="258" t="s">
        <v>748</v>
      </c>
      <c r="V381" s="258"/>
      <c r="W381" s="798">
        <v>25</v>
      </c>
      <c r="X381" s="798"/>
      <c r="Y381" s="798"/>
      <c r="Z381" s="798"/>
      <c r="AA381" s="798"/>
      <c r="AB381" s="798"/>
      <c r="AC381" s="798"/>
      <c r="AD381" s="798"/>
      <c r="AE381" s="798">
        <v>15</v>
      </c>
      <c r="AF381" s="798"/>
      <c r="AG381" s="412">
        <f>W381+Y381+AA381+AC381+AE381</f>
        <v>40</v>
      </c>
      <c r="AH381" s="403">
        <v>0.36</v>
      </c>
      <c r="AI381" s="404"/>
      <c r="AJ381" s="801" t="s">
        <v>189</v>
      </c>
      <c r="AK381" s="802"/>
      <c r="AL381" s="803" t="s">
        <v>588</v>
      </c>
      <c r="AM381" s="804"/>
      <c r="AN381" s="801" t="s">
        <v>189</v>
      </c>
      <c r="AO381" s="802"/>
      <c r="AP381" s="499" t="s">
        <v>1386</v>
      </c>
      <c r="AQ381" s="482" t="s">
        <v>618</v>
      </c>
      <c r="AR381" s="269" t="s">
        <v>1384</v>
      </c>
      <c r="AS381" s="266" t="s">
        <v>1363</v>
      </c>
      <c r="AT381" s="261" t="s">
        <v>1373</v>
      </c>
      <c r="AU381" s="276"/>
      <c r="AV381" s="879"/>
      <c r="AW381" s="882"/>
      <c r="AX381" s="885"/>
      <c r="AY381" s="882"/>
      <c r="AZ381" s="888"/>
      <c r="BA381" s="891"/>
      <c r="BB381" s="394"/>
      <c r="BC381" s="282"/>
      <c r="BD381" s="397">
        <v>0.60000000000000009</v>
      </c>
      <c r="BE381" s="283" t="str">
        <f>IF(ISERROR(IF(R379="R.INHERENTE
3","R. INHERENTE",(IF(AZ379="R.RESIDUAL
3","R. RESIDUAL"," ")))),"",(IF(R379="R.INHERENTE
3","R. INHERENTE",(IF(AZ379="R.RESIDUAL
3","R. RESIDUAL"," ")))))</f>
        <v xml:space="preserve"> </v>
      </c>
      <c r="BF381" s="284" t="str">
        <f>IF(ISERROR(IF(R379="R.INHERENTE
8","R. INHERENTE",(IF(AZ379="R.RESIDUAL
8","R. RESIDUAL"," ")))),"",(IF(R379="R.INHERENTE
8","R. INHERENTE",(IF(AZ379="R.RESIDUAL
8","R. RESIDUAL"," ")))))</f>
        <v xml:space="preserve"> </v>
      </c>
      <c r="BG381" s="284" t="str">
        <f>IF(ISERROR(IF(R379="R.INHERENTE
13","R. INHERENTE",(IF(AZ379="R.RESIDUAL
13","R. RESIDUAL"," ")))),"",(IF(R379="R.INHERENTE
13","R. INHERENTE",(IF(AZ379="R.RESIDUAL
13","R. RESIDUAL"," ")))))</f>
        <v xml:space="preserve"> </v>
      </c>
      <c r="BH381" s="285" t="str">
        <f>IF(ISERROR(IF(R379="R.INHERENTE
18","R. INHERENTE",(IF(AZ379="R.RESIDUAL
18","R. RESIDUAL"," ")))),"",(IF(R379="R.INHERENTE
18","R. INHERENTE",(IF(AZ379="R.RESIDUAL
18","R. RESIDUAL"," ")))))</f>
        <v xml:space="preserve"> </v>
      </c>
      <c r="BI381" s="286" t="str">
        <f>IF(ISERROR(IF(R379="R.INHERENTE
23","R. INHERENTE",(IF(AZ379="R.RESIDUAL
23","R. RESIDUAL"," ")))),"",(IF(R379="R.INHERENTE
23","R. INHERENTE",(IF(AZ379="R.RESIDUAL
23","R. RESIDUAL"," ")))))</f>
        <v xml:space="preserve"> </v>
      </c>
      <c r="BJ381" s="280"/>
      <c r="BK381" s="894"/>
      <c r="BL381" s="811"/>
      <c r="BM381" s="811"/>
      <c r="BN381" s="811"/>
      <c r="BO381" s="811"/>
      <c r="BP381" s="814"/>
      <c r="BQ381" s="392"/>
      <c r="BR381" s="817"/>
      <c r="BS381" s="950"/>
      <c r="BT381" s="823"/>
      <c r="BU381" s="275"/>
      <c r="BV381" s="826"/>
      <c r="BW381" s="829"/>
      <c r="BX381" s="829"/>
      <c r="BY381" s="829"/>
      <c r="BZ381" s="793"/>
      <c r="CA381" s="829"/>
      <c r="CB381" s="829"/>
      <c r="CC381" s="829"/>
      <c r="CD381" s="793"/>
      <c r="CE381" s="829"/>
      <c r="CF381" s="829"/>
      <c r="CG381" s="829"/>
      <c r="CH381" s="793"/>
      <c r="CI381" s="829"/>
      <c r="CJ381" s="829"/>
      <c r="CK381" s="829"/>
      <c r="CL381" s="793"/>
      <c r="CM381" s="829"/>
      <c r="CN381" s="829"/>
      <c r="CO381" s="829"/>
      <c r="CP381" s="796"/>
      <c r="CQ381" s="308"/>
      <c r="CR381" s="832"/>
      <c r="CS381" s="790"/>
      <c r="CT381" s="790"/>
      <c r="CU381" s="790"/>
      <c r="CV381" s="790"/>
      <c r="CW381" s="790"/>
      <c r="CX381" s="790"/>
      <c r="CY381" s="790"/>
      <c r="CZ381" s="793"/>
      <c r="DA381" s="790"/>
      <c r="DB381" s="790"/>
      <c r="DC381" s="790"/>
      <c r="DD381" s="793"/>
      <c r="DE381" s="790"/>
      <c r="DF381" s="790"/>
      <c r="DG381" s="790"/>
      <c r="DH381" s="793"/>
      <c r="DI381" s="790"/>
      <c r="DJ381" s="790"/>
      <c r="DK381" s="790"/>
      <c r="DL381" s="793"/>
      <c r="DM381" s="790"/>
      <c r="DN381" s="790"/>
      <c r="DO381" s="790"/>
      <c r="DP381" s="796"/>
      <c r="DQ381" s="293"/>
      <c r="DR381" s="297"/>
      <c r="DS381" s="298"/>
      <c r="DT381" s="298"/>
      <c r="DU381" s="299"/>
    </row>
    <row r="382" spans="1:125" ht="80.25" customHeight="1" x14ac:dyDescent="0.25">
      <c r="A382" s="303"/>
      <c r="B382" s="835"/>
      <c r="C382" s="838"/>
      <c r="D382" s="838"/>
      <c r="E382" s="838"/>
      <c r="F382" s="841"/>
      <c r="G382" s="844"/>
      <c r="H382" s="486"/>
      <c r="I382" s="847"/>
      <c r="J382" s="850"/>
      <c r="K382" s="853"/>
      <c r="L382" s="274"/>
      <c r="M382" s="856"/>
      <c r="N382" s="859"/>
      <c r="O382" s="862"/>
      <c r="P382" s="865"/>
      <c r="Q382" s="868"/>
      <c r="R382" s="871"/>
      <c r="S382" s="274"/>
      <c r="T382" s="516" t="s">
        <v>1387</v>
      </c>
      <c r="U382" s="258" t="s">
        <v>748</v>
      </c>
      <c r="V382" s="258"/>
      <c r="W382" s="798"/>
      <c r="X382" s="798"/>
      <c r="Y382" s="798">
        <v>15</v>
      </c>
      <c r="Z382" s="798"/>
      <c r="AA382" s="798"/>
      <c r="AB382" s="798"/>
      <c r="AC382" s="798"/>
      <c r="AD382" s="798"/>
      <c r="AE382" s="798">
        <v>15</v>
      </c>
      <c r="AF382" s="798"/>
      <c r="AG382" s="412">
        <f>W382+Y382+AA382+AC382+AE382</f>
        <v>30</v>
      </c>
      <c r="AH382" s="403">
        <v>0.252</v>
      </c>
      <c r="AI382" s="404"/>
      <c r="AJ382" s="801" t="s">
        <v>189</v>
      </c>
      <c r="AK382" s="802"/>
      <c r="AL382" s="803" t="s">
        <v>588</v>
      </c>
      <c r="AM382" s="804"/>
      <c r="AN382" s="801" t="s">
        <v>189</v>
      </c>
      <c r="AO382" s="802"/>
      <c r="AP382" s="499" t="s">
        <v>1388</v>
      </c>
      <c r="AQ382" s="482" t="s">
        <v>616</v>
      </c>
      <c r="AR382" s="269" t="s">
        <v>1389</v>
      </c>
      <c r="AS382" s="266" t="s">
        <v>1390</v>
      </c>
      <c r="AT382" s="261" t="s">
        <v>1373</v>
      </c>
      <c r="AU382" s="276"/>
      <c r="AV382" s="879"/>
      <c r="AW382" s="882"/>
      <c r="AX382" s="885"/>
      <c r="AY382" s="882"/>
      <c r="AZ382" s="888"/>
      <c r="BA382" s="891"/>
      <c r="BB382" s="394"/>
      <c r="BC382" s="282"/>
      <c r="BD382" s="397">
        <v>0.4</v>
      </c>
      <c r="BE382" s="287" t="str">
        <f>IF(ISERROR(IF(R379="R.INHERENTE
2","R. INHERENTE",(IF(AZ379="R.RESIDUAL
2","R. RESIDUAL"," ")))),"",(IF(R379="R.INHERENTE
2","R. INHERENTE",(IF(AZ379="R.RESIDUAL
2","R. RESIDUAL"," ")))))</f>
        <v xml:space="preserve"> </v>
      </c>
      <c r="BF382" s="284" t="str">
        <f>IF(ISERROR(IF(R379="R.INHERENTE
7","R. INHERENTE",(IF(AZ379="R.RESIDUAL
7","R. RESIDUAL"," ")))),"",(IF(R379="R.INHERENTE
7","R. INHERENTE",(IF(AZ379="R.RESIDUAL
7","R. RESIDUAL"," ")))))</f>
        <v xml:space="preserve"> </v>
      </c>
      <c r="BG382" s="284" t="str">
        <f>IF(ISERROR(IF(R379="R.INHERENTE
12","R. INHERENTE",(IF(AZ379="R.RESIDUAL
12","R. RESIDUAL"," ")))),"",(IF(R379="R.INHERENTE
12","R. INHERENTE",(IF(AZ379="R.RESIDUAL
12","R. RESIDUAL"," ")))))</f>
        <v xml:space="preserve"> </v>
      </c>
      <c r="BH382" s="285" t="str">
        <f>IF(ISERROR(IF(R379="R.INHERENTE
17","R. INHERENTE",(IF(AZ379="R.RESIDUAL
17","R. RESIDUAL"," ")))),"",(IF(R379="R.INHERENTE
17","R. INHERENTE",(IF(AZ379="R.RESIDUAL
17","R. RESIDUAL"," ")))))</f>
        <v>R. RESIDUAL</v>
      </c>
      <c r="BI382" s="286" t="str">
        <f>IF(ISERROR(IF(R379="R.INHERENTE
22","R. INHERENTE",(IF(AZ379="R.RESIDUAL
22","R. RESIDUAL"," ")))),"",(IF(R379="R.INHERENTE
22","R. INHERENTE",(IF(AZ379="R.RESIDUAL
22","R. RESIDUAL"," ")))))</f>
        <v xml:space="preserve"> </v>
      </c>
      <c r="BJ382" s="280"/>
      <c r="BK382" s="894"/>
      <c r="BL382" s="811"/>
      <c r="BM382" s="811"/>
      <c r="BN382" s="811"/>
      <c r="BO382" s="811"/>
      <c r="BP382" s="814"/>
      <c r="BQ382" s="392"/>
      <c r="BR382" s="817"/>
      <c r="BS382" s="950"/>
      <c r="BT382" s="823"/>
      <c r="BU382" s="275"/>
      <c r="BV382" s="826"/>
      <c r="BW382" s="829"/>
      <c r="BX382" s="829"/>
      <c r="BY382" s="829"/>
      <c r="BZ382" s="793"/>
      <c r="CA382" s="829"/>
      <c r="CB382" s="829"/>
      <c r="CC382" s="829"/>
      <c r="CD382" s="793"/>
      <c r="CE382" s="829"/>
      <c r="CF382" s="829"/>
      <c r="CG382" s="829"/>
      <c r="CH382" s="793"/>
      <c r="CI382" s="829"/>
      <c r="CJ382" s="829"/>
      <c r="CK382" s="829"/>
      <c r="CL382" s="793"/>
      <c r="CM382" s="829"/>
      <c r="CN382" s="829"/>
      <c r="CO382" s="829"/>
      <c r="CP382" s="796"/>
      <c r="CQ382" s="308"/>
      <c r="CR382" s="832"/>
      <c r="CS382" s="790"/>
      <c r="CT382" s="790"/>
      <c r="CU382" s="790"/>
      <c r="CV382" s="790"/>
      <c r="CW382" s="790"/>
      <c r="CX382" s="790"/>
      <c r="CY382" s="790"/>
      <c r="CZ382" s="793"/>
      <c r="DA382" s="790"/>
      <c r="DB382" s="790"/>
      <c r="DC382" s="790"/>
      <c r="DD382" s="793"/>
      <c r="DE382" s="790"/>
      <c r="DF382" s="790"/>
      <c r="DG382" s="790"/>
      <c r="DH382" s="793"/>
      <c r="DI382" s="790"/>
      <c r="DJ382" s="790"/>
      <c r="DK382" s="790"/>
      <c r="DL382" s="793"/>
      <c r="DM382" s="790"/>
      <c r="DN382" s="790"/>
      <c r="DO382" s="790"/>
      <c r="DP382" s="796"/>
      <c r="DQ382" s="293"/>
      <c r="DR382" s="297"/>
      <c r="DS382" s="298"/>
      <c r="DT382" s="298"/>
      <c r="DU382" s="299"/>
    </row>
    <row r="383" spans="1:125" ht="80.25" customHeight="1" thickBot="1" x14ac:dyDescent="0.3">
      <c r="A383" s="303"/>
      <c r="B383" s="836"/>
      <c r="C383" s="839"/>
      <c r="D383" s="839"/>
      <c r="E383" s="839"/>
      <c r="F383" s="842"/>
      <c r="G383" s="845"/>
      <c r="H383" s="487"/>
      <c r="I383" s="848"/>
      <c r="J383" s="851"/>
      <c r="K383" s="854"/>
      <c r="L383" s="274"/>
      <c r="M383" s="857"/>
      <c r="N383" s="860"/>
      <c r="O383" s="863"/>
      <c r="P383" s="866"/>
      <c r="Q383" s="869"/>
      <c r="R383" s="872"/>
      <c r="S383" s="274"/>
      <c r="T383" s="551"/>
      <c r="U383" s="263"/>
      <c r="V383" s="263"/>
      <c r="W383" s="805"/>
      <c r="X383" s="805"/>
      <c r="Y383" s="805"/>
      <c r="Z383" s="805"/>
      <c r="AA383" s="805"/>
      <c r="AB383" s="805"/>
      <c r="AC383" s="805"/>
      <c r="AD383" s="805"/>
      <c r="AE383" s="805"/>
      <c r="AF383" s="805"/>
      <c r="AG383" s="413">
        <f>W383+Y383+AA383+AC383+AE383</f>
        <v>0</v>
      </c>
      <c r="AH383" s="405"/>
      <c r="AI383" s="406"/>
      <c r="AJ383" s="806"/>
      <c r="AK383" s="807"/>
      <c r="AL383" s="808"/>
      <c r="AM383" s="809"/>
      <c r="AN383" s="806"/>
      <c r="AO383" s="807"/>
      <c r="AP383" s="271"/>
      <c r="AQ383" s="483"/>
      <c r="AR383" s="270"/>
      <c r="AS383" s="267"/>
      <c r="AT383" s="264"/>
      <c r="AU383" s="276"/>
      <c r="AV383" s="880"/>
      <c r="AW383" s="883"/>
      <c r="AX383" s="886"/>
      <c r="AY383" s="883"/>
      <c r="AZ383" s="889"/>
      <c r="BA383" s="892"/>
      <c r="BB383" s="394"/>
      <c r="BC383" s="282"/>
      <c r="BD383" s="398">
        <v>0.2</v>
      </c>
      <c r="BE383" s="288" t="str">
        <f>IF(ISERROR(IF(R379="R.INHERENTE
1","R. INHERENTE",(IF(AZ379="R.RESIDUAL
1","R. RESIDUAL"," ")))),"",(IF(R379="R.INHERENTE
1","R. INHERENTE",(IF(AZ379="R.RESIDUAL
1","R. RESIDUAL"," ")))))</f>
        <v xml:space="preserve"> </v>
      </c>
      <c r="BF383" s="289" t="str">
        <f>IF(ISERROR(IF(R379="R.INHERENTE
6","R. INHERENTE",(IF(AZ379="R.RESIDUAL
6","R. RESIDUAL"," ")))),"",(IF(R379="R.INHERENTE
6","R. INHERENTE",(IF(AZ379="R.RESIDUAL
6","R. RESIDUAL"," ")))))</f>
        <v xml:space="preserve"> </v>
      </c>
      <c r="BG383" s="290" t="str">
        <f>IF(ISERROR(IF(R379="R.INHERENTE
11","R. INHERENTE",(IF(AZ379="R.RESIDUAL
11","R. RESIDUAL"," ")))),"",(IF(R379="R.INHERENTE
11","R. INHERENTE",(IF(AZ379="R.RESIDUAL
11","R. RESIDUAL"," ")))))</f>
        <v xml:space="preserve"> </v>
      </c>
      <c r="BH383" s="291" t="str">
        <f>IF(ISERROR(IF(R379="R.INHERENTE
16","R. INHERENTE",(IF(AZ379="R.RESIDUAL
16","R. RESIDUAL"," ")))),"",(IF(R379="R.INHERENTE
16","R. INHERENTE",(IF(AZ379="R.RESIDUAL
16","R. RESIDUAL"," ")))))</f>
        <v xml:space="preserve"> </v>
      </c>
      <c r="BI383" s="292" t="str">
        <f>IF(ISERROR(IF(R379="R.INHERENTE
21","R. INHERENTE",(IF(AZ379="R.RESIDUAL
21","R. RESIDUAL"," ")))),"",(IF(R379="R.INHERENTE
21","R. INHERENTE",(IF(AZ379="R.RESIDUAL
21","R. RESIDUAL"," ")))))</f>
        <v xml:space="preserve"> </v>
      </c>
      <c r="BJ383" s="280"/>
      <c r="BK383" s="895"/>
      <c r="BL383" s="812"/>
      <c r="BM383" s="812"/>
      <c r="BN383" s="812"/>
      <c r="BO383" s="812"/>
      <c r="BP383" s="815"/>
      <c r="BQ383" s="392"/>
      <c r="BR383" s="818"/>
      <c r="BS383" s="951"/>
      <c r="BT383" s="824"/>
      <c r="BU383" s="275"/>
      <c r="BV383" s="827"/>
      <c r="BW383" s="830"/>
      <c r="BX383" s="830"/>
      <c r="BY383" s="830"/>
      <c r="BZ383" s="794"/>
      <c r="CA383" s="830"/>
      <c r="CB383" s="830"/>
      <c r="CC383" s="830"/>
      <c r="CD383" s="794"/>
      <c r="CE383" s="830"/>
      <c r="CF383" s="830"/>
      <c r="CG383" s="830"/>
      <c r="CH383" s="794"/>
      <c r="CI383" s="830"/>
      <c r="CJ383" s="830"/>
      <c r="CK383" s="830"/>
      <c r="CL383" s="794"/>
      <c r="CM383" s="830"/>
      <c r="CN383" s="830"/>
      <c r="CO383" s="830"/>
      <c r="CP383" s="797"/>
      <c r="CQ383" s="308"/>
      <c r="CR383" s="833"/>
      <c r="CS383" s="791"/>
      <c r="CT383" s="791"/>
      <c r="CU383" s="791"/>
      <c r="CV383" s="791"/>
      <c r="CW383" s="791"/>
      <c r="CX383" s="791"/>
      <c r="CY383" s="791"/>
      <c r="CZ383" s="794"/>
      <c r="DA383" s="791"/>
      <c r="DB383" s="791"/>
      <c r="DC383" s="791"/>
      <c r="DD383" s="794"/>
      <c r="DE383" s="791"/>
      <c r="DF383" s="791"/>
      <c r="DG383" s="791"/>
      <c r="DH383" s="794"/>
      <c r="DI383" s="791"/>
      <c r="DJ383" s="791"/>
      <c r="DK383" s="791"/>
      <c r="DL383" s="794"/>
      <c r="DM383" s="791"/>
      <c r="DN383" s="791"/>
      <c r="DO383" s="791"/>
      <c r="DP383" s="797"/>
      <c r="DQ383" s="293"/>
      <c r="DR383" s="300"/>
      <c r="DS383" s="301"/>
      <c r="DT383" s="301"/>
      <c r="DU383" s="302"/>
    </row>
    <row r="384" spans="1:125" ht="18.75" customHeight="1" thickBot="1" x14ac:dyDescent="0.3">
      <c r="AV384" s="394"/>
      <c r="AW384" s="394"/>
      <c r="AX384" s="394"/>
      <c r="AY384" s="394"/>
      <c r="AZ384" s="394"/>
      <c r="BE384" s="410">
        <v>0.2</v>
      </c>
      <c r="BF384" s="411">
        <v>0.4</v>
      </c>
      <c r="BG384" s="411">
        <v>0.60000000000000009</v>
      </c>
      <c r="BH384" s="411">
        <v>0.8</v>
      </c>
      <c r="BI384" s="411">
        <v>1</v>
      </c>
    </row>
    <row r="385" spans="1:125" ht="79.5" customHeight="1" x14ac:dyDescent="0.25">
      <c r="A385" s="303"/>
      <c r="B385" s="834">
        <v>62</v>
      </c>
      <c r="C385" s="837" t="s">
        <v>646</v>
      </c>
      <c r="D385" s="837" t="s">
        <v>627</v>
      </c>
      <c r="E385" s="837" t="s">
        <v>601</v>
      </c>
      <c r="F385" s="840" t="s">
        <v>600</v>
      </c>
      <c r="G385" s="843" t="s">
        <v>1391</v>
      </c>
      <c r="H385" s="485" t="s">
        <v>1392</v>
      </c>
      <c r="I385" s="846" t="str">
        <f>IF(F385="","",(CONCATENATE("Posibilidad de afectación ",F385," ",G385," ",H385," ",H386," ",H387," ",H388," ",H389)))</f>
        <v xml:space="preserve">Posibilidad de afectación Económica y Reputacional  por identificación inadecuada de pacientes con riesgo de caida, dedido a desconocimiento del mismo, falta de educacion, rotación frecuente del personal y inadecuada identificacion del riesgo priorizado.  </v>
      </c>
      <c r="J385" s="849" t="s">
        <v>906</v>
      </c>
      <c r="K385" s="852" t="s">
        <v>868</v>
      </c>
      <c r="L385" s="274"/>
      <c r="M385" s="855" t="s">
        <v>660</v>
      </c>
      <c r="N385" s="858">
        <f>IF(ISERROR(VLOOKUP($M385,[6]Listas!$E$20:$F$24,2,FALSE)),"",(VLOOKUP($M385,[6]Listas!$E$20:$F$24,2,FALSE)))</f>
        <v>1</v>
      </c>
      <c r="O385" s="861" t="str">
        <f>IF(ISERROR(VLOOKUP($N385,[6]Listas!$E$3:$F$7,2,FALSE)),"",(VLOOKUP($N385,[6]Listas!$E$3:$F$7,2,FALSE)))</f>
        <v xml:space="preserve">MUY ALTA </v>
      </c>
      <c r="P385" s="864" t="s">
        <v>593</v>
      </c>
      <c r="Q385" s="867">
        <f>IF(ISERROR(VLOOKUP($P385,[6]Listas!$E$28:$F$35,2,FALSE)),"",(VLOOKUP($P385,[6]Listas!$E$28:$F$35,2,FALSE)))</f>
        <v>1</v>
      </c>
      <c r="R385" s="870" t="str">
        <f>IF(N385="","",(CONCATENATE("R.INHERENTE
",(IF(AND($N385=0.2,$Q385=0.2),1,(IF(AND($N385=0.2,$Q385=0.4),6,(IF(AND($N385=0.2,$Q385=0.6),11,(IF(AND($N385=0.2,$Q385=0.8),16,(IF(AND($N385=0.2,$Q385=1),21,(IF(AND($N385=0.4,$Q385=0.2),2,(IF(AND($N385=0.4,$Q385=0.4),7,(IF(AND($N385=0.4,$Q385=0.6),12,(IF(AND($N385=0.4,$Q385=0.8),17,(IF(AND($N385=0.4,$Q385=1),22,(IF(AND($N385=0.6,$Q385=0.2),3,(IF(AND($N385=0.6,$Q385=0.4),8,(IF(AND($N385=0.6,$Q385=0.6),13,(IF(AND($N385=0.6,$Q385=0.8),18,(IF(AND($N385=0.6,$Q385=1),23,(IF(AND($N385=0.8,$Q385=0.2),4,(IF(AND($N385=0.8,$Q385=0.4),9,(IF(AND($N385=0.8,$Q385=0.6),14,(IF(AND($N385=0.8,$Q385=0.8),19,(IF(AND($N385=0.8,$Q385=1),24,(IF(AND($N385=1,$Q385=0.2),5,(IF(AND($N385=1,$Q385=0.4),10,(IF(AND($N385=1,$Q385=0.6),15,(IF(AND($N385=1,$Q385=0.8),20,(IF(AND($N385=1,$Q385=1),25,"")))))))))))))))))))))))))))))))))))))))))))))))))))))</f>
        <v>R.INHERENTE
25</v>
      </c>
      <c r="S385" s="274">
        <f>+VLOOKUP($R385,[6]Listas!$D$112:$E$136,2,FALSE)</f>
        <v>25</v>
      </c>
      <c r="T385" s="515" t="s">
        <v>1393</v>
      </c>
      <c r="U385" s="309" t="s">
        <v>748</v>
      </c>
      <c r="V385" s="309"/>
      <c r="W385" s="873">
        <v>25</v>
      </c>
      <c r="X385" s="874"/>
      <c r="Y385" s="873"/>
      <c r="Z385" s="874"/>
      <c r="AA385" s="873"/>
      <c r="AB385" s="874"/>
      <c r="AC385" s="875"/>
      <c r="AD385" s="875"/>
      <c r="AE385" s="875">
        <v>15</v>
      </c>
      <c r="AF385" s="875"/>
      <c r="AG385" s="436">
        <f>W385+Y385+AA385+AC385+AE385</f>
        <v>40</v>
      </c>
      <c r="AH385" s="407">
        <v>0.6</v>
      </c>
      <c r="AI385" s="408"/>
      <c r="AJ385" s="1186" t="s">
        <v>189</v>
      </c>
      <c r="AK385" s="1187"/>
      <c r="AL385" s="1188" t="s">
        <v>588</v>
      </c>
      <c r="AM385" s="1189"/>
      <c r="AN385" s="1186" t="s">
        <v>189</v>
      </c>
      <c r="AO385" s="1187"/>
      <c r="AP385" s="500" t="s">
        <v>1394</v>
      </c>
      <c r="AQ385" s="478" t="s">
        <v>617</v>
      </c>
      <c r="AR385" s="310" t="s">
        <v>1384</v>
      </c>
      <c r="AS385" s="311" t="s">
        <v>1363</v>
      </c>
      <c r="AT385" s="312" t="s">
        <v>1395</v>
      </c>
      <c r="AU385" s="305">
        <f>+(IF(AND($AV385&gt;0,$AV385&lt;=0.2),0.2,(IF(AND($AV385&gt;0.2,$AV385&lt;=0.4),0.4,(IF(AND($AV385&gt;0.4,$AV385&lt;=0.6),0.6,(IF(AND($AV385&gt;0.6,$AV385&lt;=0.8),0.8,(IF($AV385&gt;0.8,1,""))))))))))</f>
        <v>0.4</v>
      </c>
      <c r="AV385" s="878">
        <f>+MIN(AH385:AH389)</f>
        <v>0.36</v>
      </c>
      <c r="AW385" s="881" t="str">
        <f>+(IF($AU385=0.2,"MUY BAJA",(IF($AU385=0.4,"BAJA",(IF($AU385=0.6,"MEDIA",(IF($AU385=0.8,"ALTA",(IF($AU385=1,"MUY ALTA",""))))))))))</f>
        <v>BAJA</v>
      </c>
      <c r="AX385" s="884">
        <f>+MIN(AI385:AI389)</f>
        <v>0.49</v>
      </c>
      <c r="AY385" s="881" t="str">
        <f>+(IF($BB385=0.2,"MUY BAJA",(IF($BB385=0.4,"BAJA",(IF($BB385=0.6,"MEDIA",(IF($BB385=0.8,"ALTA",(IF($BB385=1,"MUY ALTA",""))))))))))</f>
        <v>MEDIA</v>
      </c>
      <c r="AZ385" s="887" t="str">
        <f>IF($AU385="","",(CONCATENATE("R.RESIDUAL
",(IF(AND($AU385=0.2,$BB385=0.2),1,(IF(AND($AU385=0.2,$BB385=0.4),6,(IF(AND($AU385=0.2,$BB385=0.6),11,(IF(AND($AU385=0.2,$BB385=0.8),16,(IF(AND($AU385=0.2,$BB385=1),21,(IF(AND($AU385=0.4,$BB385=0.2),2,(IF(AND($AU385=0.4,$BB385=0.4),7,(IF(AND($AU385=0.4,$BB385=0.6),12,(IF(AND($AU385=0.4,$BB385=0.8),17,(IF(AND($AU385=0.4,$BB385=1),22,(IF(AND($AU385=0.6,$BB385=0.2),3,(IF(AND($AU385=0.6,$BB385=0.4),8,(IF(AND($AU385=0.6,$BB385=0.6),13,(IF(AND($AU385=0.6,$BB385=0.8),18,(IF(AND($AU385=0.6,$BB385=1),23,(IF(AND($AU385=0.8,$BB385=0.2),4,(IF(AND($AU385=0.8,$BB385=0.4),9,(IF(AND($AU385=0.8,$BB385=0.6),14,(IF(AND($AU385=0.8,$BB385=0.8),19,(IF(AND($AU385=0.8,$BB385=1),24,(IF(AND($AU385=1,$BB385=0.2),5,(IF(AND($AU385=1,$BB385=0.4),10,(IF(AND($AU385=1,$BB385=0.6),15,(IF(AND($AU385=1,$BB385=0.8),20,(IF(AND($AU385=1,$BB385=1),25,"")))))))))))))))))))))))))))))))))))))))))))))))))))))</f>
        <v>R.RESIDUAL
12</v>
      </c>
      <c r="BA385" s="890" t="s">
        <v>610</v>
      </c>
      <c r="BB385" s="305">
        <f>+(IF(AND($AX385&gt;0,$AX385&lt;=0.2),0.2,(IF(AND($AX385&gt;0.2,$AX385&lt;=0.4),0.4,(IF(AND($AX385&gt;0.4,$AX385&lt;=0.6),0.6,(IF(AND($AX385&gt;0.6,$AX385&lt;=0.8),0.8,(IF($AX385&gt;0.8,1,""))))))))))</f>
        <v>0.6</v>
      </c>
      <c r="BC385" s="276">
        <f>+VLOOKUP($AZ385,[6]Listas!$F$112:$G$136,2,FALSE)</f>
        <v>12</v>
      </c>
      <c r="BD385" s="397">
        <v>1</v>
      </c>
      <c r="BE385" s="277" t="str">
        <f>IF(ISERROR(IF(R385="R.INHERENTE
5","R. INHERENTE",(IF(AZ385="R.RESIDUAL
5","R. RESIDUAL"," ")))),"",(IF(R385="R.INHERENTE
5","R. INHERENTE",(IF(AZ385="R.RESIDUAL
5","R. RESIDUAL"," ")))))</f>
        <v xml:space="preserve"> </v>
      </c>
      <c r="BF385" s="278" t="str">
        <f>IF(ISERROR(IF(R385="R.INHERENTE
10","R. INHERENTE",(IF(AZ385="R.RESIDUAL
10","R. RESIDUAL"," ")))),"",(IF(R385="R.INHERENTE
10","R. INHERENTE",(IF(AZ385="R.RESIDUAL
10","R. RESIDUAL"," ")))))</f>
        <v xml:space="preserve"> </v>
      </c>
      <c r="BG385" s="278" t="str">
        <f>IF(ISERROR(IF(R385="R.INHERENTE
15","R. INHERENTE",(IF(AZ385="R.RESIDUAL
15","R. RESIDUAL"," ")))),"",(IF(R385="R.INHERENTE
15","R. INHERENTE",(IF(AZ385="R.RESIDUAL
15","R. RESIDUAL"," ")))))</f>
        <v xml:space="preserve"> </v>
      </c>
      <c r="BH385" s="278" t="str">
        <f>IF(ISERROR(IF(R385="R.INHERENTE
20","R. INHERENTE",(IF(AZ385="R.RESIDUAL
20","R. RESIDUAL"," ")))),"",(IF(R385="R.INHERENTE
20","R. INHERENTE",(IF(AZ385="R.RESIDUAL
20","R. RESIDUAL"," ")))))</f>
        <v xml:space="preserve"> </v>
      </c>
      <c r="BI385" s="279" t="str">
        <f>IF(ISERROR(IF(R385="R.INHERENTE
25","R. INHERENTE",(IF(AZ385="R.RESIDUAL
25","R. RESIDUAL"," ")))),"",(IF(R385="R.INHERENTE
25","R. INHERENTE",(IF(AZ385="R.RESIDUAL
25","R. RESIDUAL"," ")))))</f>
        <v>R. INHERENTE</v>
      </c>
      <c r="BJ385" s="280"/>
      <c r="BK385" s="893" t="s">
        <v>43</v>
      </c>
      <c r="BL385" s="810" t="s">
        <v>43</v>
      </c>
      <c r="BM385" s="810" t="s">
        <v>43</v>
      </c>
      <c r="BN385" s="810" t="s">
        <v>43</v>
      </c>
      <c r="BO385" s="810" t="s">
        <v>43</v>
      </c>
      <c r="BP385" s="813"/>
      <c r="BQ385" s="392"/>
      <c r="BR385" s="816" t="s">
        <v>1396</v>
      </c>
      <c r="BS385" s="1176" t="s">
        <v>1358</v>
      </c>
      <c r="BT385" s="822" t="s">
        <v>1359</v>
      </c>
      <c r="BU385" s="275"/>
      <c r="BV385" s="825">
        <v>44656</v>
      </c>
      <c r="BW385" s="828"/>
      <c r="BX385" s="828"/>
      <c r="BY385" s="828"/>
      <c r="BZ385" s="792" t="s">
        <v>924</v>
      </c>
      <c r="CA385" s="828"/>
      <c r="CB385" s="828"/>
      <c r="CC385" s="828"/>
      <c r="CD385" s="792" t="s">
        <v>924</v>
      </c>
      <c r="CE385" s="828"/>
      <c r="CF385" s="828"/>
      <c r="CG385" s="828"/>
      <c r="CH385" s="792" t="s">
        <v>925</v>
      </c>
      <c r="CI385" s="828"/>
      <c r="CJ385" s="828"/>
      <c r="CK385" s="828"/>
      <c r="CL385" s="792" t="s">
        <v>924</v>
      </c>
      <c r="CM385" s="828"/>
      <c r="CN385" s="828"/>
      <c r="CO385" s="828"/>
      <c r="CP385" s="795" t="s">
        <v>926</v>
      </c>
      <c r="CQ385" s="308"/>
      <c r="CR385" s="831">
        <v>44661</v>
      </c>
      <c r="CS385" s="789"/>
      <c r="CT385" s="789"/>
      <c r="CU385" s="789"/>
      <c r="CV385" s="789"/>
      <c r="CW385" s="789"/>
      <c r="CX385" s="789"/>
      <c r="CY385" s="789"/>
      <c r="CZ385" s="792" t="s">
        <v>924</v>
      </c>
      <c r="DA385" s="789"/>
      <c r="DB385" s="789"/>
      <c r="DC385" s="789"/>
      <c r="DD385" s="792" t="s">
        <v>924</v>
      </c>
      <c r="DE385" s="789"/>
      <c r="DF385" s="789"/>
      <c r="DG385" s="789"/>
      <c r="DH385" s="792" t="s">
        <v>925</v>
      </c>
      <c r="DI385" s="789"/>
      <c r="DJ385" s="789"/>
      <c r="DK385" s="789"/>
      <c r="DL385" s="792" t="s">
        <v>924</v>
      </c>
      <c r="DM385" s="789"/>
      <c r="DN385" s="789"/>
      <c r="DO385" s="789"/>
      <c r="DP385" s="795" t="s">
        <v>926</v>
      </c>
      <c r="DQ385" s="293"/>
      <c r="DR385" s="294"/>
      <c r="DS385" s="295"/>
      <c r="DT385" s="295"/>
      <c r="DU385" s="296"/>
    </row>
    <row r="386" spans="1:125" ht="79.5" customHeight="1" x14ac:dyDescent="0.25">
      <c r="A386" s="303"/>
      <c r="B386" s="835"/>
      <c r="C386" s="838"/>
      <c r="D386" s="838"/>
      <c r="E386" s="838"/>
      <c r="F386" s="841"/>
      <c r="G386" s="844"/>
      <c r="H386" s="486" t="s">
        <v>1397</v>
      </c>
      <c r="I386" s="847"/>
      <c r="J386" s="850"/>
      <c r="K386" s="853"/>
      <c r="L386" s="274"/>
      <c r="M386" s="856"/>
      <c r="N386" s="859"/>
      <c r="O386" s="862"/>
      <c r="P386" s="865"/>
      <c r="Q386" s="868"/>
      <c r="R386" s="871"/>
      <c r="S386" s="274"/>
      <c r="T386" s="516" t="s">
        <v>1398</v>
      </c>
      <c r="U386" s="258"/>
      <c r="V386" s="258" t="s">
        <v>260</v>
      </c>
      <c r="W386" s="798"/>
      <c r="X386" s="798"/>
      <c r="Y386" s="798">
        <v>15</v>
      </c>
      <c r="Z386" s="798"/>
      <c r="AA386" s="798"/>
      <c r="AB386" s="798"/>
      <c r="AC386" s="798"/>
      <c r="AD386" s="798"/>
      <c r="AE386" s="798">
        <v>15</v>
      </c>
      <c r="AF386" s="798"/>
      <c r="AG386" s="412">
        <f>W386+Y386+AA386+AC386+AE386</f>
        <v>30</v>
      </c>
      <c r="AH386" s="403"/>
      <c r="AI386" s="404">
        <v>0.7</v>
      </c>
      <c r="AJ386" s="801" t="s">
        <v>189</v>
      </c>
      <c r="AK386" s="802"/>
      <c r="AL386" s="803" t="s">
        <v>588</v>
      </c>
      <c r="AM386" s="804"/>
      <c r="AN386" s="801" t="s">
        <v>189</v>
      </c>
      <c r="AO386" s="802"/>
      <c r="AP386" s="499" t="s">
        <v>1399</v>
      </c>
      <c r="AQ386" s="482" t="s">
        <v>616</v>
      </c>
      <c r="AR386" s="269" t="s">
        <v>1389</v>
      </c>
      <c r="AS386" s="266" t="s">
        <v>1390</v>
      </c>
      <c r="AT386" s="261" t="s">
        <v>1400</v>
      </c>
      <c r="AU386" s="276"/>
      <c r="AV386" s="879"/>
      <c r="AW386" s="882"/>
      <c r="AX386" s="885"/>
      <c r="AY386" s="882"/>
      <c r="AZ386" s="888"/>
      <c r="BA386" s="891"/>
      <c r="BB386" s="394"/>
      <c r="BC386" s="282"/>
      <c r="BD386" s="397">
        <v>0.8</v>
      </c>
      <c r="BE386" s="283" t="str">
        <f>IF(ISERROR(IF(R385="R.INHERENTE
4","R. INHERENTE",(IF(AZ385="R.RESIDUAL
4","R. RESIDUAL"," ")))),"",(IF(R385="R.INHERENTE
4","R. INHERENTE",(IF(AZ385="R.RESIDUAL
4","R. RESIDUAL"," ")))))</f>
        <v xml:space="preserve"> </v>
      </c>
      <c r="BF386" s="284" t="str">
        <f>IF(ISERROR(IF(R385="R.INHERENTE
9","R. INHERENTE",(IF(AZ385="R.RESIDUAL
9","R. RESIDUAL"," ")))),"",(IF(R385="R.INHERENTE
9","R. INHERENTE",(IF(AZ385="R.RESIDUAL
9","R. RESIDUAL"," ")))))</f>
        <v xml:space="preserve"> </v>
      </c>
      <c r="BG386" s="285" t="str">
        <f>IF(ISERROR(IF(R385="R.INHERENTE
14","R. INHERENTE",(IF(AZ385="R.RESIDUAL
14","R. RESIDUAL"," ")))),"",(IF(R385="R.INHERENTE
14","R. INHERENTE",(IF(AZ385="R.RESIDUAL
14","R. RESIDUAL"," ")))))</f>
        <v xml:space="preserve"> </v>
      </c>
      <c r="BH386" s="285" t="str">
        <f>IF(ISERROR(IF(R385="R.INHERENTE
19","R. INHERENTE",(IF(AZ385="R.RESIDUAL
19","R. RESIDUAL"," ")))),"",(IF(R385="R.INHERENTE
19","R. INHERENTE",(IF(AZ385="R.RESIDUAL
19","R. RESIDUAL"," ")))))</f>
        <v xml:space="preserve"> </v>
      </c>
      <c r="BI386" s="286" t="str">
        <f>IF(ISERROR(IF(R385="R.INHERENTE
24","R. INHERENTE",(IF(AZ385="R.RESIDUAL
24","R. RESIDUAL"," ")))),"",(IF(R385="R.INHERENTE
24","R. INHERENTE",(IF(AZ385="R.RESIDUAL
24","R. RESIDUAL"," ")))))</f>
        <v xml:space="preserve"> </v>
      </c>
      <c r="BJ386" s="280"/>
      <c r="BK386" s="894"/>
      <c r="BL386" s="811"/>
      <c r="BM386" s="811"/>
      <c r="BN386" s="811"/>
      <c r="BO386" s="811"/>
      <c r="BP386" s="814"/>
      <c r="BQ386" s="392"/>
      <c r="BR386" s="817"/>
      <c r="BS386" s="950"/>
      <c r="BT386" s="823"/>
      <c r="BU386" s="275"/>
      <c r="BV386" s="826"/>
      <c r="BW386" s="829"/>
      <c r="BX386" s="829"/>
      <c r="BY386" s="829"/>
      <c r="BZ386" s="793"/>
      <c r="CA386" s="829"/>
      <c r="CB386" s="829"/>
      <c r="CC386" s="829"/>
      <c r="CD386" s="793"/>
      <c r="CE386" s="829"/>
      <c r="CF386" s="829"/>
      <c r="CG386" s="829"/>
      <c r="CH386" s="793"/>
      <c r="CI386" s="829"/>
      <c r="CJ386" s="829"/>
      <c r="CK386" s="829"/>
      <c r="CL386" s="793"/>
      <c r="CM386" s="829"/>
      <c r="CN386" s="829"/>
      <c r="CO386" s="829"/>
      <c r="CP386" s="796"/>
      <c r="CQ386" s="308"/>
      <c r="CR386" s="832"/>
      <c r="CS386" s="790"/>
      <c r="CT386" s="790"/>
      <c r="CU386" s="790"/>
      <c r="CV386" s="790"/>
      <c r="CW386" s="790"/>
      <c r="CX386" s="790"/>
      <c r="CY386" s="790"/>
      <c r="CZ386" s="793"/>
      <c r="DA386" s="790"/>
      <c r="DB386" s="790"/>
      <c r="DC386" s="790"/>
      <c r="DD386" s="793"/>
      <c r="DE386" s="790"/>
      <c r="DF386" s="790"/>
      <c r="DG386" s="790"/>
      <c r="DH386" s="793"/>
      <c r="DI386" s="790"/>
      <c r="DJ386" s="790"/>
      <c r="DK386" s="790"/>
      <c r="DL386" s="793"/>
      <c r="DM386" s="790"/>
      <c r="DN386" s="790"/>
      <c r="DO386" s="790"/>
      <c r="DP386" s="796"/>
      <c r="DQ386" s="293"/>
      <c r="DR386" s="297"/>
      <c r="DS386" s="298"/>
      <c r="DT386" s="298"/>
      <c r="DU386" s="299"/>
    </row>
    <row r="387" spans="1:125" ht="79.5" customHeight="1" x14ac:dyDescent="0.25">
      <c r="A387" s="303"/>
      <c r="B387" s="835"/>
      <c r="C387" s="838"/>
      <c r="D387" s="838"/>
      <c r="E387" s="838"/>
      <c r="F387" s="841"/>
      <c r="G387" s="844"/>
      <c r="H387" s="486" t="s">
        <v>1401</v>
      </c>
      <c r="I387" s="847"/>
      <c r="J387" s="850"/>
      <c r="K387" s="853"/>
      <c r="L387" s="274"/>
      <c r="M387" s="856"/>
      <c r="N387" s="859"/>
      <c r="O387" s="862"/>
      <c r="P387" s="865"/>
      <c r="Q387" s="868"/>
      <c r="R387" s="871"/>
      <c r="S387" s="274"/>
      <c r="T387" s="516" t="s">
        <v>1402</v>
      </c>
      <c r="U387" s="258" t="s">
        <v>748</v>
      </c>
      <c r="V387" s="258"/>
      <c r="W387" s="798">
        <v>25</v>
      </c>
      <c r="X387" s="798"/>
      <c r="Y387" s="798"/>
      <c r="Z387" s="798"/>
      <c r="AA387" s="798"/>
      <c r="AB387" s="798"/>
      <c r="AC387" s="798"/>
      <c r="AD387" s="798"/>
      <c r="AE387" s="798">
        <v>15</v>
      </c>
      <c r="AF387" s="798"/>
      <c r="AG387" s="412">
        <f>W387+Y387+AA387+AC387+AE387</f>
        <v>40</v>
      </c>
      <c r="AH387" s="403">
        <v>0.36</v>
      </c>
      <c r="AI387" s="404"/>
      <c r="AJ387" s="801" t="s">
        <v>189</v>
      </c>
      <c r="AK387" s="802"/>
      <c r="AL387" s="803" t="s">
        <v>588</v>
      </c>
      <c r="AM387" s="804"/>
      <c r="AN387" s="801" t="s">
        <v>189</v>
      </c>
      <c r="AO387" s="802"/>
      <c r="AP387" s="499" t="s">
        <v>1403</v>
      </c>
      <c r="AQ387" s="482" t="s">
        <v>617</v>
      </c>
      <c r="AR387" s="269" t="s">
        <v>1404</v>
      </c>
      <c r="AS387" s="266" t="s">
        <v>1390</v>
      </c>
      <c r="AT387" s="261" t="s">
        <v>1395</v>
      </c>
      <c r="AU387" s="276"/>
      <c r="AV387" s="879"/>
      <c r="AW387" s="882"/>
      <c r="AX387" s="885"/>
      <c r="AY387" s="882"/>
      <c r="AZ387" s="888"/>
      <c r="BA387" s="891"/>
      <c r="BB387" s="394"/>
      <c r="BC387" s="282"/>
      <c r="BD387" s="397">
        <v>0.60000000000000009</v>
      </c>
      <c r="BE387" s="283" t="str">
        <f>IF(ISERROR(IF(R385="R.INHERENTE
3","R. INHERENTE",(IF(AZ385="R.RESIDUAL
3","R. RESIDUAL"," ")))),"",(IF(R385="R.INHERENTE
3","R. INHERENTE",(IF(AZ385="R.RESIDUAL
3","R. RESIDUAL"," ")))))</f>
        <v xml:space="preserve"> </v>
      </c>
      <c r="BF387" s="284" t="str">
        <f>IF(ISERROR(IF(R385="R.INHERENTE
8","R. INHERENTE",(IF(AZ385="R.RESIDUAL
8","R. RESIDUAL"," ")))),"",(IF(R385="R.INHERENTE
8","R. INHERENTE",(IF(AZ385="R.RESIDUAL
8","R. RESIDUAL"," ")))))</f>
        <v xml:space="preserve"> </v>
      </c>
      <c r="BG387" s="284" t="str">
        <f>IF(ISERROR(IF(R385="R.INHERENTE
13","R. INHERENTE",(IF(AZ385="R.RESIDUAL
13","R. RESIDUAL"," ")))),"",(IF(R385="R.INHERENTE
13","R. INHERENTE",(IF(AZ385="R.RESIDUAL
13","R. RESIDUAL"," ")))))</f>
        <v xml:space="preserve"> </v>
      </c>
      <c r="BH387" s="285" t="str">
        <f>IF(ISERROR(IF(R385="R.INHERENTE
18","R. INHERENTE",(IF(AZ385="R.RESIDUAL
18","R. RESIDUAL"," ")))),"",(IF(R385="R.INHERENTE
18","R. INHERENTE",(IF(AZ385="R.RESIDUAL
18","R. RESIDUAL"," ")))))</f>
        <v xml:space="preserve"> </v>
      </c>
      <c r="BI387" s="286" t="str">
        <f>IF(ISERROR(IF(R385="R.INHERENTE
23","R. INHERENTE",(IF(AZ385="R.RESIDUAL
23","R. RESIDUAL"," ")))),"",(IF(R385="R.INHERENTE
23","R. INHERENTE",(IF(AZ385="R.RESIDUAL
23","R. RESIDUAL"," ")))))</f>
        <v xml:space="preserve"> </v>
      </c>
      <c r="BJ387" s="280"/>
      <c r="BK387" s="894"/>
      <c r="BL387" s="811"/>
      <c r="BM387" s="811"/>
      <c r="BN387" s="811"/>
      <c r="BO387" s="811"/>
      <c r="BP387" s="814"/>
      <c r="BQ387" s="392"/>
      <c r="BR387" s="817"/>
      <c r="BS387" s="950"/>
      <c r="BT387" s="823"/>
      <c r="BU387" s="275"/>
      <c r="BV387" s="826"/>
      <c r="BW387" s="829"/>
      <c r="BX387" s="829"/>
      <c r="BY387" s="829"/>
      <c r="BZ387" s="793"/>
      <c r="CA387" s="829"/>
      <c r="CB387" s="829"/>
      <c r="CC387" s="829"/>
      <c r="CD387" s="793"/>
      <c r="CE387" s="829"/>
      <c r="CF387" s="829"/>
      <c r="CG387" s="829"/>
      <c r="CH387" s="793"/>
      <c r="CI387" s="829"/>
      <c r="CJ387" s="829"/>
      <c r="CK387" s="829"/>
      <c r="CL387" s="793"/>
      <c r="CM387" s="829"/>
      <c r="CN387" s="829"/>
      <c r="CO387" s="829"/>
      <c r="CP387" s="796"/>
      <c r="CQ387" s="308"/>
      <c r="CR387" s="832"/>
      <c r="CS387" s="790"/>
      <c r="CT387" s="790"/>
      <c r="CU387" s="790"/>
      <c r="CV387" s="790"/>
      <c r="CW387" s="790"/>
      <c r="CX387" s="790"/>
      <c r="CY387" s="790"/>
      <c r="CZ387" s="793"/>
      <c r="DA387" s="790"/>
      <c r="DB387" s="790"/>
      <c r="DC387" s="790"/>
      <c r="DD387" s="793"/>
      <c r="DE387" s="790"/>
      <c r="DF387" s="790"/>
      <c r="DG387" s="790"/>
      <c r="DH387" s="793"/>
      <c r="DI387" s="790"/>
      <c r="DJ387" s="790"/>
      <c r="DK387" s="790"/>
      <c r="DL387" s="793"/>
      <c r="DM387" s="790"/>
      <c r="DN387" s="790"/>
      <c r="DO387" s="790"/>
      <c r="DP387" s="796"/>
      <c r="DQ387" s="293"/>
      <c r="DR387" s="297"/>
      <c r="DS387" s="298"/>
      <c r="DT387" s="298"/>
      <c r="DU387" s="299"/>
    </row>
    <row r="388" spans="1:125" ht="79.5" customHeight="1" x14ac:dyDescent="0.25">
      <c r="A388" s="303"/>
      <c r="B388" s="835"/>
      <c r="C388" s="838"/>
      <c r="D388" s="838"/>
      <c r="E388" s="838"/>
      <c r="F388" s="841"/>
      <c r="G388" s="844"/>
      <c r="H388" s="486" t="s">
        <v>1405</v>
      </c>
      <c r="I388" s="847"/>
      <c r="J388" s="850"/>
      <c r="K388" s="853"/>
      <c r="L388" s="274"/>
      <c r="M388" s="856"/>
      <c r="N388" s="859"/>
      <c r="O388" s="862"/>
      <c r="P388" s="865"/>
      <c r="Q388" s="868"/>
      <c r="R388" s="871"/>
      <c r="S388" s="274"/>
      <c r="T388" s="516" t="s">
        <v>1406</v>
      </c>
      <c r="U388" s="258"/>
      <c r="V388" s="258" t="s">
        <v>260</v>
      </c>
      <c r="W388" s="798">
        <v>0</v>
      </c>
      <c r="X388" s="798"/>
      <c r="Y388" s="798">
        <v>15</v>
      </c>
      <c r="Z388" s="798"/>
      <c r="AA388" s="798"/>
      <c r="AB388" s="798"/>
      <c r="AC388" s="798"/>
      <c r="AD388" s="798"/>
      <c r="AE388" s="798">
        <v>15</v>
      </c>
      <c r="AF388" s="798"/>
      <c r="AG388" s="412">
        <f>W388+Y388+AA388+AC388+AE388</f>
        <v>30</v>
      </c>
      <c r="AH388" s="403"/>
      <c r="AI388" s="404">
        <v>0.49</v>
      </c>
      <c r="AJ388" s="801" t="s">
        <v>189</v>
      </c>
      <c r="AK388" s="802"/>
      <c r="AL388" s="803" t="s">
        <v>588</v>
      </c>
      <c r="AM388" s="804"/>
      <c r="AN388" s="801" t="s">
        <v>189</v>
      </c>
      <c r="AO388" s="802"/>
      <c r="AP388" s="499" t="s">
        <v>1407</v>
      </c>
      <c r="AQ388" s="482" t="s">
        <v>617</v>
      </c>
      <c r="AR388" s="269" t="s">
        <v>1404</v>
      </c>
      <c r="AS388" s="266" t="s">
        <v>1408</v>
      </c>
      <c r="AT388" s="261" t="s">
        <v>1409</v>
      </c>
      <c r="AU388" s="276"/>
      <c r="AV388" s="879"/>
      <c r="AW388" s="882"/>
      <c r="AX388" s="885"/>
      <c r="AY388" s="882"/>
      <c r="AZ388" s="888"/>
      <c r="BA388" s="891"/>
      <c r="BB388" s="394"/>
      <c r="BC388" s="282"/>
      <c r="BD388" s="397">
        <v>0.4</v>
      </c>
      <c r="BE388" s="287" t="str">
        <f>IF(ISERROR(IF(R385="R.INHERENTE
2","R. INHERENTE",(IF(AZ385="R.RESIDUAL
2","R. RESIDUAL"," ")))),"",(IF(R385="R.INHERENTE
2","R. INHERENTE",(IF(AZ385="R.RESIDUAL
2","R. RESIDUAL"," ")))))</f>
        <v xml:space="preserve"> </v>
      </c>
      <c r="BF388" s="284" t="str">
        <f>IF(ISERROR(IF(R385="R.INHERENTE
7","R. INHERENTE",(IF(AZ385="R.RESIDUAL
7","R. RESIDUAL"," ")))),"",(IF(R385="R.INHERENTE
7","R. INHERENTE",(IF(AZ385="R.RESIDUAL
7","R. RESIDUAL"," ")))))</f>
        <v xml:space="preserve"> </v>
      </c>
      <c r="BG388" s="284" t="str">
        <f>IF(ISERROR(IF(R385="R.INHERENTE
12","R. INHERENTE",(IF(AZ385="R.RESIDUAL
12","R. RESIDUAL"," ")))),"",(IF(R385="R.INHERENTE
12","R. INHERENTE",(IF(AZ385="R.RESIDUAL
12","R. RESIDUAL"," ")))))</f>
        <v>R. RESIDUAL</v>
      </c>
      <c r="BH388" s="285" t="str">
        <f>IF(ISERROR(IF(R385="R.INHERENTE
17","R. INHERENTE",(IF(AZ385="R.RESIDUAL
17","R. RESIDUAL"," ")))),"",(IF(R385="R.INHERENTE
17","R. INHERENTE",(IF(AZ385="R.RESIDUAL
17","R. RESIDUAL"," ")))))</f>
        <v xml:space="preserve"> </v>
      </c>
      <c r="BI388" s="286" t="str">
        <f>IF(ISERROR(IF(R385="R.INHERENTE
22","R. INHERENTE",(IF(AZ385="R.RESIDUAL
22","R. RESIDUAL"," ")))),"",(IF(R385="R.INHERENTE
22","R. INHERENTE",(IF(AZ385="R.RESIDUAL
22","R. RESIDUAL"," ")))))</f>
        <v xml:space="preserve"> </v>
      </c>
      <c r="BJ388" s="280"/>
      <c r="BK388" s="894"/>
      <c r="BL388" s="811"/>
      <c r="BM388" s="811"/>
      <c r="BN388" s="811"/>
      <c r="BO388" s="811"/>
      <c r="BP388" s="814"/>
      <c r="BQ388" s="392"/>
      <c r="BR388" s="817"/>
      <c r="BS388" s="950"/>
      <c r="BT388" s="823"/>
      <c r="BU388" s="275"/>
      <c r="BV388" s="826"/>
      <c r="BW388" s="829"/>
      <c r="BX388" s="829"/>
      <c r="BY388" s="829"/>
      <c r="BZ388" s="793"/>
      <c r="CA388" s="829"/>
      <c r="CB388" s="829"/>
      <c r="CC388" s="829"/>
      <c r="CD388" s="793"/>
      <c r="CE388" s="829"/>
      <c r="CF388" s="829"/>
      <c r="CG388" s="829"/>
      <c r="CH388" s="793"/>
      <c r="CI388" s="829"/>
      <c r="CJ388" s="829"/>
      <c r="CK388" s="829"/>
      <c r="CL388" s="793"/>
      <c r="CM388" s="829"/>
      <c r="CN388" s="829"/>
      <c r="CO388" s="829"/>
      <c r="CP388" s="796"/>
      <c r="CQ388" s="308"/>
      <c r="CR388" s="832"/>
      <c r="CS388" s="790"/>
      <c r="CT388" s="790"/>
      <c r="CU388" s="790"/>
      <c r="CV388" s="790"/>
      <c r="CW388" s="790"/>
      <c r="CX388" s="790"/>
      <c r="CY388" s="790"/>
      <c r="CZ388" s="793"/>
      <c r="DA388" s="790"/>
      <c r="DB388" s="790"/>
      <c r="DC388" s="790"/>
      <c r="DD388" s="793"/>
      <c r="DE388" s="790"/>
      <c r="DF388" s="790"/>
      <c r="DG388" s="790"/>
      <c r="DH388" s="793"/>
      <c r="DI388" s="790"/>
      <c r="DJ388" s="790"/>
      <c r="DK388" s="790"/>
      <c r="DL388" s="793"/>
      <c r="DM388" s="790"/>
      <c r="DN388" s="790"/>
      <c r="DO388" s="790"/>
      <c r="DP388" s="796"/>
      <c r="DQ388" s="293"/>
      <c r="DR388" s="297"/>
      <c r="DS388" s="298"/>
      <c r="DT388" s="298"/>
      <c r="DU388" s="299"/>
    </row>
    <row r="389" spans="1:125" ht="79.5" customHeight="1" thickBot="1" x14ac:dyDescent="0.3">
      <c r="A389" s="303"/>
      <c r="B389" s="836"/>
      <c r="C389" s="839"/>
      <c r="D389" s="839"/>
      <c r="E389" s="839"/>
      <c r="F389" s="842"/>
      <c r="G389" s="845"/>
      <c r="H389" s="487"/>
      <c r="I389" s="848"/>
      <c r="J389" s="851"/>
      <c r="K389" s="854"/>
      <c r="L389" s="274"/>
      <c r="M389" s="857"/>
      <c r="N389" s="860"/>
      <c r="O389" s="863"/>
      <c r="P389" s="866"/>
      <c r="Q389" s="869"/>
      <c r="R389" s="872"/>
      <c r="S389" s="274"/>
      <c r="T389" s="551"/>
      <c r="U389" s="263"/>
      <c r="V389" s="263"/>
      <c r="W389" s="805"/>
      <c r="X389" s="805"/>
      <c r="Y389" s="805"/>
      <c r="Z389" s="805"/>
      <c r="AA389" s="805"/>
      <c r="AB389" s="805"/>
      <c r="AC389" s="805"/>
      <c r="AD389" s="805"/>
      <c r="AE389" s="805"/>
      <c r="AF389" s="805"/>
      <c r="AG389" s="413">
        <f>W389+Y389+AA389+AC389+AE389</f>
        <v>0</v>
      </c>
      <c r="AH389" s="405"/>
      <c r="AI389" s="406"/>
      <c r="AJ389" s="806"/>
      <c r="AK389" s="807"/>
      <c r="AL389" s="808"/>
      <c r="AM389" s="809"/>
      <c r="AN389" s="806"/>
      <c r="AO389" s="807"/>
      <c r="AP389" s="271"/>
      <c r="AQ389" s="483"/>
      <c r="AR389" s="270"/>
      <c r="AS389" s="267"/>
      <c r="AT389" s="264"/>
      <c r="AU389" s="276"/>
      <c r="AV389" s="880"/>
      <c r="AW389" s="883"/>
      <c r="AX389" s="886"/>
      <c r="AY389" s="883"/>
      <c r="AZ389" s="889"/>
      <c r="BA389" s="892"/>
      <c r="BB389" s="394"/>
      <c r="BC389" s="282"/>
      <c r="BD389" s="398">
        <v>0.2</v>
      </c>
      <c r="BE389" s="288" t="str">
        <f>IF(ISERROR(IF(R385="R.INHERENTE
1","R. INHERENTE",(IF(AZ385="R.RESIDUAL
1","R. RESIDUAL"," ")))),"",(IF(R385="R.INHERENTE
1","R. INHERENTE",(IF(AZ385="R.RESIDUAL
1","R. RESIDUAL"," ")))))</f>
        <v xml:space="preserve"> </v>
      </c>
      <c r="BF389" s="289" t="str">
        <f>IF(ISERROR(IF(R385="R.INHERENTE
6","R. INHERENTE",(IF(AZ385="R.RESIDUAL
6","R. RESIDUAL"," ")))),"",(IF(R385="R.INHERENTE
6","R. INHERENTE",(IF(AZ385="R.RESIDUAL
6","R. RESIDUAL"," ")))))</f>
        <v xml:space="preserve"> </v>
      </c>
      <c r="BG389" s="290" t="str">
        <f>IF(ISERROR(IF(R385="R.INHERENTE
11","R. INHERENTE",(IF(AZ385="R.RESIDUAL
11","R. RESIDUAL"," ")))),"",(IF(R385="R.INHERENTE
11","R. INHERENTE",(IF(AZ385="R.RESIDUAL
11","R. RESIDUAL"," ")))))</f>
        <v xml:space="preserve"> </v>
      </c>
      <c r="BH389" s="291" t="str">
        <f>IF(ISERROR(IF(R385="R.INHERENTE
16","R. INHERENTE",(IF(AZ385="R.RESIDUAL
16","R. RESIDUAL"," ")))),"",(IF(R385="R.INHERENTE
16","R. INHERENTE",(IF(AZ385="R.RESIDUAL
16","R. RESIDUAL"," ")))))</f>
        <v xml:space="preserve"> </v>
      </c>
      <c r="BI389" s="292" t="str">
        <f>IF(ISERROR(IF(R385="R.INHERENTE
21","R. INHERENTE",(IF(AZ385="R.RESIDUAL
21","R. RESIDUAL"," ")))),"",(IF(R385="R.INHERENTE
21","R. INHERENTE",(IF(AZ385="R.RESIDUAL
21","R. RESIDUAL"," ")))))</f>
        <v xml:space="preserve"> </v>
      </c>
      <c r="BJ389" s="280"/>
      <c r="BK389" s="895"/>
      <c r="BL389" s="812"/>
      <c r="BM389" s="812"/>
      <c r="BN389" s="812"/>
      <c r="BO389" s="812"/>
      <c r="BP389" s="815"/>
      <c r="BQ389" s="392"/>
      <c r="BR389" s="818"/>
      <c r="BS389" s="951"/>
      <c r="BT389" s="824"/>
      <c r="BU389" s="275"/>
      <c r="BV389" s="827"/>
      <c r="BW389" s="830"/>
      <c r="BX389" s="830"/>
      <c r="BY389" s="830"/>
      <c r="BZ389" s="794"/>
      <c r="CA389" s="830"/>
      <c r="CB389" s="830"/>
      <c r="CC389" s="830"/>
      <c r="CD389" s="794"/>
      <c r="CE389" s="830"/>
      <c r="CF389" s="830"/>
      <c r="CG389" s="830"/>
      <c r="CH389" s="794"/>
      <c r="CI389" s="830"/>
      <c r="CJ389" s="830"/>
      <c r="CK389" s="830"/>
      <c r="CL389" s="794"/>
      <c r="CM389" s="830"/>
      <c r="CN389" s="830"/>
      <c r="CO389" s="830"/>
      <c r="CP389" s="797"/>
      <c r="CQ389" s="308"/>
      <c r="CR389" s="833"/>
      <c r="CS389" s="791"/>
      <c r="CT389" s="791"/>
      <c r="CU389" s="791"/>
      <c r="CV389" s="791"/>
      <c r="CW389" s="791"/>
      <c r="CX389" s="791"/>
      <c r="CY389" s="791"/>
      <c r="CZ389" s="794"/>
      <c r="DA389" s="791"/>
      <c r="DB389" s="791"/>
      <c r="DC389" s="791"/>
      <c r="DD389" s="794"/>
      <c r="DE389" s="791"/>
      <c r="DF389" s="791"/>
      <c r="DG389" s="791"/>
      <c r="DH389" s="794"/>
      <c r="DI389" s="791"/>
      <c r="DJ389" s="791"/>
      <c r="DK389" s="791"/>
      <c r="DL389" s="794"/>
      <c r="DM389" s="791"/>
      <c r="DN389" s="791"/>
      <c r="DO389" s="791"/>
      <c r="DP389" s="797"/>
      <c r="DQ389" s="293"/>
      <c r="DR389" s="300"/>
      <c r="DS389" s="301"/>
      <c r="DT389" s="301"/>
      <c r="DU389" s="302"/>
    </row>
    <row r="390" spans="1:125" ht="19.5" customHeight="1" thickBot="1" x14ac:dyDescent="0.3">
      <c r="AV390" s="394"/>
      <c r="AW390" s="394"/>
      <c r="AX390" s="394"/>
      <c r="AY390" s="394"/>
      <c r="AZ390" s="394"/>
      <c r="BE390" s="410">
        <v>0.2</v>
      </c>
      <c r="BF390" s="411">
        <v>0.4</v>
      </c>
      <c r="BG390" s="411">
        <v>0.60000000000000009</v>
      </c>
      <c r="BH390" s="411">
        <v>0.8</v>
      </c>
      <c r="BI390" s="411">
        <v>1</v>
      </c>
    </row>
    <row r="391" spans="1:125" ht="80.25" customHeight="1" x14ac:dyDescent="0.25">
      <c r="A391" s="303"/>
      <c r="B391" s="834">
        <v>63</v>
      </c>
      <c r="C391" s="837" t="s">
        <v>646</v>
      </c>
      <c r="D391" s="837" t="s">
        <v>627</v>
      </c>
      <c r="E391" s="837" t="s">
        <v>601</v>
      </c>
      <c r="F391" s="840" t="s">
        <v>600</v>
      </c>
      <c r="G391" s="843" t="s">
        <v>1410</v>
      </c>
      <c r="H391" s="485" t="s">
        <v>2062</v>
      </c>
      <c r="I391" s="846" t="str">
        <f>IF(F391="","",(CONCATENATE("Posibilidad de afectación ",F391," ",G391," ",H391," ",H392," ",H393," ",H394," ",H395)))</f>
        <v xml:space="preserve">Posibilidad de afectación Económica y Reputacional  por administración inadecuada de medicamentos, debido a falta de adherencia a la guía de buenas prácticas, desconocimiento de los 10 pasos correctos en la adminsitración y la falta de verificación de acceso venoso.  </v>
      </c>
      <c r="J391" s="849" t="s">
        <v>906</v>
      </c>
      <c r="K391" s="852" t="s">
        <v>868</v>
      </c>
      <c r="L391" s="274"/>
      <c r="M391" s="855" t="s">
        <v>660</v>
      </c>
      <c r="N391" s="858">
        <f>IF(ISERROR(VLOOKUP($M391,[6]Listas!$E$20:$F$24,2,FALSE)),"",(VLOOKUP($M391,[6]Listas!$E$20:$F$24,2,FALSE)))</f>
        <v>1</v>
      </c>
      <c r="O391" s="861" t="str">
        <f>IF(ISERROR(VLOOKUP($N391,[6]Listas!$E$3:$F$7,2,FALSE)),"",(VLOOKUP($N391,[6]Listas!$E$3:$F$7,2,FALSE)))</f>
        <v xml:space="preserve">MUY ALTA </v>
      </c>
      <c r="P391" s="864" t="s">
        <v>593</v>
      </c>
      <c r="Q391" s="867">
        <f>IF(ISERROR(VLOOKUP($P391,[6]Listas!$E$28:$F$35,2,FALSE)),"",(VLOOKUP($P391,[6]Listas!$E$28:$F$35,2,FALSE)))</f>
        <v>1</v>
      </c>
      <c r="R391" s="870" t="str">
        <f>IF(N391="","",(CONCATENATE("R.INHERENTE
",(IF(AND($N391=0.2,$Q391=0.2),1,(IF(AND($N391=0.2,$Q391=0.4),6,(IF(AND($N391=0.2,$Q391=0.6),11,(IF(AND($N391=0.2,$Q391=0.8),16,(IF(AND($N391=0.2,$Q391=1),21,(IF(AND($N391=0.4,$Q391=0.2),2,(IF(AND($N391=0.4,$Q391=0.4),7,(IF(AND($N391=0.4,$Q391=0.6),12,(IF(AND($N391=0.4,$Q391=0.8),17,(IF(AND($N391=0.4,$Q391=1),22,(IF(AND($N391=0.6,$Q391=0.2),3,(IF(AND($N391=0.6,$Q391=0.4),8,(IF(AND($N391=0.6,$Q391=0.6),13,(IF(AND($N391=0.6,$Q391=0.8),18,(IF(AND($N391=0.6,$Q391=1),23,(IF(AND($N391=0.8,$Q391=0.2),4,(IF(AND($N391=0.8,$Q391=0.4),9,(IF(AND($N391=0.8,$Q391=0.6),14,(IF(AND($N391=0.8,$Q391=0.8),19,(IF(AND($N391=0.8,$Q391=1),24,(IF(AND($N391=1,$Q391=0.2),5,(IF(AND($N391=1,$Q391=0.4),10,(IF(AND($N391=1,$Q391=0.6),15,(IF(AND($N391=1,$Q391=0.8),20,(IF(AND($N391=1,$Q391=1),25,"")))))))))))))))))))))))))))))))))))))))))))))))))))))</f>
        <v>R.INHERENTE
25</v>
      </c>
      <c r="S391" s="274">
        <f>+VLOOKUP($R391,[6]Listas!$D$112:$E$136,2,FALSE)</f>
        <v>25</v>
      </c>
      <c r="T391" s="515" t="s">
        <v>1411</v>
      </c>
      <c r="U391" s="309" t="s">
        <v>748</v>
      </c>
      <c r="V391" s="309"/>
      <c r="W391" s="873">
        <v>25</v>
      </c>
      <c r="X391" s="874"/>
      <c r="Y391" s="873"/>
      <c r="Z391" s="874"/>
      <c r="AA391" s="873"/>
      <c r="AB391" s="874"/>
      <c r="AC391" s="875"/>
      <c r="AD391" s="875"/>
      <c r="AE391" s="875">
        <v>15</v>
      </c>
      <c r="AF391" s="875"/>
      <c r="AG391" s="436">
        <f>W391+Y391+AA391+AC391+AE391</f>
        <v>40</v>
      </c>
      <c r="AH391" s="407">
        <v>0.6</v>
      </c>
      <c r="AI391" s="408"/>
      <c r="AJ391" s="1186" t="s">
        <v>189</v>
      </c>
      <c r="AK391" s="1187"/>
      <c r="AL391" s="1188" t="s">
        <v>588</v>
      </c>
      <c r="AM391" s="1189"/>
      <c r="AN391" s="1186" t="s">
        <v>189</v>
      </c>
      <c r="AO391" s="1187"/>
      <c r="AP391" s="500" t="s">
        <v>1412</v>
      </c>
      <c r="AQ391" s="478" t="s">
        <v>618</v>
      </c>
      <c r="AR391" s="310" t="s">
        <v>1389</v>
      </c>
      <c r="AS391" s="311" t="s">
        <v>1390</v>
      </c>
      <c r="AT391" s="312" t="s">
        <v>1395</v>
      </c>
      <c r="AU391" s="305">
        <f>+(IF(AND($AV391&gt;0,$AV391&lt;=0.2),0.2,(IF(AND($AV391&gt;0.2,$AV391&lt;=0.4),0.4,(IF(AND($AV391&gt;0.4,$AV391&lt;=0.6),0.6,(IF(AND($AV391&gt;0.6,$AV391&lt;=0.8),0.8,(IF($AV391&gt;0.8,1,""))))))))))</f>
        <v>0.4</v>
      </c>
      <c r="AV391" s="878">
        <f>+MIN(AH391:AH395)</f>
        <v>0.216</v>
      </c>
      <c r="AW391" s="881" t="str">
        <f>+(IF($AU391=0.2,"MUY BAJA",(IF($AU391=0.4,"BAJA",(IF($AU391=0.6,"MEDIA",(IF($AU391=0.8,"ALTA",(IF($AU391=1,"MUY ALTA",""))))))))))</f>
        <v>BAJA</v>
      </c>
      <c r="AX391" s="884">
        <f>+MIN(AI391:AI395)</f>
        <v>0.7</v>
      </c>
      <c r="AY391" s="881" t="str">
        <f>+(IF($BB391=0.2,"MUY BAJA",(IF($BB391=0.4,"BAJA",(IF($BB391=0.6,"MEDIA",(IF($BB391=0.8,"ALTA",(IF($BB391=1,"MUY ALTA",""))))))))))</f>
        <v>ALTA</v>
      </c>
      <c r="AZ391" s="887" t="str">
        <f>IF($AU391="","",(CONCATENATE("R.RESIDUAL
",(IF(AND($AU391=0.2,$BB391=0.2),1,(IF(AND($AU391=0.2,$BB391=0.4),6,(IF(AND($AU391=0.2,$BB391=0.6),11,(IF(AND($AU391=0.2,$BB391=0.8),16,(IF(AND($AU391=0.2,$BB391=1),21,(IF(AND($AU391=0.4,$BB391=0.2),2,(IF(AND($AU391=0.4,$BB391=0.4),7,(IF(AND($AU391=0.4,$BB391=0.6),12,(IF(AND($AU391=0.4,$BB391=0.8),17,(IF(AND($AU391=0.4,$BB391=1),22,(IF(AND($AU391=0.6,$BB391=0.2),3,(IF(AND($AU391=0.6,$BB391=0.4),8,(IF(AND($AU391=0.6,$BB391=0.6),13,(IF(AND($AU391=0.6,$BB391=0.8),18,(IF(AND($AU391=0.6,$BB391=1),23,(IF(AND($AU391=0.8,$BB391=0.2),4,(IF(AND($AU391=0.8,$BB391=0.4),9,(IF(AND($AU391=0.8,$BB391=0.6),14,(IF(AND($AU391=0.8,$BB391=0.8),19,(IF(AND($AU391=0.8,$BB391=1),24,(IF(AND($AU391=1,$BB391=0.2),5,(IF(AND($AU391=1,$BB391=0.4),10,(IF(AND($AU391=1,$BB391=0.6),15,(IF(AND($AU391=1,$BB391=0.8),20,(IF(AND($AU391=1,$BB391=1),25,"")))))))))))))))))))))))))))))))))))))))))))))))))))))</f>
        <v>R.RESIDUAL
17</v>
      </c>
      <c r="BA391" s="890" t="s">
        <v>610</v>
      </c>
      <c r="BB391" s="305">
        <f>+(IF(AND($AX391&gt;0,$AX391&lt;=0.2),0.2,(IF(AND($AX391&gt;0.2,$AX391&lt;=0.4),0.4,(IF(AND($AX391&gt;0.4,$AX391&lt;=0.6),0.6,(IF(AND($AX391&gt;0.6,$AX391&lt;=0.8),0.8,(IF($AX391&gt;0.8,1,""))))))))))</f>
        <v>0.8</v>
      </c>
      <c r="BC391" s="276">
        <f>+VLOOKUP($AZ391,[6]Listas!$F$112:$G$136,2,FALSE)</f>
        <v>17</v>
      </c>
      <c r="BD391" s="397">
        <v>1</v>
      </c>
      <c r="BE391" s="277" t="str">
        <f>IF(ISERROR(IF(R391="R.INHERENTE
5","R. INHERENTE",(IF(AZ391="R.RESIDUAL
5","R. RESIDUAL"," ")))),"",(IF(R391="R.INHERENTE
5","R. INHERENTE",(IF(AZ391="R.RESIDUAL
5","R. RESIDUAL"," ")))))</f>
        <v xml:space="preserve"> </v>
      </c>
      <c r="BF391" s="278" t="str">
        <f>IF(ISERROR(IF(R391="R.INHERENTE
10","R. INHERENTE",(IF(AZ391="R.RESIDUAL
10","R. RESIDUAL"," ")))),"",(IF(R391="R.INHERENTE
10","R. INHERENTE",(IF(AZ391="R.RESIDUAL
10","R. RESIDUAL"," ")))))</f>
        <v xml:space="preserve"> </v>
      </c>
      <c r="BG391" s="278" t="str">
        <f>IF(ISERROR(IF(R391="R.INHERENTE
15","R. INHERENTE",(IF(AZ391="R.RESIDUAL
15","R. RESIDUAL"," ")))),"",(IF(R391="R.INHERENTE
15","R. INHERENTE",(IF(AZ391="R.RESIDUAL
15","R. RESIDUAL"," ")))))</f>
        <v xml:space="preserve"> </v>
      </c>
      <c r="BH391" s="278" t="str">
        <f>IF(ISERROR(IF(R391="R.INHERENTE
20","R. INHERENTE",(IF(AZ391="R.RESIDUAL
20","R. RESIDUAL"," ")))),"",(IF(R391="R.INHERENTE
20","R. INHERENTE",(IF(AZ391="R.RESIDUAL
20","R. RESIDUAL"," ")))))</f>
        <v xml:space="preserve"> </v>
      </c>
      <c r="BI391" s="279" t="str">
        <f>IF(ISERROR(IF(R391="R.INHERENTE
25","R. INHERENTE",(IF(AZ391="R.RESIDUAL
25","R. RESIDUAL"," ")))),"",(IF(R391="R.INHERENTE
25","R. INHERENTE",(IF(AZ391="R.RESIDUAL
25","R. RESIDUAL"," ")))))</f>
        <v>R. INHERENTE</v>
      </c>
      <c r="BJ391" s="280"/>
      <c r="BK391" s="893" t="s">
        <v>43</v>
      </c>
      <c r="BL391" s="810" t="s">
        <v>43</v>
      </c>
      <c r="BM391" s="810" t="s">
        <v>43</v>
      </c>
      <c r="BN391" s="810" t="s">
        <v>43</v>
      </c>
      <c r="BO391" s="810" t="s">
        <v>43</v>
      </c>
      <c r="BP391" s="813"/>
      <c r="BQ391" s="392"/>
      <c r="BR391" s="816" t="s">
        <v>1396</v>
      </c>
      <c r="BS391" s="1176" t="s">
        <v>1358</v>
      </c>
      <c r="BT391" s="822" t="s">
        <v>1359</v>
      </c>
      <c r="BU391" s="275"/>
      <c r="BV391" s="825">
        <v>44656</v>
      </c>
      <c r="BW391" s="828"/>
      <c r="BX391" s="828"/>
      <c r="BY391" s="828"/>
      <c r="BZ391" s="792" t="s">
        <v>924</v>
      </c>
      <c r="CA391" s="828"/>
      <c r="CB391" s="828"/>
      <c r="CC391" s="828"/>
      <c r="CD391" s="792" t="s">
        <v>924</v>
      </c>
      <c r="CE391" s="828"/>
      <c r="CF391" s="828"/>
      <c r="CG391" s="828"/>
      <c r="CH391" s="792" t="s">
        <v>925</v>
      </c>
      <c r="CI391" s="828"/>
      <c r="CJ391" s="828"/>
      <c r="CK391" s="828"/>
      <c r="CL391" s="792" t="s">
        <v>924</v>
      </c>
      <c r="CM391" s="828"/>
      <c r="CN391" s="828"/>
      <c r="CO391" s="828"/>
      <c r="CP391" s="795" t="s">
        <v>926</v>
      </c>
      <c r="CQ391" s="308"/>
      <c r="CR391" s="831">
        <v>44661</v>
      </c>
      <c r="CS391" s="789"/>
      <c r="CT391" s="789"/>
      <c r="CU391" s="789"/>
      <c r="CV391" s="789"/>
      <c r="CW391" s="789"/>
      <c r="CX391" s="789"/>
      <c r="CY391" s="789"/>
      <c r="CZ391" s="792" t="s">
        <v>924</v>
      </c>
      <c r="DA391" s="789"/>
      <c r="DB391" s="789"/>
      <c r="DC391" s="789"/>
      <c r="DD391" s="792" t="s">
        <v>924</v>
      </c>
      <c r="DE391" s="789"/>
      <c r="DF391" s="789"/>
      <c r="DG391" s="789"/>
      <c r="DH391" s="792" t="s">
        <v>925</v>
      </c>
      <c r="DI391" s="789"/>
      <c r="DJ391" s="789"/>
      <c r="DK391" s="789"/>
      <c r="DL391" s="792" t="s">
        <v>924</v>
      </c>
      <c r="DM391" s="789"/>
      <c r="DN391" s="789"/>
      <c r="DO391" s="789"/>
      <c r="DP391" s="795" t="s">
        <v>926</v>
      </c>
      <c r="DQ391" s="293"/>
      <c r="DR391" s="294"/>
      <c r="DS391" s="295"/>
      <c r="DT391" s="295"/>
      <c r="DU391" s="296"/>
    </row>
    <row r="392" spans="1:125" ht="80.25" customHeight="1" x14ac:dyDescent="0.25">
      <c r="A392" s="303"/>
      <c r="B392" s="835"/>
      <c r="C392" s="838"/>
      <c r="D392" s="838"/>
      <c r="E392" s="838"/>
      <c r="F392" s="841"/>
      <c r="G392" s="844"/>
      <c r="H392" s="486" t="s">
        <v>1413</v>
      </c>
      <c r="I392" s="847"/>
      <c r="J392" s="850"/>
      <c r="K392" s="853"/>
      <c r="L392" s="274"/>
      <c r="M392" s="856"/>
      <c r="N392" s="859"/>
      <c r="O392" s="862"/>
      <c r="P392" s="865"/>
      <c r="Q392" s="868"/>
      <c r="R392" s="871"/>
      <c r="S392" s="274"/>
      <c r="T392" s="516" t="s">
        <v>1414</v>
      </c>
      <c r="U392" s="258" t="s">
        <v>748</v>
      </c>
      <c r="V392" s="258"/>
      <c r="W392" s="798">
        <v>25</v>
      </c>
      <c r="X392" s="798"/>
      <c r="Y392" s="798"/>
      <c r="Z392" s="798"/>
      <c r="AA392" s="798"/>
      <c r="AB392" s="798"/>
      <c r="AC392" s="798"/>
      <c r="AD392" s="798"/>
      <c r="AE392" s="798">
        <v>15</v>
      </c>
      <c r="AF392" s="798"/>
      <c r="AG392" s="412">
        <f>W392+Y392+AA392+AC392+AE392</f>
        <v>40</v>
      </c>
      <c r="AH392" s="403">
        <v>0.36</v>
      </c>
      <c r="AI392" s="404"/>
      <c r="AJ392" s="801" t="s">
        <v>189</v>
      </c>
      <c r="AK392" s="802"/>
      <c r="AL392" s="803" t="s">
        <v>588</v>
      </c>
      <c r="AM392" s="804"/>
      <c r="AN392" s="801" t="s">
        <v>189</v>
      </c>
      <c r="AO392" s="802"/>
      <c r="AP392" s="499" t="s">
        <v>1415</v>
      </c>
      <c r="AQ392" s="482" t="s">
        <v>618</v>
      </c>
      <c r="AR392" s="269" t="s">
        <v>1389</v>
      </c>
      <c r="AS392" s="266" t="s">
        <v>1390</v>
      </c>
      <c r="AT392" s="261" t="s">
        <v>1395</v>
      </c>
      <c r="AU392" s="276"/>
      <c r="AV392" s="879"/>
      <c r="AW392" s="882"/>
      <c r="AX392" s="885"/>
      <c r="AY392" s="882"/>
      <c r="AZ392" s="888"/>
      <c r="BA392" s="891"/>
      <c r="BB392" s="394"/>
      <c r="BC392" s="282"/>
      <c r="BD392" s="397">
        <v>0.8</v>
      </c>
      <c r="BE392" s="283" t="str">
        <f>IF(ISERROR(IF(R391="R.INHERENTE
4","R. INHERENTE",(IF(AZ391="R.RESIDUAL
4","R. RESIDUAL"," ")))),"",(IF(R391="R.INHERENTE
4","R. INHERENTE",(IF(AZ391="R.RESIDUAL
4","R. RESIDUAL"," ")))))</f>
        <v xml:space="preserve"> </v>
      </c>
      <c r="BF392" s="284" t="str">
        <f>IF(ISERROR(IF(R391="R.INHERENTE
9","R. INHERENTE",(IF(AZ391="R.RESIDUAL
9","R. RESIDUAL"," ")))),"",(IF(R391="R.INHERENTE
9","R. INHERENTE",(IF(AZ391="R.RESIDUAL
9","R. RESIDUAL"," ")))))</f>
        <v xml:space="preserve"> </v>
      </c>
      <c r="BG392" s="285" t="str">
        <f>IF(ISERROR(IF(R391="R.INHERENTE
14","R. INHERENTE",(IF(AZ391="R.RESIDUAL
14","R. RESIDUAL"," ")))),"",(IF(R391="R.INHERENTE
14","R. INHERENTE",(IF(AZ391="R.RESIDUAL
14","R. RESIDUAL"," ")))))</f>
        <v xml:space="preserve"> </v>
      </c>
      <c r="BH392" s="285" t="str">
        <f>IF(ISERROR(IF(R391="R.INHERENTE
19","R. INHERENTE",(IF(AZ391="R.RESIDUAL
19","R. RESIDUAL"," ")))),"",(IF(R391="R.INHERENTE
19","R. INHERENTE",(IF(AZ391="R.RESIDUAL
19","R. RESIDUAL"," ")))))</f>
        <v xml:space="preserve"> </v>
      </c>
      <c r="BI392" s="286" t="str">
        <f>IF(ISERROR(IF(R391="R.INHERENTE
24","R. INHERENTE",(IF(AZ391="R.RESIDUAL
24","R. RESIDUAL"," ")))),"",(IF(R391="R.INHERENTE
24","R. INHERENTE",(IF(AZ391="R.RESIDUAL
24","R. RESIDUAL"," ")))))</f>
        <v xml:space="preserve"> </v>
      </c>
      <c r="BJ392" s="280"/>
      <c r="BK392" s="894"/>
      <c r="BL392" s="811"/>
      <c r="BM392" s="811"/>
      <c r="BN392" s="811"/>
      <c r="BO392" s="811"/>
      <c r="BP392" s="814"/>
      <c r="BQ392" s="392"/>
      <c r="BR392" s="817"/>
      <c r="BS392" s="950"/>
      <c r="BT392" s="823"/>
      <c r="BU392" s="275"/>
      <c r="BV392" s="826"/>
      <c r="BW392" s="829"/>
      <c r="BX392" s="829"/>
      <c r="BY392" s="829"/>
      <c r="BZ392" s="793"/>
      <c r="CA392" s="829"/>
      <c r="CB392" s="829"/>
      <c r="CC392" s="829"/>
      <c r="CD392" s="793"/>
      <c r="CE392" s="829"/>
      <c r="CF392" s="829"/>
      <c r="CG392" s="829"/>
      <c r="CH392" s="793"/>
      <c r="CI392" s="829"/>
      <c r="CJ392" s="829"/>
      <c r="CK392" s="829"/>
      <c r="CL392" s="793"/>
      <c r="CM392" s="829"/>
      <c r="CN392" s="829"/>
      <c r="CO392" s="829"/>
      <c r="CP392" s="796"/>
      <c r="CQ392" s="308"/>
      <c r="CR392" s="832"/>
      <c r="CS392" s="790"/>
      <c r="CT392" s="790"/>
      <c r="CU392" s="790"/>
      <c r="CV392" s="790"/>
      <c r="CW392" s="790"/>
      <c r="CX392" s="790"/>
      <c r="CY392" s="790"/>
      <c r="CZ392" s="793"/>
      <c r="DA392" s="790"/>
      <c r="DB392" s="790"/>
      <c r="DC392" s="790"/>
      <c r="DD392" s="793"/>
      <c r="DE392" s="790"/>
      <c r="DF392" s="790"/>
      <c r="DG392" s="790"/>
      <c r="DH392" s="793"/>
      <c r="DI392" s="790"/>
      <c r="DJ392" s="790"/>
      <c r="DK392" s="790"/>
      <c r="DL392" s="793"/>
      <c r="DM392" s="790"/>
      <c r="DN392" s="790"/>
      <c r="DO392" s="790"/>
      <c r="DP392" s="796"/>
      <c r="DQ392" s="293"/>
      <c r="DR392" s="297"/>
      <c r="DS392" s="298"/>
      <c r="DT392" s="298"/>
      <c r="DU392" s="299"/>
    </row>
    <row r="393" spans="1:125" ht="80.25" customHeight="1" x14ac:dyDescent="0.25">
      <c r="A393" s="303"/>
      <c r="B393" s="835"/>
      <c r="C393" s="838"/>
      <c r="D393" s="838"/>
      <c r="E393" s="838"/>
      <c r="F393" s="841"/>
      <c r="G393" s="844"/>
      <c r="H393" s="486" t="s">
        <v>1416</v>
      </c>
      <c r="I393" s="847"/>
      <c r="J393" s="850"/>
      <c r="K393" s="853"/>
      <c r="L393" s="274"/>
      <c r="M393" s="856"/>
      <c r="N393" s="859"/>
      <c r="O393" s="862"/>
      <c r="P393" s="865"/>
      <c r="Q393" s="868"/>
      <c r="R393" s="871"/>
      <c r="S393" s="274"/>
      <c r="T393" s="516" t="s">
        <v>1417</v>
      </c>
      <c r="U393" s="258" t="s">
        <v>748</v>
      </c>
      <c r="V393" s="258"/>
      <c r="W393" s="798">
        <v>25</v>
      </c>
      <c r="X393" s="798"/>
      <c r="Y393" s="798"/>
      <c r="Z393" s="798"/>
      <c r="AA393" s="798"/>
      <c r="AB393" s="798"/>
      <c r="AC393" s="798"/>
      <c r="AD393" s="798"/>
      <c r="AE393" s="798">
        <v>15</v>
      </c>
      <c r="AF393" s="798"/>
      <c r="AG393" s="412">
        <f>W393+Y393+AA393+AC393+AE393</f>
        <v>40</v>
      </c>
      <c r="AH393" s="403">
        <v>0.216</v>
      </c>
      <c r="AI393" s="404"/>
      <c r="AJ393" s="801" t="s">
        <v>189</v>
      </c>
      <c r="AK393" s="802"/>
      <c r="AL393" s="803" t="s">
        <v>588</v>
      </c>
      <c r="AM393" s="804"/>
      <c r="AN393" s="801" t="s">
        <v>189</v>
      </c>
      <c r="AO393" s="802"/>
      <c r="AP393" s="499" t="s">
        <v>1418</v>
      </c>
      <c r="AQ393" s="482" t="s">
        <v>618</v>
      </c>
      <c r="AR393" s="269" t="s">
        <v>1389</v>
      </c>
      <c r="AS393" s="266" t="s">
        <v>1390</v>
      </c>
      <c r="AT393" s="261" t="s">
        <v>1395</v>
      </c>
      <c r="AU393" s="276"/>
      <c r="AV393" s="879"/>
      <c r="AW393" s="882"/>
      <c r="AX393" s="885"/>
      <c r="AY393" s="882"/>
      <c r="AZ393" s="888"/>
      <c r="BA393" s="891"/>
      <c r="BB393" s="394"/>
      <c r="BC393" s="282"/>
      <c r="BD393" s="397">
        <v>0.60000000000000009</v>
      </c>
      <c r="BE393" s="283" t="str">
        <f>IF(ISERROR(IF(R391="R.INHERENTE
3","R. INHERENTE",(IF(AZ391="R.RESIDUAL
3","R. RESIDUAL"," ")))),"",(IF(R391="R.INHERENTE
3","R. INHERENTE",(IF(AZ391="R.RESIDUAL
3","R. RESIDUAL"," ")))))</f>
        <v xml:space="preserve"> </v>
      </c>
      <c r="BF393" s="284" t="str">
        <f>IF(ISERROR(IF(R391="R.INHERENTE
8","R. INHERENTE",(IF(AZ391="R.RESIDUAL
8","R. RESIDUAL"," ")))),"",(IF(R391="R.INHERENTE
8","R. INHERENTE",(IF(AZ391="R.RESIDUAL
8","R. RESIDUAL"," ")))))</f>
        <v xml:space="preserve"> </v>
      </c>
      <c r="BG393" s="284" t="str">
        <f>IF(ISERROR(IF(R391="R.INHERENTE
13","R. INHERENTE",(IF(AZ391="R.RESIDUAL
13","R. RESIDUAL"," ")))),"",(IF(R391="R.INHERENTE
13","R. INHERENTE",(IF(AZ391="R.RESIDUAL
13","R. RESIDUAL"," ")))))</f>
        <v xml:space="preserve"> </v>
      </c>
      <c r="BH393" s="285" t="str">
        <f>IF(ISERROR(IF(R391="R.INHERENTE
18","R. INHERENTE",(IF(AZ391="R.RESIDUAL
18","R. RESIDUAL"," ")))),"",(IF(R391="R.INHERENTE
18","R. INHERENTE",(IF(AZ391="R.RESIDUAL
18","R. RESIDUAL"," ")))))</f>
        <v xml:space="preserve"> </v>
      </c>
      <c r="BI393" s="286" t="str">
        <f>IF(ISERROR(IF(R391="R.INHERENTE
23","R. INHERENTE",(IF(AZ391="R.RESIDUAL
23","R. RESIDUAL"," ")))),"",(IF(R391="R.INHERENTE
23","R. INHERENTE",(IF(AZ391="R.RESIDUAL
23","R. RESIDUAL"," ")))))</f>
        <v xml:space="preserve"> </v>
      </c>
      <c r="BJ393" s="280"/>
      <c r="BK393" s="894"/>
      <c r="BL393" s="811"/>
      <c r="BM393" s="811"/>
      <c r="BN393" s="811"/>
      <c r="BO393" s="811"/>
      <c r="BP393" s="814"/>
      <c r="BQ393" s="392"/>
      <c r="BR393" s="817"/>
      <c r="BS393" s="950"/>
      <c r="BT393" s="823"/>
      <c r="BU393" s="275"/>
      <c r="BV393" s="826"/>
      <c r="BW393" s="829"/>
      <c r="BX393" s="829"/>
      <c r="BY393" s="829"/>
      <c r="BZ393" s="793"/>
      <c r="CA393" s="829"/>
      <c r="CB393" s="829"/>
      <c r="CC393" s="829"/>
      <c r="CD393" s="793"/>
      <c r="CE393" s="829"/>
      <c r="CF393" s="829"/>
      <c r="CG393" s="829"/>
      <c r="CH393" s="793"/>
      <c r="CI393" s="829"/>
      <c r="CJ393" s="829"/>
      <c r="CK393" s="829"/>
      <c r="CL393" s="793"/>
      <c r="CM393" s="829"/>
      <c r="CN393" s="829"/>
      <c r="CO393" s="829"/>
      <c r="CP393" s="796"/>
      <c r="CQ393" s="308"/>
      <c r="CR393" s="832"/>
      <c r="CS393" s="790"/>
      <c r="CT393" s="790"/>
      <c r="CU393" s="790"/>
      <c r="CV393" s="790"/>
      <c r="CW393" s="790"/>
      <c r="CX393" s="790"/>
      <c r="CY393" s="790"/>
      <c r="CZ393" s="793"/>
      <c r="DA393" s="790"/>
      <c r="DB393" s="790"/>
      <c r="DC393" s="790"/>
      <c r="DD393" s="793"/>
      <c r="DE393" s="790"/>
      <c r="DF393" s="790"/>
      <c r="DG393" s="790"/>
      <c r="DH393" s="793"/>
      <c r="DI393" s="790"/>
      <c r="DJ393" s="790"/>
      <c r="DK393" s="790"/>
      <c r="DL393" s="793"/>
      <c r="DM393" s="790"/>
      <c r="DN393" s="790"/>
      <c r="DO393" s="790"/>
      <c r="DP393" s="796"/>
      <c r="DQ393" s="293"/>
      <c r="DR393" s="297"/>
      <c r="DS393" s="298"/>
      <c r="DT393" s="298"/>
      <c r="DU393" s="299"/>
    </row>
    <row r="394" spans="1:125" ht="80.25" customHeight="1" x14ac:dyDescent="0.25">
      <c r="A394" s="303"/>
      <c r="B394" s="835"/>
      <c r="C394" s="838"/>
      <c r="D394" s="838"/>
      <c r="E394" s="838"/>
      <c r="F394" s="841"/>
      <c r="G394" s="844"/>
      <c r="H394" s="486"/>
      <c r="I394" s="847"/>
      <c r="J394" s="850"/>
      <c r="K394" s="853"/>
      <c r="L394" s="274"/>
      <c r="M394" s="856"/>
      <c r="N394" s="859"/>
      <c r="O394" s="862"/>
      <c r="P394" s="865"/>
      <c r="Q394" s="868"/>
      <c r="R394" s="871"/>
      <c r="S394" s="274"/>
      <c r="T394" s="516" t="s">
        <v>1419</v>
      </c>
      <c r="U394" s="258"/>
      <c r="V394" s="258" t="s">
        <v>260</v>
      </c>
      <c r="W394" s="798"/>
      <c r="X394" s="798"/>
      <c r="Y394" s="798">
        <v>15</v>
      </c>
      <c r="Z394" s="798"/>
      <c r="AA394" s="798"/>
      <c r="AB394" s="798"/>
      <c r="AC394" s="798"/>
      <c r="AD394" s="798"/>
      <c r="AE394" s="798">
        <v>15</v>
      </c>
      <c r="AF394" s="798"/>
      <c r="AG394" s="412">
        <f>W394+Y394+AA394+AC394+AE394</f>
        <v>30</v>
      </c>
      <c r="AH394" s="403"/>
      <c r="AI394" s="404">
        <v>0.7</v>
      </c>
      <c r="AJ394" s="801" t="s">
        <v>189</v>
      </c>
      <c r="AK394" s="802"/>
      <c r="AL394" s="803" t="s">
        <v>588</v>
      </c>
      <c r="AM394" s="804"/>
      <c r="AN394" s="801" t="s">
        <v>189</v>
      </c>
      <c r="AO394" s="802"/>
      <c r="AP394" s="499" t="s">
        <v>1388</v>
      </c>
      <c r="AQ394" s="482" t="s">
        <v>616</v>
      </c>
      <c r="AR394" s="269" t="s">
        <v>1389</v>
      </c>
      <c r="AS394" s="266" t="s">
        <v>1390</v>
      </c>
      <c r="AT394" s="261" t="s">
        <v>1395</v>
      </c>
      <c r="AU394" s="276"/>
      <c r="AV394" s="879"/>
      <c r="AW394" s="882"/>
      <c r="AX394" s="885"/>
      <c r="AY394" s="882"/>
      <c r="AZ394" s="888"/>
      <c r="BA394" s="891"/>
      <c r="BB394" s="394"/>
      <c r="BC394" s="282"/>
      <c r="BD394" s="397">
        <v>0.4</v>
      </c>
      <c r="BE394" s="287" t="str">
        <f>IF(ISERROR(IF(R391="R.INHERENTE
2","R. INHERENTE",(IF(AZ391="R.RESIDUAL
2","R. RESIDUAL"," ")))),"",(IF(R391="R.INHERENTE
2","R. INHERENTE",(IF(AZ391="R.RESIDUAL
2","R. RESIDUAL"," ")))))</f>
        <v xml:space="preserve"> </v>
      </c>
      <c r="BF394" s="284" t="str">
        <f>IF(ISERROR(IF(R391="R.INHERENTE
7","R. INHERENTE",(IF(AZ391="R.RESIDUAL
7","R. RESIDUAL"," ")))),"",(IF(R391="R.INHERENTE
7","R. INHERENTE",(IF(AZ391="R.RESIDUAL
7","R. RESIDUAL"," ")))))</f>
        <v xml:space="preserve"> </v>
      </c>
      <c r="BG394" s="284" t="str">
        <f>IF(ISERROR(IF(R391="R.INHERENTE
12","R. INHERENTE",(IF(AZ391="R.RESIDUAL
12","R. RESIDUAL"," ")))),"",(IF(R391="R.INHERENTE
12","R. INHERENTE",(IF(AZ391="R.RESIDUAL
12","R. RESIDUAL"," ")))))</f>
        <v xml:space="preserve"> </v>
      </c>
      <c r="BH394" s="285" t="str">
        <f>IF(ISERROR(IF(R391="R.INHERENTE
17","R. INHERENTE",(IF(AZ391="R.RESIDUAL
17","R. RESIDUAL"," ")))),"",(IF(R391="R.INHERENTE
17","R. INHERENTE",(IF(AZ391="R.RESIDUAL
17","R. RESIDUAL"," ")))))</f>
        <v>R. RESIDUAL</v>
      </c>
      <c r="BI394" s="286" t="str">
        <f>IF(ISERROR(IF(R391="R.INHERENTE
22","R. INHERENTE",(IF(AZ391="R.RESIDUAL
22","R. RESIDUAL"," ")))),"",(IF(R391="R.INHERENTE
22","R. INHERENTE",(IF(AZ391="R.RESIDUAL
22","R. RESIDUAL"," ")))))</f>
        <v xml:space="preserve"> </v>
      </c>
      <c r="BJ394" s="280"/>
      <c r="BK394" s="894"/>
      <c r="BL394" s="811"/>
      <c r="BM394" s="811"/>
      <c r="BN394" s="811"/>
      <c r="BO394" s="811"/>
      <c r="BP394" s="814"/>
      <c r="BQ394" s="392"/>
      <c r="BR394" s="817"/>
      <c r="BS394" s="950"/>
      <c r="BT394" s="823"/>
      <c r="BU394" s="275"/>
      <c r="BV394" s="826"/>
      <c r="BW394" s="829"/>
      <c r="BX394" s="829"/>
      <c r="BY394" s="829"/>
      <c r="BZ394" s="793"/>
      <c r="CA394" s="829"/>
      <c r="CB394" s="829"/>
      <c r="CC394" s="829"/>
      <c r="CD394" s="793"/>
      <c r="CE394" s="829"/>
      <c r="CF394" s="829"/>
      <c r="CG394" s="829"/>
      <c r="CH394" s="793"/>
      <c r="CI394" s="829"/>
      <c r="CJ394" s="829"/>
      <c r="CK394" s="829"/>
      <c r="CL394" s="793"/>
      <c r="CM394" s="829"/>
      <c r="CN394" s="829"/>
      <c r="CO394" s="829"/>
      <c r="CP394" s="796"/>
      <c r="CQ394" s="308"/>
      <c r="CR394" s="832"/>
      <c r="CS394" s="790"/>
      <c r="CT394" s="790"/>
      <c r="CU394" s="790"/>
      <c r="CV394" s="790"/>
      <c r="CW394" s="790"/>
      <c r="CX394" s="790"/>
      <c r="CY394" s="790"/>
      <c r="CZ394" s="793"/>
      <c r="DA394" s="790"/>
      <c r="DB394" s="790"/>
      <c r="DC394" s="790"/>
      <c r="DD394" s="793"/>
      <c r="DE394" s="790"/>
      <c r="DF394" s="790"/>
      <c r="DG394" s="790"/>
      <c r="DH394" s="793"/>
      <c r="DI394" s="790"/>
      <c r="DJ394" s="790"/>
      <c r="DK394" s="790"/>
      <c r="DL394" s="793"/>
      <c r="DM394" s="790"/>
      <c r="DN394" s="790"/>
      <c r="DO394" s="790"/>
      <c r="DP394" s="796"/>
      <c r="DQ394" s="293"/>
      <c r="DR394" s="297"/>
      <c r="DS394" s="298"/>
      <c r="DT394" s="298"/>
      <c r="DU394" s="299"/>
    </row>
    <row r="395" spans="1:125" ht="80.25" customHeight="1" thickBot="1" x14ac:dyDescent="0.3">
      <c r="A395" s="303"/>
      <c r="B395" s="836"/>
      <c r="C395" s="839"/>
      <c r="D395" s="839"/>
      <c r="E395" s="839"/>
      <c r="F395" s="842"/>
      <c r="G395" s="845"/>
      <c r="H395" s="487"/>
      <c r="I395" s="848"/>
      <c r="J395" s="851"/>
      <c r="K395" s="854"/>
      <c r="L395" s="274"/>
      <c r="M395" s="857"/>
      <c r="N395" s="860"/>
      <c r="O395" s="863"/>
      <c r="P395" s="866"/>
      <c r="Q395" s="869"/>
      <c r="R395" s="872"/>
      <c r="S395" s="274"/>
      <c r="T395" s="551"/>
      <c r="U395" s="263"/>
      <c r="V395" s="263"/>
      <c r="W395" s="805"/>
      <c r="X395" s="805"/>
      <c r="Y395" s="805"/>
      <c r="Z395" s="805"/>
      <c r="AA395" s="805"/>
      <c r="AB395" s="805"/>
      <c r="AC395" s="805"/>
      <c r="AD395" s="805"/>
      <c r="AE395" s="805"/>
      <c r="AF395" s="805"/>
      <c r="AG395" s="413">
        <f>W395+Y395+AA395+AC395+AE395</f>
        <v>0</v>
      </c>
      <c r="AH395" s="405"/>
      <c r="AI395" s="406"/>
      <c r="AJ395" s="806"/>
      <c r="AK395" s="807"/>
      <c r="AL395" s="808"/>
      <c r="AM395" s="809"/>
      <c r="AN395" s="806"/>
      <c r="AO395" s="807"/>
      <c r="AP395" s="271"/>
      <c r="AQ395" s="483"/>
      <c r="AR395" s="270"/>
      <c r="AS395" s="267"/>
      <c r="AT395" s="264"/>
      <c r="AU395" s="276"/>
      <c r="AV395" s="880"/>
      <c r="AW395" s="883"/>
      <c r="AX395" s="886"/>
      <c r="AY395" s="883"/>
      <c r="AZ395" s="889"/>
      <c r="BA395" s="892"/>
      <c r="BB395" s="394"/>
      <c r="BC395" s="282"/>
      <c r="BD395" s="398">
        <v>0.2</v>
      </c>
      <c r="BE395" s="288" t="str">
        <f>IF(ISERROR(IF(R391="R.INHERENTE
1","R. INHERENTE",(IF(AZ391="R.RESIDUAL
1","R. RESIDUAL"," ")))),"",(IF(R391="R.INHERENTE
1","R. INHERENTE",(IF(AZ391="R.RESIDUAL
1","R. RESIDUAL"," ")))))</f>
        <v xml:space="preserve"> </v>
      </c>
      <c r="BF395" s="289" t="str">
        <f>IF(ISERROR(IF(R391="R.INHERENTE
6","R. INHERENTE",(IF(AZ391="R.RESIDUAL
6","R. RESIDUAL"," ")))),"",(IF(R391="R.INHERENTE
6","R. INHERENTE",(IF(AZ391="R.RESIDUAL
6","R. RESIDUAL"," ")))))</f>
        <v xml:space="preserve"> </v>
      </c>
      <c r="BG395" s="290" t="str">
        <f>IF(ISERROR(IF(R391="R.INHERENTE
11","R. INHERENTE",(IF(AZ391="R.RESIDUAL
11","R. RESIDUAL"," ")))),"",(IF(R391="R.INHERENTE
11","R. INHERENTE",(IF(AZ391="R.RESIDUAL
11","R. RESIDUAL"," ")))))</f>
        <v xml:space="preserve"> </v>
      </c>
      <c r="BH395" s="291" t="str">
        <f>IF(ISERROR(IF(R391="R.INHERENTE
16","R. INHERENTE",(IF(AZ391="R.RESIDUAL
16","R. RESIDUAL"," ")))),"",(IF(R391="R.INHERENTE
16","R. INHERENTE",(IF(AZ391="R.RESIDUAL
16","R. RESIDUAL"," ")))))</f>
        <v xml:space="preserve"> </v>
      </c>
      <c r="BI395" s="292" t="str">
        <f>IF(ISERROR(IF(R391="R.INHERENTE
21","R. INHERENTE",(IF(AZ391="R.RESIDUAL
21","R. RESIDUAL"," ")))),"",(IF(R391="R.INHERENTE
21","R. INHERENTE",(IF(AZ391="R.RESIDUAL
21","R. RESIDUAL"," ")))))</f>
        <v xml:space="preserve"> </v>
      </c>
      <c r="BJ395" s="280"/>
      <c r="BK395" s="895"/>
      <c r="BL395" s="812"/>
      <c r="BM395" s="812"/>
      <c r="BN395" s="812"/>
      <c r="BO395" s="812"/>
      <c r="BP395" s="815"/>
      <c r="BQ395" s="392"/>
      <c r="BR395" s="818"/>
      <c r="BS395" s="951"/>
      <c r="BT395" s="824"/>
      <c r="BU395" s="275"/>
      <c r="BV395" s="827"/>
      <c r="BW395" s="830"/>
      <c r="BX395" s="830"/>
      <c r="BY395" s="830"/>
      <c r="BZ395" s="794"/>
      <c r="CA395" s="830"/>
      <c r="CB395" s="830"/>
      <c r="CC395" s="830"/>
      <c r="CD395" s="794"/>
      <c r="CE395" s="830"/>
      <c r="CF395" s="830"/>
      <c r="CG395" s="830"/>
      <c r="CH395" s="794"/>
      <c r="CI395" s="830"/>
      <c r="CJ395" s="830"/>
      <c r="CK395" s="830"/>
      <c r="CL395" s="794"/>
      <c r="CM395" s="830"/>
      <c r="CN395" s="830"/>
      <c r="CO395" s="830"/>
      <c r="CP395" s="797"/>
      <c r="CQ395" s="308"/>
      <c r="CR395" s="833"/>
      <c r="CS395" s="791"/>
      <c r="CT395" s="791"/>
      <c r="CU395" s="791"/>
      <c r="CV395" s="791"/>
      <c r="CW395" s="791"/>
      <c r="CX395" s="791"/>
      <c r="CY395" s="791"/>
      <c r="CZ395" s="794"/>
      <c r="DA395" s="791"/>
      <c r="DB395" s="791"/>
      <c r="DC395" s="791"/>
      <c r="DD395" s="794"/>
      <c r="DE395" s="791"/>
      <c r="DF395" s="791"/>
      <c r="DG395" s="791"/>
      <c r="DH395" s="794"/>
      <c r="DI395" s="791"/>
      <c r="DJ395" s="791"/>
      <c r="DK395" s="791"/>
      <c r="DL395" s="794"/>
      <c r="DM395" s="791"/>
      <c r="DN395" s="791"/>
      <c r="DO395" s="791"/>
      <c r="DP395" s="797"/>
      <c r="DQ395" s="293"/>
      <c r="DR395" s="300"/>
      <c r="DS395" s="301"/>
      <c r="DT395" s="301"/>
      <c r="DU395" s="302"/>
    </row>
    <row r="396" spans="1:125" ht="19.5" customHeight="1" thickBot="1" x14ac:dyDescent="0.3">
      <c r="AV396" s="394"/>
      <c r="AW396" s="394"/>
      <c r="AX396" s="394"/>
      <c r="AY396" s="394"/>
      <c r="AZ396" s="394"/>
      <c r="BE396" s="410">
        <v>0.2</v>
      </c>
      <c r="BF396" s="411">
        <v>0.4</v>
      </c>
      <c r="BG396" s="411">
        <v>0.60000000000000009</v>
      </c>
      <c r="BH396" s="411">
        <v>0.8</v>
      </c>
      <c r="BI396" s="411">
        <v>1</v>
      </c>
    </row>
    <row r="397" spans="1:125" ht="81" customHeight="1" x14ac:dyDescent="0.25">
      <c r="A397" s="303"/>
      <c r="B397" s="834">
        <v>64</v>
      </c>
      <c r="C397" s="837" t="s">
        <v>646</v>
      </c>
      <c r="D397" s="837" t="s">
        <v>627</v>
      </c>
      <c r="E397" s="837" t="s">
        <v>601</v>
      </c>
      <c r="F397" s="840" t="s">
        <v>600</v>
      </c>
      <c r="G397" s="843" t="s">
        <v>1420</v>
      </c>
      <c r="H397" s="485" t="s">
        <v>1421</v>
      </c>
      <c r="I397" s="846" t="str">
        <f>IF(F397="","",(CONCATENATE("Posibilidad de afectación ",F397," ",G397," ",H397," ",H398," ",H399," ",H400," ",H401)))</f>
        <v xml:space="preserve">Posibilidad de afectación Económica y Reputacional  por reingresos de pacientes en el manejo inadecuado de su patologia, debido a la baja adherencia a las guias de practica clinica, falta de seguimiento a colaboradores y bajo analisis de causas de readmision de pacientes.  </v>
      </c>
      <c r="J397" s="849" t="s">
        <v>906</v>
      </c>
      <c r="K397" s="852" t="s">
        <v>868</v>
      </c>
      <c r="L397" s="274"/>
      <c r="M397" s="855" t="s">
        <v>656</v>
      </c>
      <c r="N397" s="858">
        <f>IF(ISERROR(VLOOKUP($M397,[6]Listas!$E$20:$F$24,2,FALSE)),"",(VLOOKUP($M397,[6]Listas!$E$20:$F$24,2,FALSE)))</f>
        <v>0.8</v>
      </c>
      <c r="O397" s="861" t="str">
        <f>IF(ISERROR(VLOOKUP($N397,[6]Listas!$E$3:$F$7,2,FALSE)),"",(VLOOKUP($N397,[6]Listas!$E$3:$F$7,2,FALSE)))</f>
        <v>ALTA</v>
      </c>
      <c r="P397" s="864" t="s">
        <v>593</v>
      </c>
      <c r="Q397" s="867">
        <f>IF(ISERROR(VLOOKUP($P397,[6]Listas!$E$28:$F$35,2,FALSE)),"",(VLOOKUP($P397,[6]Listas!$E$28:$F$35,2,FALSE)))</f>
        <v>1</v>
      </c>
      <c r="R397" s="870" t="str">
        <f>IF(N397="","",(CONCATENATE("R.INHERENTE
",(IF(AND($N397=0.2,$Q397=0.2),1,(IF(AND($N397=0.2,$Q397=0.4),6,(IF(AND($N397=0.2,$Q397=0.6),11,(IF(AND($N397=0.2,$Q397=0.8),16,(IF(AND($N397=0.2,$Q397=1),21,(IF(AND($N397=0.4,$Q397=0.2),2,(IF(AND($N397=0.4,$Q397=0.4),7,(IF(AND($N397=0.4,$Q397=0.6),12,(IF(AND($N397=0.4,$Q397=0.8),17,(IF(AND($N397=0.4,$Q397=1),22,(IF(AND($N397=0.6,$Q397=0.2),3,(IF(AND($N397=0.6,$Q397=0.4),8,(IF(AND($N397=0.6,$Q397=0.6),13,(IF(AND($N397=0.6,$Q397=0.8),18,(IF(AND($N397=0.6,$Q397=1),23,(IF(AND($N397=0.8,$Q397=0.2),4,(IF(AND($N397=0.8,$Q397=0.4),9,(IF(AND($N397=0.8,$Q397=0.6),14,(IF(AND($N397=0.8,$Q397=0.8),19,(IF(AND($N397=0.8,$Q397=1),24,(IF(AND($N397=1,$Q397=0.2),5,(IF(AND($N397=1,$Q397=0.4),10,(IF(AND($N397=1,$Q397=0.6),15,(IF(AND($N397=1,$Q397=0.8),20,(IF(AND($N397=1,$Q397=1),25,"")))))))))))))))))))))))))))))))))))))))))))))))))))))</f>
        <v>R.INHERENTE
24</v>
      </c>
      <c r="S397" s="274">
        <f>+VLOOKUP($R397,[6]Listas!$D$112:$E$136,2,FALSE)</f>
        <v>24</v>
      </c>
      <c r="T397" s="515" t="s">
        <v>1422</v>
      </c>
      <c r="U397" s="309"/>
      <c r="V397" s="309" t="s">
        <v>260</v>
      </c>
      <c r="W397" s="873">
        <v>25</v>
      </c>
      <c r="X397" s="874"/>
      <c r="Y397" s="873"/>
      <c r="Z397" s="874"/>
      <c r="AA397" s="873"/>
      <c r="AB397" s="874"/>
      <c r="AC397" s="875"/>
      <c r="AD397" s="875"/>
      <c r="AE397" s="875">
        <v>15</v>
      </c>
      <c r="AF397" s="875"/>
      <c r="AG397" s="436">
        <f>W397+Y397+AA397+AC397+AE397</f>
        <v>40</v>
      </c>
      <c r="AH397" s="407">
        <v>0.8</v>
      </c>
      <c r="AI397" s="408">
        <v>0.6</v>
      </c>
      <c r="AJ397" s="1186" t="s">
        <v>189</v>
      </c>
      <c r="AK397" s="1187"/>
      <c r="AL397" s="1188" t="s">
        <v>588</v>
      </c>
      <c r="AM397" s="1189"/>
      <c r="AN397" s="1186" t="s">
        <v>189</v>
      </c>
      <c r="AO397" s="1187"/>
      <c r="AP397" s="500" t="s">
        <v>1423</v>
      </c>
      <c r="AQ397" s="478" t="s">
        <v>619</v>
      </c>
      <c r="AR397" s="310" t="s">
        <v>1354</v>
      </c>
      <c r="AS397" s="311" t="s">
        <v>1424</v>
      </c>
      <c r="AT397" s="312" t="s">
        <v>1356</v>
      </c>
      <c r="AU397" s="305">
        <f>+(IF(AND($AV397&gt;0,$AV397&lt;=0.2),0.2,(IF(AND($AV397&gt;0.2,$AV397&lt;=0.4),0.4,(IF(AND($AV397&gt;0.4,$AV397&lt;=0.6),0.6,(IF(AND($AV397&gt;0.6,$AV397&lt;=0.8),0.8,(IF($AV397&gt;0.8,1,""))))))))))</f>
        <v>0.8</v>
      </c>
      <c r="AV397" s="878">
        <f>+MIN(AH397:AH401)</f>
        <v>0.8</v>
      </c>
      <c r="AW397" s="881" t="str">
        <f>+(IF($AU397=0.2,"MUY BAJA",(IF($AU397=0.4,"BAJA",(IF($AU397=0.6,"MEDIA",(IF($AU397=0.8,"ALTA",(IF($AU397=1,"MUY ALTA",""))))))))))</f>
        <v>ALTA</v>
      </c>
      <c r="AX397" s="884">
        <f>+MIN(AI397:AI401)</f>
        <v>0.315</v>
      </c>
      <c r="AY397" s="881" t="str">
        <f>+(IF($BB397=0.2,"MUY BAJA",(IF($BB397=0.4,"BAJA",(IF($BB397=0.6,"MEDIA",(IF($BB397=0.8,"ALTA",(IF($BB397=1,"MUY ALTA",""))))))))))</f>
        <v>BAJA</v>
      </c>
      <c r="AZ397" s="887" t="str">
        <f>IF($AU397="","",(CONCATENATE("R.RESIDUAL
",(IF(AND($AU397=0.2,$BB397=0.2),1,(IF(AND($AU397=0.2,$BB397=0.4),6,(IF(AND($AU397=0.2,$BB397=0.6),11,(IF(AND($AU397=0.2,$BB397=0.8),16,(IF(AND($AU397=0.2,$BB397=1),21,(IF(AND($AU397=0.4,$BB397=0.2),2,(IF(AND($AU397=0.4,$BB397=0.4),7,(IF(AND($AU397=0.4,$BB397=0.6),12,(IF(AND($AU397=0.4,$BB397=0.8),17,(IF(AND($AU397=0.4,$BB397=1),22,(IF(AND($AU397=0.6,$BB397=0.2),3,(IF(AND($AU397=0.6,$BB397=0.4),8,(IF(AND($AU397=0.6,$BB397=0.6),13,(IF(AND($AU397=0.6,$BB397=0.8),18,(IF(AND($AU397=0.6,$BB397=1),23,(IF(AND($AU397=0.8,$BB397=0.2),4,(IF(AND($AU397=0.8,$BB397=0.4),9,(IF(AND($AU397=0.8,$BB397=0.6),14,(IF(AND($AU397=0.8,$BB397=0.8),19,(IF(AND($AU397=0.8,$BB397=1),24,(IF(AND($AU397=1,$BB397=0.2),5,(IF(AND($AU397=1,$BB397=0.4),10,(IF(AND($AU397=1,$BB397=0.6),15,(IF(AND($AU397=1,$BB397=0.8),20,(IF(AND($AU397=1,$BB397=1),25,"")))))))))))))))))))))))))))))))))))))))))))))))))))))</f>
        <v>R.RESIDUAL
9</v>
      </c>
      <c r="BA397" s="890" t="s">
        <v>610</v>
      </c>
      <c r="BB397" s="305">
        <f>+(IF(AND($AX397&gt;0,$AX397&lt;=0.2),0.2,(IF(AND($AX397&gt;0.2,$AX397&lt;=0.4),0.4,(IF(AND($AX397&gt;0.4,$AX397&lt;=0.6),0.6,(IF(AND($AX397&gt;0.6,$AX397&lt;=0.8),0.8,(IF($AX397&gt;0.8,1,""))))))))))</f>
        <v>0.4</v>
      </c>
      <c r="BC397" s="276">
        <f>+VLOOKUP($AZ397,[6]Listas!$F$112:$G$136,2,FALSE)</f>
        <v>9</v>
      </c>
      <c r="BD397" s="397">
        <v>1</v>
      </c>
      <c r="BE397" s="277" t="str">
        <f>IF(ISERROR(IF(R397="R.INHERENTE
5","R. INHERENTE",(IF(AZ397="R.RESIDUAL
5","R. RESIDUAL"," ")))),"",(IF(R397="R.INHERENTE
5","R. INHERENTE",(IF(AZ397="R.RESIDUAL
5","R. RESIDUAL"," ")))))</f>
        <v xml:space="preserve"> </v>
      </c>
      <c r="BF397" s="278" t="str">
        <f>IF(ISERROR(IF(R397="R.INHERENTE
10","R. INHERENTE",(IF(AZ397="R.RESIDUAL
10","R. RESIDUAL"," ")))),"",(IF(R397="R.INHERENTE
10","R. INHERENTE",(IF(AZ397="R.RESIDUAL
10","R. RESIDUAL"," ")))))</f>
        <v xml:space="preserve"> </v>
      </c>
      <c r="BG397" s="278" t="str">
        <f>IF(ISERROR(IF(R397="R.INHERENTE
15","R. INHERENTE",(IF(AZ397="R.RESIDUAL
15","R. RESIDUAL"," ")))),"",(IF(R397="R.INHERENTE
15","R. INHERENTE",(IF(AZ397="R.RESIDUAL
15","R. RESIDUAL"," ")))))</f>
        <v xml:space="preserve"> </v>
      </c>
      <c r="BH397" s="278" t="str">
        <f>IF(ISERROR(IF(R397="R.INHERENTE
20","R. INHERENTE",(IF(AZ397="R.RESIDUAL
20","R. RESIDUAL"," ")))),"",(IF(R397="R.INHERENTE
20","R. INHERENTE",(IF(AZ397="R.RESIDUAL
20","R. RESIDUAL"," ")))))</f>
        <v xml:space="preserve"> </v>
      </c>
      <c r="BI397" s="279" t="str">
        <f>IF(ISERROR(IF(R397="R.INHERENTE
25","R. INHERENTE",(IF(AZ397="R.RESIDUAL
25","R. RESIDUAL"," ")))),"",(IF(R397="R.INHERENTE
25","R. INHERENTE",(IF(AZ397="R.RESIDUAL
25","R. RESIDUAL"," ")))))</f>
        <v xml:space="preserve"> </v>
      </c>
      <c r="BJ397" s="280"/>
      <c r="BK397" s="893" t="s">
        <v>43</v>
      </c>
      <c r="BL397" s="810" t="s">
        <v>43</v>
      </c>
      <c r="BM397" s="810" t="s">
        <v>43</v>
      </c>
      <c r="BN397" s="810" t="s">
        <v>43</v>
      </c>
      <c r="BO397" s="810" t="s">
        <v>43</v>
      </c>
      <c r="BP397" s="813"/>
      <c r="BQ397" s="392"/>
      <c r="BR397" s="816" t="s">
        <v>1425</v>
      </c>
      <c r="BS397" s="1176" t="s">
        <v>1358</v>
      </c>
      <c r="BT397" s="822" t="s">
        <v>1359</v>
      </c>
      <c r="BU397" s="275"/>
      <c r="BV397" s="825">
        <v>44656</v>
      </c>
      <c r="BW397" s="828"/>
      <c r="BX397" s="828"/>
      <c r="BY397" s="828"/>
      <c r="BZ397" s="792" t="s">
        <v>924</v>
      </c>
      <c r="CA397" s="828"/>
      <c r="CB397" s="828"/>
      <c r="CC397" s="828"/>
      <c r="CD397" s="792" t="s">
        <v>924</v>
      </c>
      <c r="CE397" s="828"/>
      <c r="CF397" s="828"/>
      <c r="CG397" s="828"/>
      <c r="CH397" s="792" t="s">
        <v>925</v>
      </c>
      <c r="CI397" s="828"/>
      <c r="CJ397" s="828"/>
      <c r="CK397" s="828"/>
      <c r="CL397" s="792" t="s">
        <v>924</v>
      </c>
      <c r="CM397" s="828"/>
      <c r="CN397" s="828"/>
      <c r="CO397" s="828"/>
      <c r="CP397" s="795" t="s">
        <v>926</v>
      </c>
      <c r="CQ397" s="308"/>
      <c r="CR397" s="831">
        <v>44661</v>
      </c>
      <c r="CS397" s="789"/>
      <c r="CT397" s="789"/>
      <c r="CU397" s="789"/>
      <c r="CV397" s="789"/>
      <c r="CW397" s="789"/>
      <c r="CX397" s="789"/>
      <c r="CY397" s="789"/>
      <c r="CZ397" s="792" t="s">
        <v>924</v>
      </c>
      <c r="DA397" s="789"/>
      <c r="DB397" s="789"/>
      <c r="DC397" s="789"/>
      <c r="DD397" s="792" t="s">
        <v>924</v>
      </c>
      <c r="DE397" s="789"/>
      <c r="DF397" s="789"/>
      <c r="DG397" s="789"/>
      <c r="DH397" s="792" t="s">
        <v>925</v>
      </c>
      <c r="DI397" s="789"/>
      <c r="DJ397" s="789"/>
      <c r="DK397" s="789"/>
      <c r="DL397" s="792" t="s">
        <v>924</v>
      </c>
      <c r="DM397" s="789"/>
      <c r="DN397" s="789"/>
      <c r="DO397" s="789"/>
      <c r="DP397" s="795" t="s">
        <v>926</v>
      </c>
      <c r="DQ397" s="293"/>
      <c r="DR397" s="294"/>
      <c r="DS397" s="295"/>
      <c r="DT397" s="295"/>
      <c r="DU397" s="296"/>
    </row>
    <row r="398" spans="1:125" ht="81" customHeight="1" x14ac:dyDescent="0.25">
      <c r="A398" s="303"/>
      <c r="B398" s="835"/>
      <c r="C398" s="838"/>
      <c r="D398" s="838"/>
      <c r="E398" s="838"/>
      <c r="F398" s="841"/>
      <c r="G398" s="844"/>
      <c r="H398" s="486" t="s">
        <v>1426</v>
      </c>
      <c r="I398" s="847"/>
      <c r="J398" s="850"/>
      <c r="K398" s="853"/>
      <c r="L398" s="274"/>
      <c r="M398" s="856"/>
      <c r="N398" s="859"/>
      <c r="O398" s="862"/>
      <c r="P398" s="865"/>
      <c r="Q398" s="868"/>
      <c r="R398" s="871"/>
      <c r="S398" s="274"/>
      <c r="T398" s="516" t="s">
        <v>1427</v>
      </c>
      <c r="U398" s="258"/>
      <c r="V398" s="258" t="s">
        <v>260</v>
      </c>
      <c r="W398" s="798"/>
      <c r="X398" s="798"/>
      <c r="Y398" s="798">
        <v>15</v>
      </c>
      <c r="Z398" s="798"/>
      <c r="AA398" s="798"/>
      <c r="AB398" s="798"/>
      <c r="AC398" s="798"/>
      <c r="AD398" s="798"/>
      <c r="AE398" s="798">
        <v>15</v>
      </c>
      <c r="AF398" s="798"/>
      <c r="AG398" s="412">
        <f>W398+Y398+AA398+AC398+AE398</f>
        <v>30</v>
      </c>
      <c r="AH398" s="403"/>
      <c r="AI398" s="404">
        <v>0.42</v>
      </c>
      <c r="AJ398" s="801" t="s">
        <v>189</v>
      </c>
      <c r="AK398" s="802"/>
      <c r="AL398" s="803" t="s">
        <v>588</v>
      </c>
      <c r="AM398" s="804"/>
      <c r="AN398" s="801" t="s">
        <v>189</v>
      </c>
      <c r="AO398" s="802"/>
      <c r="AP398" s="499" t="s">
        <v>1428</v>
      </c>
      <c r="AQ398" s="482" t="s">
        <v>619</v>
      </c>
      <c r="AR398" s="269" t="s">
        <v>1362</v>
      </c>
      <c r="AS398" s="266" t="s">
        <v>1429</v>
      </c>
      <c r="AT398" s="261" t="s">
        <v>1395</v>
      </c>
      <c r="AU398" s="276"/>
      <c r="AV398" s="879"/>
      <c r="AW398" s="882"/>
      <c r="AX398" s="885"/>
      <c r="AY398" s="882"/>
      <c r="AZ398" s="888"/>
      <c r="BA398" s="891"/>
      <c r="BB398" s="394"/>
      <c r="BC398" s="282"/>
      <c r="BD398" s="397">
        <v>0.8</v>
      </c>
      <c r="BE398" s="283" t="str">
        <f>IF(ISERROR(IF(R397="R.INHERENTE
4","R. INHERENTE",(IF(AZ397="R.RESIDUAL
4","R. RESIDUAL"," ")))),"",(IF(R397="R.INHERENTE
4","R. INHERENTE",(IF(AZ397="R.RESIDUAL
4","R. RESIDUAL"," ")))))</f>
        <v xml:space="preserve"> </v>
      </c>
      <c r="BF398" s="284" t="str">
        <f>IF(ISERROR(IF(R397="R.INHERENTE
9","R. INHERENTE",(IF(AZ397="R.RESIDUAL
9","R. RESIDUAL"," ")))),"",(IF(R397="R.INHERENTE
9","R. INHERENTE",(IF(AZ397="R.RESIDUAL
9","R. RESIDUAL"," ")))))</f>
        <v>R. RESIDUAL</v>
      </c>
      <c r="BG398" s="285" t="str">
        <f>IF(ISERROR(IF(R397="R.INHERENTE
14","R. INHERENTE",(IF(AZ397="R.RESIDUAL
14","R. RESIDUAL"," ")))),"",(IF(R397="R.INHERENTE
14","R. INHERENTE",(IF(AZ397="R.RESIDUAL
14","R. RESIDUAL"," ")))))</f>
        <v xml:space="preserve"> </v>
      </c>
      <c r="BH398" s="285" t="str">
        <f>IF(ISERROR(IF(R397="R.INHERENTE
19","R. INHERENTE",(IF(AZ397="R.RESIDUAL
19","R. RESIDUAL"," ")))),"",(IF(R397="R.INHERENTE
19","R. INHERENTE",(IF(AZ397="R.RESIDUAL
19","R. RESIDUAL"," ")))))</f>
        <v xml:space="preserve"> </v>
      </c>
      <c r="BI398" s="286" t="str">
        <f>IF(ISERROR(IF(R397="R.INHERENTE
24","R. INHERENTE",(IF(AZ397="R.RESIDUAL
24","R. RESIDUAL"," ")))),"",(IF(R397="R.INHERENTE
24","R. INHERENTE",(IF(AZ397="R.RESIDUAL
24","R. RESIDUAL"," ")))))</f>
        <v>R. INHERENTE</v>
      </c>
      <c r="BJ398" s="280"/>
      <c r="BK398" s="894"/>
      <c r="BL398" s="811"/>
      <c r="BM398" s="811"/>
      <c r="BN398" s="811"/>
      <c r="BO398" s="811"/>
      <c r="BP398" s="814"/>
      <c r="BQ398" s="392"/>
      <c r="BR398" s="817"/>
      <c r="BS398" s="950"/>
      <c r="BT398" s="823"/>
      <c r="BU398" s="275"/>
      <c r="BV398" s="826"/>
      <c r="BW398" s="829"/>
      <c r="BX398" s="829"/>
      <c r="BY398" s="829"/>
      <c r="BZ398" s="793"/>
      <c r="CA398" s="829"/>
      <c r="CB398" s="829"/>
      <c r="CC398" s="829"/>
      <c r="CD398" s="793"/>
      <c r="CE398" s="829"/>
      <c r="CF398" s="829"/>
      <c r="CG398" s="829"/>
      <c r="CH398" s="793"/>
      <c r="CI398" s="829"/>
      <c r="CJ398" s="829"/>
      <c r="CK398" s="829"/>
      <c r="CL398" s="793"/>
      <c r="CM398" s="829"/>
      <c r="CN398" s="829"/>
      <c r="CO398" s="829"/>
      <c r="CP398" s="796"/>
      <c r="CQ398" s="308"/>
      <c r="CR398" s="832"/>
      <c r="CS398" s="790"/>
      <c r="CT398" s="790"/>
      <c r="CU398" s="790"/>
      <c r="CV398" s="790"/>
      <c r="CW398" s="790"/>
      <c r="CX398" s="790"/>
      <c r="CY398" s="790"/>
      <c r="CZ398" s="793"/>
      <c r="DA398" s="790"/>
      <c r="DB398" s="790"/>
      <c r="DC398" s="790"/>
      <c r="DD398" s="793"/>
      <c r="DE398" s="790"/>
      <c r="DF398" s="790"/>
      <c r="DG398" s="790"/>
      <c r="DH398" s="793"/>
      <c r="DI398" s="790"/>
      <c r="DJ398" s="790"/>
      <c r="DK398" s="790"/>
      <c r="DL398" s="793"/>
      <c r="DM398" s="790"/>
      <c r="DN398" s="790"/>
      <c r="DO398" s="790"/>
      <c r="DP398" s="796"/>
      <c r="DQ398" s="293"/>
      <c r="DR398" s="297"/>
      <c r="DS398" s="298"/>
      <c r="DT398" s="298"/>
      <c r="DU398" s="299"/>
    </row>
    <row r="399" spans="1:125" ht="81" customHeight="1" x14ac:dyDescent="0.25">
      <c r="A399" s="303"/>
      <c r="B399" s="835"/>
      <c r="C399" s="838"/>
      <c r="D399" s="838"/>
      <c r="E399" s="838"/>
      <c r="F399" s="841"/>
      <c r="G399" s="844"/>
      <c r="H399" s="486" t="s">
        <v>1430</v>
      </c>
      <c r="I399" s="847"/>
      <c r="J399" s="850"/>
      <c r="K399" s="853"/>
      <c r="L399" s="274"/>
      <c r="M399" s="856"/>
      <c r="N399" s="859"/>
      <c r="O399" s="862"/>
      <c r="P399" s="865"/>
      <c r="Q399" s="868"/>
      <c r="R399" s="871"/>
      <c r="S399" s="274"/>
      <c r="T399" s="516" t="s">
        <v>1431</v>
      </c>
      <c r="U399" s="258"/>
      <c r="V399" s="258" t="s">
        <v>260</v>
      </c>
      <c r="W399" s="798"/>
      <c r="X399" s="798"/>
      <c r="Y399" s="798"/>
      <c r="Z399" s="798"/>
      <c r="AA399" s="798">
        <v>10</v>
      </c>
      <c r="AB399" s="798"/>
      <c r="AC399" s="798"/>
      <c r="AD399" s="798"/>
      <c r="AE399" s="798">
        <v>15</v>
      </c>
      <c r="AF399" s="798"/>
      <c r="AG399" s="412">
        <f>W399+Y399+AA399+AC399+AE399</f>
        <v>25</v>
      </c>
      <c r="AH399" s="403"/>
      <c r="AI399" s="404">
        <v>0.315</v>
      </c>
      <c r="AJ399" s="801" t="s">
        <v>189</v>
      </c>
      <c r="AK399" s="802"/>
      <c r="AL399" s="803" t="s">
        <v>588</v>
      </c>
      <c r="AM399" s="804"/>
      <c r="AN399" s="801" t="s">
        <v>189</v>
      </c>
      <c r="AO399" s="802"/>
      <c r="AP399" s="499" t="s">
        <v>1432</v>
      </c>
      <c r="AQ399" s="482" t="s">
        <v>616</v>
      </c>
      <c r="AR399" s="269" t="s">
        <v>1433</v>
      </c>
      <c r="AS399" s="266" t="s">
        <v>1429</v>
      </c>
      <c r="AT399" s="261" t="s">
        <v>1356</v>
      </c>
      <c r="AU399" s="276"/>
      <c r="AV399" s="879"/>
      <c r="AW399" s="882"/>
      <c r="AX399" s="885"/>
      <c r="AY399" s="882"/>
      <c r="AZ399" s="888"/>
      <c r="BA399" s="891"/>
      <c r="BB399" s="394"/>
      <c r="BC399" s="282"/>
      <c r="BD399" s="397">
        <v>0.60000000000000009</v>
      </c>
      <c r="BE399" s="283" t="str">
        <f>IF(ISERROR(IF(R397="R.INHERENTE
3","R. INHERENTE",(IF(AZ397="R.RESIDUAL
3","R. RESIDUAL"," ")))),"",(IF(R397="R.INHERENTE
3","R. INHERENTE",(IF(AZ397="R.RESIDUAL
3","R. RESIDUAL"," ")))))</f>
        <v xml:space="preserve"> </v>
      </c>
      <c r="BF399" s="284" t="str">
        <f>IF(ISERROR(IF(R397="R.INHERENTE
8","R. INHERENTE",(IF(AZ397="R.RESIDUAL
8","R. RESIDUAL"," ")))),"",(IF(R397="R.INHERENTE
8","R. INHERENTE",(IF(AZ397="R.RESIDUAL
8","R. RESIDUAL"," ")))))</f>
        <v xml:space="preserve"> </v>
      </c>
      <c r="BG399" s="284" t="str">
        <f>IF(ISERROR(IF(R397="R.INHERENTE
13","R. INHERENTE",(IF(AZ397="R.RESIDUAL
13","R. RESIDUAL"," ")))),"",(IF(R397="R.INHERENTE
13","R. INHERENTE",(IF(AZ397="R.RESIDUAL
13","R. RESIDUAL"," ")))))</f>
        <v xml:space="preserve"> </v>
      </c>
      <c r="BH399" s="285" t="str">
        <f>IF(ISERROR(IF(R397="R.INHERENTE
18","R. INHERENTE",(IF(AZ397="R.RESIDUAL
18","R. RESIDUAL"," ")))),"",(IF(R397="R.INHERENTE
18","R. INHERENTE",(IF(AZ397="R.RESIDUAL
18","R. RESIDUAL"," ")))))</f>
        <v xml:space="preserve"> </v>
      </c>
      <c r="BI399" s="286" t="str">
        <f>IF(ISERROR(IF(R397="R.INHERENTE
23","R. INHERENTE",(IF(AZ397="R.RESIDUAL
23","R. RESIDUAL"," ")))),"",(IF(R397="R.INHERENTE
23","R. INHERENTE",(IF(AZ397="R.RESIDUAL
23","R. RESIDUAL"," ")))))</f>
        <v xml:space="preserve"> </v>
      </c>
      <c r="BJ399" s="280"/>
      <c r="BK399" s="894"/>
      <c r="BL399" s="811"/>
      <c r="BM399" s="811"/>
      <c r="BN399" s="811"/>
      <c r="BO399" s="811"/>
      <c r="BP399" s="814"/>
      <c r="BQ399" s="392"/>
      <c r="BR399" s="817"/>
      <c r="BS399" s="950"/>
      <c r="BT399" s="823"/>
      <c r="BU399" s="275"/>
      <c r="BV399" s="826"/>
      <c r="BW399" s="829"/>
      <c r="BX399" s="829"/>
      <c r="BY399" s="829"/>
      <c r="BZ399" s="793"/>
      <c r="CA399" s="829"/>
      <c r="CB399" s="829"/>
      <c r="CC399" s="829"/>
      <c r="CD399" s="793"/>
      <c r="CE399" s="829"/>
      <c r="CF399" s="829"/>
      <c r="CG399" s="829"/>
      <c r="CH399" s="793"/>
      <c r="CI399" s="829"/>
      <c r="CJ399" s="829"/>
      <c r="CK399" s="829"/>
      <c r="CL399" s="793"/>
      <c r="CM399" s="829"/>
      <c r="CN399" s="829"/>
      <c r="CO399" s="829"/>
      <c r="CP399" s="796"/>
      <c r="CQ399" s="308"/>
      <c r="CR399" s="832"/>
      <c r="CS399" s="790"/>
      <c r="CT399" s="790"/>
      <c r="CU399" s="790"/>
      <c r="CV399" s="790"/>
      <c r="CW399" s="790"/>
      <c r="CX399" s="790"/>
      <c r="CY399" s="790"/>
      <c r="CZ399" s="793"/>
      <c r="DA399" s="790"/>
      <c r="DB399" s="790"/>
      <c r="DC399" s="790"/>
      <c r="DD399" s="793"/>
      <c r="DE399" s="790"/>
      <c r="DF399" s="790"/>
      <c r="DG399" s="790"/>
      <c r="DH399" s="793"/>
      <c r="DI399" s="790"/>
      <c r="DJ399" s="790"/>
      <c r="DK399" s="790"/>
      <c r="DL399" s="793"/>
      <c r="DM399" s="790"/>
      <c r="DN399" s="790"/>
      <c r="DO399" s="790"/>
      <c r="DP399" s="796"/>
      <c r="DQ399" s="293"/>
      <c r="DR399" s="297"/>
      <c r="DS399" s="298"/>
      <c r="DT399" s="298"/>
      <c r="DU399" s="299"/>
    </row>
    <row r="400" spans="1:125" ht="81" customHeight="1" x14ac:dyDescent="0.25">
      <c r="A400" s="303"/>
      <c r="B400" s="835"/>
      <c r="C400" s="838"/>
      <c r="D400" s="838"/>
      <c r="E400" s="838"/>
      <c r="F400" s="841"/>
      <c r="G400" s="844"/>
      <c r="H400" s="486"/>
      <c r="I400" s="847"/>
      <c r="J400" s="850"/>
      <c r="K400" s="853"/>
      <c r="L400" s="274"/>
      <c r="M400" s="856"/>
      <c r="N400" s="859"/>
      <c r="O400" s="862"/>
      <c r="P400" s="865"/>
      <c r="Q400" s="868"/>
      <c r="R400" s="871"/>
      <c r="S400" s="274"/>
      <c r="T400" s="516"/>
      <c r="U400" s="258"/>
      <c r="V400" s="258"/>
      <c r="W400" s="798"/>
      <c r="X400" s="798"/>
      <c r="Y400" s="798"/>
      <c r="Z400" s="798"/>
      <c r="AA400" s="798"/>
      <c r="AB400" s="798"/>
      <c r="AC400" s="798"/>
      <c r="AD400" s="798"/>
      <c r="AE400" s="798"/>
      <c r="AF400" s="798"/>
      <c r="AG400" s="412">
        <f>W400+Y400+AA400+AC400+AE400</f>
        <v>0</v>
      </c>
      <c r="AH400" s="403"/>
      <c r="AI400" s="404"/>
      <c r="AJ400" s="801"/>
      <c r="AK400" s="802"/>
      <c r="AL400" s="803"/>
      <c r="AM400" s="804"/>
      <c r="AN400" s="801"/>
      <c r="AO400" s="802"/>
      <c r="AP400" s="480"/>
      <c r="AQ400" s="482"/>
      <c r="AR400" s="269"/>
      <c r="AS400" s="266"/>
      <c r="AT400" s="261"/>
      <c r="AU400" s="276"/>
      <c r="AV400" s="879"/>
      <c r="AW400" s="882"/>
      <c r="AX400" s="885"/>
      <c r="AY400" s="882"/>
      <c r="AZ400" s="888"/>
      <c r="BA400" s="891"/>
      <c r="BB400" s="394"/>
      <c r="BC400" s="282"/>
      <c r="BD400" s="397">
        <v>0.4</v>
      </c>
      <c r="BE400" s="287" t="str">
        <f>IF(ISERROR(IF(R397="R.INHERENTE
2","R. INHERENTE",(IF(AZ397="R.RESIDUAL
2","R. RESIDUAL"," ")))),"",(IF(R397="R.INHERENTE
2","R. INHERENTE",(IF(AZ397="R.RESIDUAL
2","R. RESIDUAL"," ")))))</f>
        <v xml:space="preserve"> </v>
      </c>
      <c r="BF400" s="284" t="str">
        <f>IF(ISERROR(IF(R397="R.INHERENTE
7","R. INHERENTE",(IF(AZ397="R.RESIDUAL
7","R. RESIDUAL"," ")))),"",(IF(R397="R.INHERENTE
7","R. INHERENTE",(IF(AZ397="R.RESIDUAL
7","R. RESIDUAL"," ")))))</f>
        <v xml:space="preserve"> </v>
      </c>
      <c r="BG400" s="284" t="str">
        <f>IF(ISERROR(IF(R397="R.INHERENTE
12","R. INHERENTE",(IF(AZ397="R.RESIDUAL
12","R. RESIDUAL"," ")))),"",(IF(R397="R.INHERENTE
12","R. INHERENTE",(IF(AZ397="R.RESIDUAL
12","R. RESIDUAL"," ")))))</f>
        <v xml:space="preserve"> </v>
      </c>
      <c r="BH400" s="285" t="str">
        <f>IF(ISERROR(IF(R397="R.INHERENTE
17","R. INHERENTE",(IF(AZ397="R.RESIDUAL
17","R. RESIDUAL"," ")))),"",(IF(R397="R.INHERENTE
17","R. INHERENTE",(IF(AZ397="R.RESIDUAL
17","R. RESIDUAL"," ")))))</f>
        <v xml:space="preserve"> </v>
      </c>
      <c r="BI400" s="286" t="str">
        <f>IF(ISERROR(IF(R397="R.INHERENTE
22","R. INHERENTE",(IF(AZ397="R.RESIDUAL
22","R. RESIDUAL"," ")))),"",(IF(R397="R.INHERENTE
22","R. INHERENTE",(IF(AZ397="R.RESIDUAL
22","R. RESIDUAL"," ")))))</f>
        <v xml:space="preserve"> </v>
      </c>
      <c r="BJ400" s="280"/>
      <c r="BK400" s="894"/>
      <c r="BL400" s="811"/>
      <c r="BM400" s="811"/>
      <c r="BN400" s="811"/>
      <c r="BO400" s="811"/>
      <c r="BP400" s="814"/>
      <c r="BQ400" s="392"/>
      <c r="BR400" s="817"/>
      <c r="BS400" s="950"/>
      <c r="BT400" s="823"/>
      <c r="BU400" s="275"/>
      <c r="BV400" s="826"/>
      <c r="BW400" s="829"/>
      <c r="BX400" s="829"/>
      <c r="BY400" s="829"/>
      <c r="BZ400" s="793"/>
      <c r="CA400" s="829"/>
      <c r="CB400" s="829"/>
      <c r="CC400" s="829"/>
      <c r="CD400" s="793"/>
      <c r="CE400" s="829"/>
      <c r="CF400" s="829"/>
      <c r="CG400" s="829"/>
      <c r="CH400" s="793"/>
      <c r="CI400" s="829"/>
      <c r="CJ400" s="829"/>
      <c r="CK400" s="829"/>
      <c r="CL400" s="793"/>
      <c r="CM400" s="829"/>
      <c r="CN400" s="829"/>
      <c r="CO400" s="829"/>
      <c r="CP400" s="796"/>
      <c r="CQ400" s="308"/>
      <c r="CR400" s="832"/>
      <c r="CS400" s="790"/>
      <c r="CT400" s="790"/>
      <c r="CU400" s="790"/>
      <c r="CV400" s="790"/>
      <c r="CW400" s="790"/>
      <c r="CX400" s="790"/>
      <c r="CY400" s="790"/>
      <c r="CZ400" s="793"/>
      <c r="DA400" s="790"/>
      <c r="DB400" s="790"/>
      <c r="DC400" s="790"/>
      <c r="DD400" s="793"/>
      <c r="DE400" s="790"/>
      <c r="DF400" s="790"/>
      <c r="DG400" s="790"/>
      <c r="DH400" s="793"/>
      <c r="DI400" s="790"/>
      <c r="DJ400" s="790"/>
      <c r="DK400" s="790"/>
      <c r="DL400" s="793"/>
      <c r="DM400" s="790"/>
      <c r="DN400" s="790"/>
      <c r="DO400" s="790"/>
      <c r="DP400" s="796"/>
      <c r="DQ400" s="293"/>
      <c r="DR400" s="297"/>
      <c r="DS400" s="298"/>
      <c r="DT400" s="298"/>
      <c r="DU400" s="299"/>
    </row>
    <row r="401" spans="1:125" ht="81" customHeight="1" thickBot="1" x14ac:dyDescent="0.3">
      <c r="A401" s="303"/>
      <c r="B401" s="836"/>
      <c r="C401" s="839"/>
      <c r="D401" s="839"/>
      <c r="E401" s="839"/>
      <c r="F401" s="842"/>
      <c r="G401" s="845"/>
      <c r="H401" s="487"/>
      <c r="I401" s="848"/>
      <c r="J401" s="851"/>
      <c r="K401" s="854"/>
      <c r="L401" s="274"/>
      <c r="M401" s="857"/>
      <c r="N401" s="860"/>
      <c r="O401" s="863"/>
      <c r="P401" s="866"/>
      <c r="Q401" s="869"/>
      <c r="R401" s="872"/>
      <c r="S401" s="274"/>
      <c r="T401" s="536"/>
      <c r="U401" s="263"/>
      <c r="V401" s="263"/>
      <c r="W401" s="805"/>
      <c r="X401" s="805"/>
      <c r="Y401" s="805"/>
      <c r="Z401" s="805"/>
      <c r="AA401" s="805"/>
      <c r="AB401" s="805"/>
      <c r="AC401" s="805"/>
      <c r="AD401" s="805"/>
      <c r="AE401" s="805"/>
      <c r="AF401" s="805"/>
      <c r="AG401" s="413">
        <f>W401+Y401+AA401+AC401+AE401</f>
        <v>0</v>
      </c>
      <c r="AH401" s="405"/>
      <c r="AI401" s="406"/>
      <c r="AJ401" s="806"/>
      <c r="AK401" s="807"/>
      <c r="AL401" s="808"/>
      <c r="AM401" s="809"/>
      <c r="AN401" s="806"/>
      <c r="AO401" s="807"/>
      <c r="AP401" s="271"/>
      <c r="AQ401" s="483"/>
      <c r="AR401" s="270"/>
      <c r="AS401" s="267"/>
      <c r="AT401" s="264"/>
      <c r="AU401" s="276"/>
      <c r="AV401" s="880"/>
      <c r="AW401" s="883"/>
      <c r="AX401" s="886"/>
      <c r="AY401" s="883"/>
      <c r="AZ401" s="889"/>
      <c r="BA401" s="892"/>
      <c r="BB401" s="394"/>
      <c r="BC401" s="282"/>
      <c r="BD401" s="398">
        <v>0.2</v>
      </c>
      <c r="BE401" s="288" t="str">
        <f>IF(ISERROR(IF(R397="R.INHERENTE
1","R. INHERENTE",(IF(AZ397="R.RESIDUAL
1","R. RESIDUAL"," ")))),"",(IF(R397="R.INHERENTE
1","R. INHERENTE",(IF(AZ397="R.RESIDUAL
1","R. RESIDUAL"," ")))))</f>
        <v xml:space="preserve"> </v>
      </c>
      <c r="BF401" s="289" t="str">
        <f>IF(ISERROR(IF(R397="R.INHERENTE
6","R. INHERENTE",(IF(AZ397="R.RESIDUAL
6","R. RESIDUAL"," ")))),"",(IF(R397="R.INHERENTE
6","R. INHERENTE",(IF(AZ397="R.RESIDUAL
6","R. RESIDUAL"," ")))))</f>
        <v xml:space="preserve"> </v>
      </c>
      <c r="BG401" s="290" t="str">
        <f>IF(ISERROR(IF(R397="R.INHERENTE
11","R. INHERENTE",(IF(AZ397="R.RESIDUAL
11","R. RESIDUAL"," ")))),"",(IF(R397="R.INHERENTE
11","R. INHERENTE",(IF(AZ397="R.RESIDUAL
11","R. RESIDUAL"," ")))))</f>
        <v xml:space="preserve"> </v>
      </c>
      <c r="BH401" s="291" t="str">
        <f>IF(ISERROR(IF(R397="R.INHERENTE
16","R. INHERENTE",(IF(AZ397="R.RESIDUAL
16","R. RESIDUAL"," ")))),"",(IF(R397="R.INHERENTE
16","R. INHERENTE",(IF(AZ397="R.RESIDUAL
16","R. RESIDUAL"," ")))))</f>
        <v xml:space="preserve"> </v>
      </c>
      <c r="BI401" s="292" t="str">
        <f>IF(ISERROR(IF(R397="R.INHERENTE
21","R. INHERENTE",(IF(AZ397="R.RESIDUAL
21","R. RESIDUAL"," ")))),"",(IF(R397="R.INHERENTE
21","R. INHERENTE",(IF(AZ397="R.RESIDUAL
21","R. RESIDUAL"," ")))))</f>
        <v xml:space="preserve"> </v>
      </c>
      <c r="BJ401" s="280"/>
      <c r="BK401" s="895"/>
      <c r="BL401" s="812"/>
      <c r="BM401" s="812"/>
      <c r="BN401" s="812"/>
      <c r="BO401" s="812"/>
      <c r="BP401" s="815"/>
      <c r="BQ401" s="392"/>
      <c r="BR401" s="818"/>
      <c r="BS401" s="951"/>
      <c r="BT401" s="824"/>
      <c r="BU401" s="275"/>
      <c r="BV401" s="827"/>
      <c r="BW401" s="830"/>
      <c r="BX401" s="830"/>
      <c r="BY401" s="830"/>
      <c r="BZ401" s="794"/>
      <c r="CA401" s="830"/>
      <c r="CB401" s="830"/>
      <c r="CC401" s="830"/>
      <c r="CD401" s="794"/>
      <c r="CE401" s="830"/>
      <c r="CF401" s="830"/>
      <c r="CG401" s="830"/>
      <c r="CH401" s="794"/>
      <c r="CI401" s="830"/>
      <c r="CJ401" s="830"/>
      <c r="CK401" s="830"/>
      <c r="CL401" s="794"/>
      <c r="CM401" s="830"/>
      <c r="CN401" s="830"/>
      <c r="CO401" s="830"/>
      <c r="CP401" s="797"/>
      <c r="CQ401" s="308"/>
      <c r="CR401" s="833"/>
      <c r="CS401" s="791"/>
      <c r="CT401" s="791"/>
      <c r="CU401" s="791"/>
      <c r="CV401" s="791"/>
      <c r="CW401" s="791"/>
      <c r="CX401" s="791"/>
      <c r="CY401" s="791"/>
      <c r="CZ401" s="794"/>
      <c r="DA401" s="791"/>
      <c r="DB401" s="791"/>
      <c r="DC401" s="791"/>
      <c r="DD401" s="794"/>
      <c r="DE401" s="791"/>
      <c r="DF401" s="791"/>
      <c r="DG401" s="791"/>
      <c r="DH401" s="794"/>
      <c r="DI401" s="791"/>
      <c r="DJ401" s="791"/>
      <c r="DK401" s="791"/>
      <c r="DL401" s="794"/>
      <c r="DM401" s="791"/>
      <c r="DN401" s="791"/>
      <c r="DO401" s="791"/>
      <c r="DP401" s="797"/>
      <c r="DQ401" s="293"/>
      <c r="DR401" s="300"/>
      <c r="DS401" s="301"/>
      <c r="DT401" s="301"/>
      <c r="DU401" s="302"/>
    </row>
    <row r="402" spans="1:125" ht="19.5" customHeight="1" thickBot="1" x14ac:dyDescent="0.3">
      <c r="AV402" s="394"/>
      <c r="AW402" s="394"/>
      <c r="AX402" s="394"/>
      <c r="AY402" s="394"/>
      <c r="AZ402" s="394"/>
      <c r="BE402" s="410">
        <v>0.2</v>
      </c>
      <c r="BF402" s="411">
        <v>0.4</v>
      </c>
      <c r="BG402" s="411">
        <v>0.60000000000000009</v>
      </c>
      <c r="BH402" s="411">
        <v>0.8</v>
      </c>
      <c r="BI402" s="411">
        <v>1</v>
      </c>
    </row>
    <row r="403" spans="1:125" s="303" customFormat="1" ht="117.75" customHeight="1" x14ac:dyDescent="0.25">
      <c r="B403" s="834">
        <v>65</v>
      </c>
      <c r="C403" s="837" t="s">
        <v>646</v>
      </c>
      <c r="D403" s="837" t="s">
        <v>627</v>
      </c>
      <c r="E403" s="837" t="s">
        <v>601</v>
      </c>
      <c r="F403" s="840" t="s">
        <v>600</v>
      </c>
      <c r="G403" s="843" t="s">
        <v>1434</v>
      </c>
      <c r="H403" s="485" t="s">
        <v>2107</v>
      </c>
      <c r="I403" s="846" t="str">
        <f>IF(F403="","",(CONCATENATE("Posibilidad de afectación ",F403," ",G403," ",H403," ",H404," ",H405," ",H406," ",H407)))</f>
        <v xml:space="preserve">Posibilidad de afectación Económica y Reputacional  por desconocimiento del perfil en la contratación de APH, a falta de la verificación de competencias y requerimientos academicos, como la demora en el proceso de selección y contratación   </v>
      </c>
      <c r="J403" s="849" t="s">
        <v>906</v>
      </c>
      <c r="K403" s="852" t="s">
        <v>868</v>
      </c>
      <c r="L403" s="274"/>
      <c r="M403" s="855" t="s">
        <v>657</v>
      </c>
      <c r="N403" s="858">
        <f>IF(ISERROR(VLOOKUP($M403,[7]Listas!$E$20:$F$24,2,FALSE)),"",(VLOOKUP($M403,[7]Listas!$E$20:$F$24,2,FALSE)))</f>
        <v>0.6</v>
      </c>
      <c r="O403" s="861" t="str">
        <f>IF(ISERROR(VLOOKUP($N403,[7]Listas!$E$3:$F$7,2,FALSE)),"",(VLOOKUP($N403,[7]Listas!$E$3:$F$7,2,FALSE)))</f>
        <v>MEDIA</v>
      </c>
      <c r="P403" s="864" t="s">
        <v>597</v>
      </c>
      <c r="Q403" s="867">
        <f>IF(ISERROR(VLOOKUP($P403,[7]Listas!$E$28:$F$35,2,FALSE)),"",(VLOOKUP($P403,[7]Listas!$E$28:$F$35,2,FALSE)))</f>
        <v>0.8</v>
      </c>
      <c r="R403" s="870" t="str">
        <f>IF(N403="","",(CONCATENATE("R.INHERENTE
",(IF(AND($N403=0.2,$Q403=0.2),1,(IF(AND($N403=0.2,$Q403=0.4),6,(IF(AND($N403=0.2,$Q403=0.6),11,(IF(AND($N403=0.2,$Q403=0.8),16,(IF(AND($N403=0.2,$Q403=1),21,(IF(AND($N403=0.4,$Q403=0.2),2,(IF(AND($N403=0.4,$Q403=0.4),7,(IF(AND($N403=0.4,$Q403=0.6),12,(IF(AND($N403=0.4,$Q403=0.8),17,(IF(AND($N403=0.4,$Q403=1),22,(IF(AND($N403=0.6,$Q403=0.2),3,(IF(AND($N403=0.6,$Q403=0.4),8,(IF(AND($N403=0.6,$Q403=0.6),13,(IF(AND($N403=0.6,$Q403=0.8),18,(IF(AND($N403=0.6,$Q403=1),23,(IF(AND($N403=0.8,$Q403=0.2),4,(IF(AND($N403=0.8,$Q403=0.4),9,(IF(AND($N403=0.8,$Q403=0.6),14,(IF(AND($N403=0.8,$Q403=0.8),19,(IF(AND($N403=0.8,$Q403=1),24,(IF(AND($N403=1,$Q403=0.2),5,(IF(AND($N403=1,$Q403=0.4),10,(IF(AND($N403=1,$Q403=0.6),15,(IF(AND($N403=1,$Q403=0.8),20,(IF(AND($N403=1,$Q403=1),25,"")))))))))))))))))))))))))))))))))))))))))))))))))))))</f>
        <v>R.INHERENTE
18</v>
      </c>
      <c r="S403" s="274">
        <f>+VLOOKUP($R403,[7]Listas!$D$112:$E$136,2,FALSE)</f>
        <v>18</v>
      </c>
      <c r="T403" s="515" t="s">
        <v>1435</v>
      </c>
      <c r="U403" s="309" t="s">
        <v>748</v>
      </c>
      <c r="V403" s="309"/>
      <c r="W403" s="873">
        <v>25</v>
      </c>
      <c r="X403" s="874"/>
      <c r="Y403" s="873"/>
      <c r="Z403" s="874"/>
      <c r="AA403" s="873"/>
      <c r="AB403" s="874"/>
      <c r="AC403" s="875"/>
      <c r="AD403" s="875"/>
      <c r="AE403" s="875">
        <v>15</v>
      </c>
      <c r="AF403" s="875"/>
      <c r="AG403" s="436">
        <f>W403+Y403+AA403+AC403+AE403</f>
        <v>40</v>
      </c>
      <c r="AH403" s="407">
        <v>0.36</v>
      </c>
      <c r="AI403" s="408"/>
      <c r="AJ403" s="1186" t="s">
        <v>189</v>
      </c>
      <c r="AK403" s="1187"/>
      <c r="AL403" s="1188" t="s">
        <v>589</v>
      </c>
      <c r="AM403" s="1189"/>
      <c r="AN403" s="1186" t="s">
        <v>189</v>
      </c>
      <c r="AO403" s="1187"/>
      <c r="AP403" s="500" t="s">
        <v>1436</v>
      </c>
      <c r="AQ403" s="478" t="s">
        <v>619</v>
      </c>
      <c r="AR403" s="310" t="s">
        <v>1437</v>
      </c>
      <c r="AS403" s="311" t="s">
        <v>1438</v>
      </c>
      <c r="AT403" s="312" t="s">
        <v>1439</v>
      </c>
      <c r="AU403" s="305">
        <f>+(IF(AND($AV403&gt;0,$AV403&lt;=0.2),0.2,(IF(AND($AV403&gt;0.2,$AV403&lt;=0.4),0.4,(IF(AND($AV403&gt;0.4,$AV403&lt;=0.6),0.6,(IF(AND($AV403&gt;0.6,$AV403&lt;=0.8),0.8,(IF($AV403&gt;0.8,1,""))))))))))</f>
        <v>0.4</v>
      </c>
      <c r="AV403" s="878">
        <f>+MIN(AH403:AH407)</f>
        <v>0.252</v>
      </c>
      <c r="AW403" s="881" t="str">
        <f>+(IF($AU403=0.2,"MUY BAJA",(IF($AU403=0.4,"BAJA",(IF($AU403=0.6,"MEDIA",(IF($AU403=0.8,"ALTA",(IF($AU403=1,"MUY ALTA",""))))))))))</f>
        <v>BAJA</v>
      </c>
      <c r="AX403" s="884">
        <f>+MIN(AI403:AI407)</f>
        <v>0.6</v>
      </c>
      <c r="AY403" s="881" t="str">
        <f>+(IF($BB403=0.2,"MUY BAJA",(IF($BB403=0.4,"BAJA",(IF($BB403=0.6,"MEDIA",(IF($BB403=0.8,"ALTA",(IF($BB403=1,"MUY ALTA",""))))))))))</f>
        <v>MEDIA</v>
      </c>
      <c r="AZ403" s="887" t="str">
        <f>IF($AU403="","",(CONCATENATE("R.RESIDUAL
",(IF(AND($AU403=0.2,$BB403=0.2),1,(IF(AND($AU403=0.2,$BB403=0.4),6,(IF(AND($AU403=0.2,$BB403=0.6),11,(IF(AND($AU403=0.2,$BB403=0.8),16,(IF(AND($AU403=0.2,$BB403=1),21,(IF(AND($AU403=0.4,$BB403=0.2),2,(IF(AND($AU403=0.4,$BB403=0.4),7,(IF(AND($AU403=0.4,$BB403=0.6),12,(IF(AND($AU403=0.4,$BB403=0.8),17,(IF(AND($AU403=0.4,$BB403=1),22,(IF(AND($AU403=0.6,$BB403=0.2),3,(IF(AND($AU403=0.6,$BB403=0.4),8,(IF(AND($AU403=0.6,$BB403=0.6),13,(IF(AND($AU403=0.6,$BB403=0.8),18,(IF(AND($AU403=0.6,$BB403=1),23,(IF(AND($AU403=0.8,$BB403=0.2),4,(IF(AND($AU403=0.8,$BB403=0.4),9,(IF(AND($AU403=0.8,$BB403=0.6),14,(IF(AND($AU403=0.8,$BB403=0.8),19,(IF(AND($AU403=0.8,$BB403=1),24,(IF(AND($AU403=1,$BB403=0.2),5,(IF(AND($AU403=1,$BB403=0.4),10,(IF(AND($AU403=1,$BB403=0.6),15,(IF(AND($AU403=1,$BB403=0.8),20,(IF(AND($AU403=1,$BB403=1),25,"")))))))))))))))))))))))))))))))))))))))))))))))))))))</f>
        <v>R.RESIDUAL
12</v>
      </c>
      <c r="BA403" s="890" t="s">
        <v>610</v>
      </c>
      <c r="BB403" s="305">
        <f>+(IF(AND($AX403&gt;0,$AX403&lt;=0.2),0.2,(IF(AND($AX403&gt;0.2,$AX403&lt;=0.4),0.4,(IF(AND($AX403&gt;0.4,$AX403&lt;=0.6),0.6,(IF(AND($AX403&gt;0.6,$AX403&lt;=0.8),0.8,(IF($AX403&gt;0.8,1,""))))))))))</f>
        <v>0.6</v>
      </c>
      <c r="BC403" s="276">
        <f>+VLOOKUP($AZ403,[7]Listas!$F$112:$G$136,2,FALSE)</f>
        <v>12</v>
      </c>
      <c r="BD403" s="397">
        <v>1</v>
      </c>
      <c r="BE403" s="277" t="str">
        <f>IF(ISERROR(IF(R403="R.INHERENTE
5","R. INHERENTE",(IF(AZ403="R.RESIDUAL
5","R. RESIDUAL"," ")))),"",(IF(R403="R.INHERENTE
5","R. INHERENTE",(IF(AZ403="R.RESIDUAL
5","R. RESIDUAL"," ")))))</f>
        <v xml:space="preserve"> </v>
      </c>
      <c r="BF403" s="278" t="str">
        <f>IF(ISERROR(IF(R403="R.INHERENTE
10","R. INHERENTE",(IF(AZ403="R.RESIDUAL
10","R. RESIDUAL"," ")))),"",(IF(R403="R.INHERENTE
10","R. INHERENTE",(IF(AZ403="R.RESIDUAL
10","R. RESIDUAL"," ")))))</f>
        <v xml:space="preserve"> </v>
      </c>
      <c r="BG403" s="278" t="str">
        <f>IF(ISERROR(IF(R403="R.INHERENTE
15","R. INHERENTE",(IF(AZ403="R.RESIDUAL
15","R. RESIDUAL"," ")))),"",(IF(R403="R.INHERENTE
15","R. INHERENTE",(IF(AZ403="R.RESIDUAL
15","R. RESIDUAL"," ")))))</f>
        <v xml:space="preserve"> </v>
      </c>
      <c r="BH403" s="278" t="str">
        <f>IF(ISERROR(IF(R403="R.INHERENTE
20","R. INHERENTE",(IF(AZ403="R.RESIDUAL
20","R. RESIDUAL"," ")))),"",(IF(R403="R.INHERENTE
20","R. INHERENTE",(IF(AZ403="R.RESIDUAL
20","R. RESIDUAL"," ")))))</f>
        <v xml:space="preserve"> </v>
      </c>
      <c r="BI403" s="279" t="str">
        <f>IF(ISERROR(IF(R403="R.INHERENTE
25","R. INHERENTE",(IF(AZ403="R.RESIDUAL
25","R. RESIDUAL"," ")))),"",(IF(R403="R.INHERENTE
25","R. INHERENTE",(IF(AZ403="R.RESIDUAL
25","R. RESIDUAL"," ")))))</f>
        <v xml:space="preserve"> </v>
      </c>
      <c r="BJ403" s="280"/>
      <c r="BK403" s="893" t="s">
        <v>43</v>
      </c>
      <c r="BL403" s="810" t="s">
        <v>43</v>
      </c>
      <c r="BM403" s="810" t="s">
        <v>43</v>
      </c>
      <c r="BN403" s="810" t="s">
        <v>43</v>
      </c>
      <c r="BO403" s="810" t="s">
        <v>43</v>
      </c>
      <c r="BP403" s="813"/>
      <c r="BQ403" s="392"/>
      <c r="BR403" s="816" t="s">
        <v>1932</v>
      </c>
      <c r="BS403" s="523"/>
      <c r="BT403" s="822" t="s">
        <v>1440</v>
      </c>
      <c r="BU403" s="275"/>
      <c r="BV403" s="825">
        <v>44656</v>
      </c>
      <c r="BW403" s="828"/>
      <c r="BX403" s="828"/>
      <c r="BY403" s="828"/>
      <c r="BZ403" s="792" t="s">
        <v>924</v>
      </c>
      <c r="CA403" s="828"/>
      <c r="CB403" s="828"/>
      <c r="CC403" s="828"/>
      <c r="CD403" s="792" t="s">
        <v>924</v>
      </c>
      <c r="CE403" s="828"/>
      <c r="CF403" s="828"/>
      <c r="CG403" s="828"/>
      <c r="CH403" s="792" t="s">
        <v>925</v>
      </c>
      <c r="CI403" s="828"/>
      <c r="CJ403" s="828"/>
      <c r="CK403" s="828"/>
      <c r="CL403" s="792" t="s">
        <v>924</v>
      </c>
      <c r="CM403" s="828"/>
      <c r="CN403" s="828"/>
      <c r="CO403" s="828"/>
      <c r="CP403" s="795" t="s">
        <v>926</v>
      </c>
      <c r="CQ403" s="308"/>
      <c r="CR403" s="831">
        <v>44661</v>
      </c>
      <c r="CS403" s="789"/>
      <c r="CT403" s="789"/>
      <c r="CU403" s="789"/>
      <c r="CV403" s="789"/>
      <c r="CW403" s="789"/>
      <c r="CX403" s="789"/>
      <c r="CY403" s="789"/>
      <c r="CZ403" s="792" t="s">
        <v>924</v>
      </c>
      <c r="DA403" s="789"/>
      <c r="DB403" s="789"/>
      <c r="DC403" s="789"/>
      <c r="DD403" s="792" t="s">
        <v>924</v>
      </c>
      <c r="DE403" s="789"/>
      <c r="DF403" s="789"/>
      <c r="DG403" s="789"/>
      <c r="DH403" s="792" t="s">
        <v>925</v>
      </c>
      <c r="DI403" s="789"/>
      <c r="DJ403" s="789"/>
      <c r="DK403" s="789"/>
      <c r="DL403" s="792" t="s">
        <v>924</v>
      </c>
      <c r="DM403" s="789"/>
      <c r="DN403" s="789"/>
      <c r="DO403" s="789"/>
      <c r="DP403" s="795" t="s">
        <v>926</v>
      </c>
      <c r="DQ403" s="293"/>
      <c r="DR403" s="294"/>
      <c r="DS403" s="295"/>
      <c r="DT403" s="295"/>
      <c r="DU403" s="296"/>
    </row>
    <row r="404" spans="1:125" s="303" customFormat="1" ht="86.25" customHeight="1" x14ac:dyDescent="0.25">
      <c r="B404" s="835"/>
      <c r="C404" s="838"/>
      <c r="D404" s="838"/>
      <c r="E404" s="838"/>
      <c r="F404" s="841"/>
      <c r="G404" s="844"/>
      <c r="H404" s="486" t="s">
        <v>2108</v>
      </c>
      <c r="I404" s="847"/>
      <c r="J404" s="850"/>
      <c r="K404" s="853"/>
      <c r="L404" s="274"/>
      <c r="M404" s="856"/>
      <c r="N404" s="859"/>
      <c r="O404" s="862"/>
      <c r="P404" s="865"/>
      <c r="Q404" s="868"/>
      <c r="R404" s="871"/>
      <c r="S404" s="274"/>
      <c r="T404" s="516" t="s">
        <v>1441</v>
      </c>
      <c r="U404" s="258" t="s">
        <v>748</v>
      </c>
      <c r="V404" s="258"/>
      <c r="W404" s="798"/>
      <c r="X404" s="798"/>
      <c r="Y404" s="798">
        <v>15</v>
      </c>
      <c r="Z404" s="798"/>
      <c r="AA404" s="798"/>
      <c r="AB404" s="798"/>
      <c r="AC404" s="798"/>
      <c r="AD404" s="798"/>
      <c r="AE404" s="798">
        <v>15</v>
      </c>
      <c r="AF404" s="798"/>
      <c r="AG404" s="412">
        <f>W404+Y404+AA404+AC404+AE404</f>
        <v>30</v>
      </c>
      <c r="AH404" s="403">
        <v>0.252</v>
      </c>
      <c r="AI404" s="404"/>
      <c r="AJ404" s="801" t="s">
        <v>189</v>
      </c>
      <c r="AK404" s="802"/>
      <c r="AL404" s="803" t="s">
        <v>588</v>
      </c>
      <c r="AM404" s="804"/>
      <c r="AN404" s="801" t="s">
        <v>189</v>
      </c>
      <c r="AO404" s="802"/>
      <c r="AP404" s="499" t="s">
        <v>1442</v>
      </c>
      <c r="AQ404" s="482" t="s">
        <v>616</v>
      </c>
      <c r="AR404" s="269" t="s">
        <v>1443</v>
      </c>
      <c r="AS404" s="266" t="s">
        <v>1438</v>
      </c>
      <c r="AT404" s="261" t="s">
        <v>1439</v>
      </c>
      <c r="AU404" s="276"/>
      <c r="AV404" s="879"/>
      <c r="AW404" s="882"/>
      <c r="AX404" s="885"/>
      <c r="AY404" s="882"/>
      <c r="AZ404" s="888"/>
      <c r="BA404" s="891"/>
      <c r="BB404" s="394"/>
      <c r="BC404" s="282"/>
      <c r="BD404" s="397">
        <v>0.8</v>
      </c>
      <c r="BE404" s="283" t="str">
        <f>IF(ISERROR(IF(R403="R.INHERENTE
4","R. INHERENTE",(IF(AZ403="R.RESIDUAL
4","R. RESIDUAL"," ")))),"",(IF(R403="R.INHERENTE
4","R. INHERENTE",(IF(AZ403="R.RESIDUAL
4","R. RESIDUAL"," ")))))</f>
        <v xml:space="preserve"> </v>
      </c>
      <c r="BF404" s="284" t="str">
        <f>IF(ISERROR(IF(R403="R.INHERENTE
9","R. INHERENTE",(IF(AZ403="R.RESIDUAL
9","R. RESIDUAL"," ")))),"",(IF(R403="R.INHERENTE
9","R. INHERENTE",(IF(AZ403="R.RESIDUAL
9","R. RESIDUAL"," ")))))</f>
        <v xml:space="preserve"> </v>
      </c>
      <c r="BG404" s="285" t="str">
        <f>IF(ISERROR(IF(R403="R.INHERENTE
14","R. INHERENTE",(IF(AZ403="R.RESIDUAL
14","R. RESIDUAL"," ")))),"",(IF(R403="R.INHERENTE
14","R. INHERENTE",(IF(AZ403="R.RESIDUAL
14","R. RESIDUAL"," ")))))</f>
        <v xml:space="preserve"> </v>
      </c>
      <c r="BH404" s="285" t="str">
        <f>IF(ISERROR(IF(R403="R.INHERENTE
19","R. INHERENTE",(IF(AZ403="R.RESIDUAL
19","R. RESIDUAL"," ")))),"",(IF(R403="R.INHERENTE
19","R. INHERENTE",(IF(AZ403="R.RESIDUAL
19","R. RESIDUAL"," ")))))</f>
        <v xml:space="preserve"> </v>
      </c>
      <c r="BI404" s="286" t="str">
        <f>IF(ISERROR(IF(R403="R.INHERENTE
24","R. INHERENTE",(IF(AZ403="R.RESIDUAL
24","R. RESIDUAL"," ")))),"",(IF(R403="R.INHERENTE
24","R. INHERENTE",(IF(AZ403="R.RESIDUAL
24","R. RESIDUAL"," ")))))</f>
        <v xml:space="preserve"> </v>
      </c>
      <c r="BJ404" s="280"/>
      <c r="BK404" s="894"/>
      <c r="BL404" s="811"/>
      <c r="BM404" s="811"/>
      <c r="BN404" s="811"/>
      <c r="BO404" s="811"/>
      <c r="BP404" s="814"/>
      <c r="BQ404" s="392"/>
      <c r="BR404" s="817"/>
      <c r="BS404" s="275"/>
      <c r="BT404" s="823"/>
      <c r="BU404" s="275"/>
      <c r="BV404" s="826"/>
      <c r="BW404" s="829"/>
      <c r="BX404" s="829"/>
      <c r="BY404" s="829"/>
      <c r="BZ404" s="793"/>
      <c r="CA404" s="829"/>
      <c r="CB404" s="829"/>
      <c r="CC404" s="829"/>
      <c r="CD404" s="793"/>
      <c r="CE404" s="829"/>
      <c r="CF404" s="829"/>
      <c r="CG404" s="829"/>
      <c r="CH404" s="793"/>
      <c r="CI404" s="829"/>
      <c r="CJ404" s="829"/>
      <c r="CK404" s="829"/>
      <c r="CL404" s="793"/>
      <c r="CM404" s="829"/>
      <c r="CN404" s="829"/>
      <c r="CO404" s="829"/>
      <c r="CP404" s="796"/>
      <c r="CQ404" s="308"/>
      <c r="CR404" s="832"/>
      <c r="CS404" s="790"/>
      <c r="CT404" s="790"/>
      <c r="CU404" s="790"/>
      <c r="CV404" s="790"/>
      <c r="CW404" s="790"/>
      <c r="CX404" s="790"/>
      <c r="CY404" s="790"/>
      <c r="CZ404" s="793"/>
      <c r="DA404" s="790"/>
      <c r="DB404" s="790"/>
      <c r="DC404" s="790"/>
      <c r="DD404" s="793"/>
      <c r="DE404" s="790"/>
      <c r="DF404" s="790"/>
      <c r="DG404" s="790"/>
      <c r="DH404" s="793"/>
      <c r="DI404" s="790"/>
      <c r="DJ404" s="790"/>
      <c r="DK404" s="790"/>
      <c r="DL404" s="793"/>
      <c r="DM404" s="790"/>
      <c r="DN404" s="790"/>
      <c r="DO404" s="790"/>
      <c r="DP404" s="796"/>
      <c r="DQ404" s="293"/>
      <c r="DR404" s="297"/>
      <c r="DS404" s="298"/>
      <c r="DT404" s="298"/>
      <c r="DU404" s="299"/>
    </row>
    <row r="405" spans="1:125" s="303" customFormat="1" ht="86.25" customHeight="1" x14ac:dyDescent="0.25">
      <c r="B405" s="835"/>
      <c r="C405" s="838"/>
      <c r="D405" s="838"/>
      <c r="E405" s="838"/>
      <c r="F405" s="841"/>
      <c r="G405" s="844"/>
      <c r="H405" s="486"/>
      <c r="I405" s="847"/>
      <c r="J405" s="850"/>
      <c r="K405" s="853"/>
      <c r="L405" s="274"/>
      <c r="M405" s="856"/>
      <c r="N405" s="859"/>
      <c r="O405" s="862"/>
      <c r="P405" s="865"/>
      <c r="Q405" s="868"/>
      <c r="R405" s="871"/>
      <c r="S405" s="274"/>
      <c r="T405" s="516" t="s">
        <v>1444</v>
      </c>
      <c r="U405" s="258"/>
      <c r="V405" s="258" t="s">
        <v>260</v>
      </c>
      <c r="W405" s="798"/>
      <c r="X405" s="798"/>
      <c r="Y405" s="798"/>
      <c r="Z405" s="798"/>
      <c r="AA405" s="798">
        <v>10</v>
      </c>
      <c r="AB405" s="798"/>
      <c r="AC405" s="798"/>
      <c r="AD405" s="798"/>
      <c r="AE405" s="798">
        <v>15</v>
      </c>
      <c r="AF405" s="798"/>
      <c r="AG405" s="412">
        <f>W405+Y405+AA405+AC405+AE405</f>
        <v>25</v>
      </c>
      <c r="AH405" s="403"/>
      <c r="AI405" s="404">
        <v>0.6</v>
      </c>
      <c r="AJ405" s="801" t="s">
        <v>39</v>
      </c>
      <c r="AK405" s="802"/>
      <c r="AL405" s="803" t="s">
        <v>589</v>
      </c>
      <c r="AM405" s="804"/>
      <c r="AN405" s="801" t="s">
        <v>39</v>
      </c>
      <c r="AO405" s="802"/>
      <c r="AP405" s="499" t="s">
        <v>1445</v>
      </c>
      <c r="AQ405" s="482" t="s">
        <v>616</v>
      </c>
      <c r="AR405" s="269" t="s">
        <v>1446</v>
      </c>
      <c r="AS405" s="266" t="s">
        <v>1447</v>
      </c>
      <c r="AT405" s="261" t="s">
        <v>1448</v>
      </c>
      <c r="AU405" s="276"/>
      <c r="AV405" s="879"/>
      <c r="AW405" s="882"/>
      <c r="AX405" s="885"/>
      <c r="AY405" s="882"/>
      <c r="AZ405" s="888"/>
      <c r="BA405" s="891"/>
      <c r="BB405" s="394"/>
      <c r="BC405" s="282"/>
      <c r="BD405" s="397">
        <v>0.60000000000000009</v>
      </c>
      <c r="BE405" s="283" t="str">
        <f>IF(ISERROR(IF(R403="R.INHERENTE
3","R. INHERENTE",(IF(AZ403="R.RESIDUAL
3","R. RESIDUAL"," ")))),"",(IF(R403="R.INHERENTE
3","R. INHERENTE",(IF(AZ403="R.RESIDUAL
3","R. RESIDUAL"," ")))))</f>
        <v xml:space="preserve"> </v>
      </c>
      <c r="BF405" s="284" t="str">
        <f>IF(ISERROR(IF(R403="R.INHERENTE
8","R. INHERENTE",(IF(AZ403="R.RESIDUAL
8","R. RESIDUAL"," ")))),"",(IF(R403="R.INHERENTE
8","R. INHERENTE",(IF(AZ403="R.RESIDUAL
8","R. RESIDUAL"," ")))))</f>
        <v xml:space="preserve"> </v>
      </c>
      <c r="BG405" s="284" t="str">
        <f>IF(ISERROR(IF(R403="R.INHERENTE
13","R. INHERENTE",(IF(AZ403="R.RESIDUAL
13","R. RESIDUAL"," ")))),"",(IF(R403="R.INHERENTE
13","R. INHERENTE",(IF(AZ403="R.RESIDUAL
13","R. RESIDUAL"," ")))))</f>
        <v xml:space="preserve"> </v>
      </c>
      <c r="BH405" s="285" t="str">
        <f>IF(ISERROR(IF(R403="R.INHERENTE
18","R. INHERENTE",(IF(AZ403="R.RESIDUAL
18","R. RESIDUAL"," ")))),"",(IF(R403="R.INHERENTE
18","R. INHERENTE",(IF(AZ403="R.RESIDUAL
18","R. RESIDUAL"," ")))))</f>
        <v>R. INHERENTE</v>
      </c>
      <c r="BI405" s="286" t="str">
        <f>IF(ISERROR(IF(R403="R.INHERENTE
23","R. INHERENTE",(IF(AZ403="R.RESIDUAL
23","R. RESIDUAL"," ")))),"",(IF(R403="R.INHERENTE
23","R. INHERENTE",(IF(AZ403="R.RESIDUAL
23","R. RESIDUAL"," ")))))</f>
        <v xml:space="preserve"> </v>
      </c>
      <c r="BJ405" s="280"/>
      <c r="BK405" s="894"/>
      <c r="BL405" s="811"/>
      <c r="BM405" s="811"/>
      <c r="BN405" s="811"/>
      <c r="BO405" s="811"/>
      <c r="BP405" s="814"/>
      <c r="BQ405" s="392"/>
      <c r="BR405" s="817"/>
      <c r="BS405" s="275" t="s">
        <v>1449</v>
      </c>
      <c r="BT405" s="823"/>
      <c r="BU405" s="275"/>
      <c r="BV405" s="826"/>
      <c r="BW405" s="829"/>
      <c r="BX405" s="829"/>
      <c r="BY405" s="829"/>
      <c r="BZ405" s="793"/>
      <c r="CA405" s="829"/>
      <c r="CB405" s="829"/>
      <c r="CC405" s="829"/>
      <c r="CD405" s="793"/>
      <c r="CE405" s="829"/>
      <c r="CF405" s="829"/>
      <c r="CG405" s="829"/>
      <c r="CH405" s="793"/>
      <c r="CI405" s="829"/>
      <c r="CJ405" s="829"/>
      <c r="CK405" s="829"/>
      <c r="CL405" s="793"/>
      <c r="CM405" s="829"/>
      <c r="CN405" s="829"/>
      <c r="CO405" s="829"/>
      <c r="CP405" s="796"/>
      <c r="CQ405" s="308"/>
      <c r="CR405" s="832"/>
      <c r="CS405" s="790"/>
      <c r="CT405" s="790"/>
      <c r="CU405" s="790"/>
      <c r="CV405" s="790"/>
      <c r="CW405" s="790"/>
      <c r="CX405" s="790"/>
      <c r="CY405" s="790"/>
      <c r="CZ405" s="793"/>
      <c r="DA405" s="790"/>
      <c r="DB405" s="790"/>
      <c r="DC405" s="790"/>
      <c r="DD405" s="793"/>
      <c r="DE405" s="790"/>
      <c r="DF405" s="790"/>
      <c r="DG405" s="790"/>
      <c r="DH405" s="793"/>
      <c r="DI405" s="790"/>
      <c r="DJ405" s="790"/>
      <c r="DK405" s="790"/>
      <c r="DL405" s="793"/>
      <c r="DM405" s="790"/>
      <c r="DN405" s="790"/>
      <c r="DO405" s="790"/>
      <c r="DP405" s="796"/>
      <c r="DQ405" s="293"/>
      <c r="DR405" s="297"/>
      <c r="DS405" s="298"/>
      <c r="DT405" s="298"/>
      <c r="DU405" s="299"/>
    </row>
    <row r="406" spans="1:125" s="303" customFormat="1" ht="86.25" customHeight="1" x14ac:dyDescent="0.25">
      <c r="B406" s="835"/>
      <c r="C406" s="838"/>
      <c r="D406" s="838"/>
      <c r="E406" s="838"/>
      <c r="F406" s="841"/>
      <c r="G406" s="844"/>
      <c r="H406" s="486"/>
      <c r="I406" s="847"/>
      <c r="J406" s="850"/>
      <c r="K406" s="853"/>
      <c r="L406" s="274"/>
      <c r="M406" s="856"/>
      <c r="N406" s="859"/>
      <c r="O406" s="862"/>
      <c r="P406" s="865"/>
      <c r="Q406" s="868"/>
      <c r="R406" s="871"/>
      <c r="S406" s="274"/>
      <c r="T406" s="516"/>
      <c r="U406" s="258"/>
      <c r="V406" s="258"/>
      <c r="W406" s="798"/>
      <c r="X406" s="798"/>
      <c r="Y406" s="798"/>
      <c r="Z406" s="798"/>
      <c r="AA406" s="798"/>
      <c r="AB406" s="798"/>
      <c r="AC406" s="798"/>
      <c r="AD406" s="798"/>
      <c r="AE406" s="798"/>
      <c r="AF406" s="798"/>
      <c r="AG406" s="412">
        <f>W406+Y406+AA406+AC406+AE406</f>
        <v>0</v>
      </c>
      <c r="AH406" s="403"/>
      <c r="AI406" s="404"/>
      <c r="AJ406" s="801"/>
      <c r="AK406" s="802"/>
      <c r="AL406" s="803"/>
      <c r="AM406" s="804"/>
      <c r="AN406" s="801"/>
      <c r="AO406" s="802"/>
      <c r="AP406" s="480"/>
      <c r="AQ406" s="482"/>
      <c r="AR406" s="269"/>
      <c r="AS406" s="266"/>
      <c r="AT406" s="261"/>
      <c r="AU406" s="276"/>
      <c r="AV406" s="879"/>
      <c r="AW406" s="882"/>
      <c r="AX406" s="885"/>
      <c r="AY406" s="882"/>
      <c r="AZ406" s="888"/>
      <c r="BA406" s="891"/>
      <c r="BB406" s="394"/>
      <c r="BC406" s="282"/>
      <c r="BD406" s="397">
        <v>0.4</v>
      </c>
      <c r="BE406" s="287" t="str">
        <f>IF(ISERROR(IF(R403="R.INHERENTE
2","R. INHERENTE",(IF(AZ403="R.RESIDUAL
2","R. RESIDUAL"," ")))),"",(IF(R403="R.INHERENTE
2","R. INHERENTE",(IF(AZ403="R.RESIDUAL
2","R. RESIDUAL"," ")))))</f>
        <v xml:space="preserve"> </v>
      </c>
      <c r="BF406" s="284" t="str">
        <f>IF(ISERROR(IF(R403="R.INHERENTE
7","R. INHERENTE",(IF(AZ403="R.RESIDUAL
7","R. RESIDUAL"," ")))),"",(IF(R403="R.INHERENTE
7","R. INHERENTE",(IF(AZ403="R.RESIDUAL
7","R. RESIDUAL"," ")))))</f>
        <v xml:space="preserve"> </v>
      </c>
      <c r="BG406" s="284" t="str">
        <f>IF(ISERROR(IF(R403="R.INHERENTE
12","R. INHERENTE",(IF(AZ403="R.RESIDUAL
12","R. RESIDUAL"," ")))),"",(IF(R403="R.INHERENTE
12","R. INHERENTE",(IF(AZ403="R.RESIDUAL
12","R. RESIDUAL"," ")))))</f>
        <v>R. RESIDUAL</v>
      </c>
      <c r="BH406" s="285" t="str">
        <f>IF(ISERROR(IF(R403="R.INHERENTE
17","R. INHERENTE",(IF(AZ403="R.RESIDUAL
17","R. RESIDUAL"," ")))),"",(IF(R403="R.INHERENTE
17","R. INHERENTE",(IF(AZ403="R.RESIDUAL
17","R. RESIDUAL"," ")))))</f>
        <v xml:space="preserve"> </v>
      </c>
      <c r="BI406" s="286" t="str">
        <f>IF(ISERROR(IF(R403="R.INHERENTE
22","R. INHERENTE",(IF(AZ403="R.RESIDUAL
22","R. RESIDUAL"," ")))),"",(IF(R403="R.INHERENTE
22","R. INHERENTE",(IF(AZ403="R.RESIDUAL
22","R. RESIDUAL"," ")))))</f>
        <v xml:space="preserve"> </v>
      </c>
      <c r="BJ406" s="280"/>
      <c r="BK406" s="894"/>
      <c r="BL406" s="811"/>
      <c r="BM406" s="811"/>
      <c r="BN406" s="811"/>
      <c r="BO406" s="811"/>
      <c r="BP406" s="814"/>
      <c r="BQ406" s="392"/>
      <c r="BR406" s="817"/>
      <c r="BS406" s="275"/>
      <c r="BT406" s="823"/>
      <c r="BU406" s="275"/>
      <c r="BV406" s="826"/>
      <c r="BW406" s="829"/>
      <c r="BX406" s="829"/>
      <c r="BY406" s="829"/>
      <c r="BZ406" s="793"/>
      <c r="CA406" s="829"/>
      <c r="CB406" s="829"/>
      <c r="CC406" s="829"/>
      <c r="CD406" s="793"/>
      <c r="CE406" s="829"/>
      <c r="CF406" s="829"/>
      <c r="CG406" s="829"/>
      <c r="CH406" s="793"/>
      <c r="CI406" s="829"/>
      <c r="CJ406" s="829"/>
      <c r="CK406" s="829"/>
      <c r="CL406" s="793"/>
      <c r="CM406" s="829"/>
      <c r="CN406" s="829"/>
      <c r="CO406" s="829"/>
      <c r="CP406" s="796"/>
      <c r="CQ406" s="308"/>
      <c r="CR406" s="832"/>
      <c r="CS406" s="790"/>
      <c r="CT406" s="790"/>
      <c r="CU406" s="790"/>
      <c r="CV406" s="790"/>
      <c r="CW406" s="790"/>
      <c r="CX406" s="790"/>
      <c r="CY406" s="790"/>
      <c r="CZ406" s="793"/>
      <c r="DA406" s="790"/>
      <c r="DB406" s="790"/>
      <c r="DC406" s="790"/>
      <c r="DD406" s="793"/>
      <c r="DE406" s="790"/>
      <c r="DF406" s="790"/>
      <c r="DG406" s="790"/>
      <c r="DH406" s="793"/>
      <c r="DI406" s="790"/>
      <c r="DJ406" s="790"/>
      <c r="DK406" s="790"/>
      <c r="DL406" s="793"/>
      <c r="DM406" s="790"/>
      <c r="DN406" s="790"/>
      <c r="DO406" s="790"/>
      <c r="DP406" s="796"/>
      <c r="DQ406" s="293"/>
      <c r="DR406" s="297"/>
      <c r="DS406" s="298"/>
      <c r="DT406" s="298"/>
      <c r="DU406" s="299"/>
    </row>
    <row r="407" spans="1:125" s="303" customFormat="1" ht="86.25" customHeight="1" thickBot="1" x14ac:dyDescent="0.3">
      <c r="B407" s="836"/>
      <c r="C407" s="839"/>
      <c r="D407" s="839"/>
      <c r="E407" s="839"/>
      <c r="F407" s="842"/>
      <c r="G407" s="845"/>
      <c r="H407" s="487"/>
      <c r="I407" s="848"/>
      <c r="J407" s="851"/>
      <c r="K407" s="854"/>
      <c r="L407" s="274"/>
      <c r="M407" s="857"/>
      <c r="N407" s="860"/>
      <c r="O407" s="863"/>
      <c r="P407" s="866"/>
      <c r="Q407" s="869"/>
      <c r="R407" s="872"/>
      <c r="S407" s="274"/>
      <c r="T407" s="536"/>
      <c r="U407" s="263"/>
      <c r="V407" s="263"/>
      <c r="W407" s="805"/>
      <c r="X407" s="805"/>
      <c r="Y407" s="805"/>
      <c r="Z407" s="805"/>
      <c r="AA407" s="805"/>
      <c r="AB407" s="805"/>
      <c r="AC407" s="805"/>
      <c r="AD407" s="805"/>
      <c r="AE407" s="805"/>
      <c r="AF407" s="805"/>
      <c r="AG407" s="413">
        <f>W407+Y407+AA407+AC407+AE407</f>
        <v>0</v>
      </c>
      <c r="AH407" s="405"/>
      <c r="AI407" s="406"/>
      <c r="AJ407" s="806"/>
      <c r="AK407" s="807"/>
      <c r="AL407" s="808"/>
      <c r="AM407" s="809"/>
      <c r="AN407" s="806"/>
      <c r="AO407" s="807"/>
      <c r="AP407" s="271"/>
      <c r="AQ407" s="483"/>
      <c r="AR407" s="270"/>
      <c r="AS407" s="267"/>
      <c r="AT407" s="264"/>
      <c r="AU407" s="276"/>
      <c r="AV407" s="880"/>
      <c r="AW407" s="883"/>
      <c r="AX407" s="886"/>
      <c r="AY407" s="883"/>
      <c r="AZ407" s="889"/>
      <c r="BA407" s="892"/>
      <c r="BB407" s="394"/>
      <c r="BC407" s="282"/>
      <c r="BD407" s="398">
        <v>0.2</v>
      </c>
      <c r="BE407" s="288" t="str">
        <f>IF(ISERROR(IF(R403="R.INHERENTE
1","R. INHERENTE",(IF(AZ403="R.RESIDUAL
1","R. RESIDUAL"," ")))),"",(IF(R403="R.INHERENTE
1","R. INHERENTE",(IF(AZ403="R.RESIDUAL
1","R. RESIDUAL"," ")))))</f>
        <v xml:space="preserve"> </v>
      </c>
      <c r="BF407" s="289" t="str">
        <f>IF(ISERROR(IF(R403="R.INHERENTE
6","R. INHERENTE",(IF(AZ403="R.RESIDUAL
6","R. RESIDUAL"," ")))),"",(IF(R403="R.INHERENTE
6","R. INHERENTE",(IF(AZ403="R.RESIDUAL
6","R. RESIDUAL"," ")))))</f>
        <v xml:space="preserve"> </v>
      </c>
      <c r="BG407" s="290" t="str">
        <f>IF(ISERROR(IF(R403="R.INHERENTE
11","R. INHERENTE",(IF(AZ403="R.RESIDUAL
11","R. RESIDUAL"," ")))),"",(IF(R403="R.INHERENTE
11","R. INHERENTE",(IF(AZ403="R.RESIDUAL
11","R. RESIDUAL"," ")))))</f>
        <v xml:space="preserve"> </v>
      </c>
      <c r="BH407" s="291" t="str">
        <f>IF(ISERROR(IF(R403="R.INHERENTE
16","R. INHERENTE",(IF(AZ403="R.RESIDUAL
16","R. RESIDUAL"," ")))),"",(IF(R403="R.INHERENTE
16","R. INHERENTE",(IF(AZ403="R.RESIDUAL
16","R. RESIDUAL"," ")))))</f>
        <v xml:space="preserve"> </v>
      </c>
      <c r="BI407" s="292" t="str">
        <f>IF(ISERROR(IF(R403="R.INHERENTE
21","R. INHERENTE",(IF(AZ403="R.RESIDUAL
21","R. RESIDUAL"," ")))),"",(IF(R403="R.INHERENTE
21","R. INHERENTE",(IF(AZ403="R.RESIDUAL
21","R. RESIDUAL"," ")))))</f>
        <v xml:space="preserve"> </v>
      </c>
      <c r="BJ407" s="280"/>
      <c r="BK407" s="895"/>
      <c r="BL407" s="812"/>
      <c r="BM407" s="812"/>
      <c r="BN407" s="812"/>
      <c r="BO407" s="812"/>
      <c r="BP407" s="815"/>
      <c r="BQ407" s="392"/>
      <c r="BR407" s="818"/>
      <c r="BS407" s="524"/>
      <c r="BT407" s="824"/>
      <c r="BU407" s="275"/>
      <c r="BV407" s="827"/>
      <c r="BW407" s="830"/>
      <c r="BX407" s="830"/>
      <c r="BY407" s="830"/>
      <c r="BZ407" s="794"/>
      <c r="CA407" s="830"/>
      <c r="CB407" s="830"/>
      <c r="CC407" s="830"/>
      <c r="CD407" s="794"/>
      <c r="CE407" s="830"/>
      <c r="CF407" s="830"/>
      <c r="CG407" s="830"/>
      <c r="CH407" s="794"/>
      <c r="CI407" s="830"/>
      <c r="CJ407" s="830"/>
      <c r="CK407" s="830"/>
      <c r="CL407" s="794"/>
      <c r="CM407" s="830"/>
      <c r="CN407" s="830"/>
      <c r="CO407" s="830"/>
      <c r="CP407" s="797"/>
      <c r="CQ407" s="308"/>
      <c r="CR407" s="833"/>
      <c r="CS407" s="791"/>
      <c r="CT407" s="791"/>
      <c r="CU407" s="791"/>
      <c r="CV407" s="791"/>
      <c r="CW407" s="791"/>
      <c r="CX407" s="791"/>
      <c r="CY407" s="791"/>
      <c r="CZ407" s="794"/>
      <c r="DA407" s="791"/>
      <c r="DB407" s="791"/>
      <c r="DC407" s="791"/>
      <c r="DD407" s="794"/>
      <c r="DE407" s="791"/>
      <c r="DF407" s="791"/>
      <c r="DG407" s="791"/>
      <c r="DH407" s="794"/>
      <c r="DI407" s="791"/>
      <c r="DJ407" s="791"/>
      <c r="DK407" s="791"/>
      <c r="DL407" s="794"/>
      <c r="DM407" s="791"/>
      <c r="DN407" s="791"/>
      <c r="DO407" s="791"/>
      <c r="DP407" s="797"/>
      <c r="DQ407" s="293"/>
      <c r="DR407" s="300"/>
      <c r="DS407" s="301"/>
      <c r="DT407" s="301"/>
      <c r="DU407" s="302"/>
    </row>
    <row r="408" spans="1:125" ht="19.5" customHeight="1" thickBot="1" x14ac:dyDescent="0.3">
      <c r="AV408" s="394"/>
      <c r="AW408" s="394"/>
      <c r="AX408" s="394"/>
      <c r="AY408" s="394"/>
      <c r="AZ408" s="394"/>
      <c r="BE408" s="410">
        <v>0.2</v>
      </c>
      <c r="BF408" s="411">
        <v>0.4</v>
      </c>
      <c r="BG408" s="411">
        <v>0.60000000000000009</v>
      </c>
      <c r="BH408" s="411">
        <v>0.8</v>
      </c>
      <c r="BI408" s="411">
        <v>1</v>
      </c>
    </row>
    <row r="409" spans="1:125" ht="152.25" customHeight="1" x14ac:dyDescent="0.25">
      <c r="A409" s="303"/>
      <c r="B409" s="834">
        <v>66</v>
      </c>
      <c r="C409" s="837" t="s">
        <v>646</v>
      </c>
      <c r="D409" s="837" t="s">
        <v>627</v>
      </c>
      <c r="E409" s="837" t="s">
        <v>601</v>
      </c>
      <c r="F409" s="840" t="s">
        <v>599</v>
      </c>
      <c r="G409" s="843" t="s">
        <v>2109</v>
      </c>
      <c r="H409" s="485" t="s">
        <v>1450</v>
      </c>
      <c r="I409" s="846" t="str">
        <f>IF(F409="","",(CONCATENATE("Posibilidad de afectación ",F409," ",G409," ",H409," ",H410," ",H411," ",H412," ",H413)))</f>
        <v xml:space="preserve">Posibilidad de afectación Económica  al tener una móvil fuera de servicio por falta de insumos, medicamentos y dispositivos médicos, debido al inadecuado control y gestión de los mismos, incumplimiento de los proveedores que abastecen la atención prehospitalaria y el desabastecimiento a nivel distrital y nacional.  </v>
      </c>
      <c r="J409" s="849" t="s">
        <v>268</v>
      </c>
      <c r="K409" s="852" t="s">
        <v>868</v>
      </c>
      <c r="L409" s="274"/>
      <c r="M409" s="855" t="s">
        <v>660</v>
      </c>
      <c r="N409" s="858">
        <f>IF(ISERROR(VLOOKUP($M409,[7]Listas!$E$20:$F$24,2,FALSE)),"",(VLOOKUP($M409,[7]Listas!$E$20:$F$24,2,FALSE)))</f>
        <v>1</v>
      </c>
      <c r="O409" s="861" t="str">
        <f>IF(ISERROR(VLOOKUP($N409,[7]Listas!$E$3:$F$7,2,FALSE)),"",(VLOOKUP($N409,[7]Listas!$E$3:$F$7,2,FALSE)))</f>
        <v xml:space="preserve">MUY ALTA </v>
      </c>
      <c r="P409" s="864" t="s">
        <v>597</v>
      </c>
      <c r="Q409" s="867">
        <f>IF(ISERROR(VLOOKUP($P409,[7]Listas!$E$28:$F$35,2,FALSE)),"",(VLOOKUP($P409,[7]Listas!$E$28:$F$35,2,FALSE)))</f>
        <v>0.8</v>
      </c>
      <c r="R409" s="870" t="str">
        <f>IF(N409="","",(CONCATENATE("R.INHERENTE
",(IF(AND($N409=0.2,$Q409=0.2),1,(IF(AND($N409=0.2,$Q409=0.4),6,(IF(AND($N409=0.2,$Q409=0.6),11,(IF(AND($N409=0.2,$Q409=0.8),16,(IF(AND($N409=0.2,$Q409=1),21,(IF(AND($N409=0.4,$Q409=0.2),2,(IF(AND($N409=0.4,$Q409=0.4),7,(IF(AND($N409=0.4,$Q409=0.6),12,(IF(AND($N409=0.4,$Q409=0.8),17,(IF(AND($N409=0.4,$Q409=1),22,(IF(AND($N409=0.6,$Q409=0.2),3,(IF(AND($N409=0.6,$Q409=0.4),8,(IF(AND($N409=0.6,$Q409=0.6),13,(IF(AND($N409=0.6,$Q409=0.8),18,(IF(AND($N409=0.6,$Q409=1),23,(IF(AND($N409=0.8,$Q409=0.2),4,(IF(AND($N409=0.8,$Q409=0.4),9,(IF(AND($N409=0.8,$Q409=0.6),14,(IF(AND($N409=0.8,$Q409=0.8),19,(IF(AND($N409=0.8,$Q409=1),24,(IF(AND($N409=1,$Q409=0.2),5,(IF(AND($N409=1,$Q409=0.4),10,(IF(AND($N409=1,$Q409=0.6),15,(IF(AND($N409=1,$Q409=0.8),20,(IF(AND($N409=1,$Q409=1),25,"")))))))))))))))))))))))))))))))))))))))))))))))))))))</f>
        <v>R.INHERENTE
20</v>
      </c>
      <c r="S409" s="274">
        <f>+VLOOKUP($R409,[7]Listas!$D$112:$E$136,2,FALSE)</f>
        <v>20</v>
      </c>
      <c r="T409" s="515" t="s">
        <v>1451</v>
      </c>
      <c r="U409" s="309" t="s">
        <v>748</v>
      </c>
      <c r="V409" s="309"/>
      <c r="W409" s="873">
        <v>25</v>
      </c>
      <c r="X409" s="874"/>
      <c r="Y409" s="873"/>
      <c r="Z409" s="874"/>
      <c r="AA409" s="873"/>
      <c r="AB409" s="874"/>
      <c r="AC409" s="875"/>
      <c r="AD409" s="875"/>
      <c r="AE409" s="875">
        <v>15</v>
      </c>
      <c r="AF409" s="875"/>
      <c r="AG409" s="436">
        <f>W409+Y409+AA409+AC409+AE409</f>
        <v>40</v>
      </c>
      <c r="AH409" s="407">
        <v>0.6</v>
      </c>
      <c r="AI409" s="408"/>
      <c r="AJ409" s="1186" t="s">
        <v>189</v>
      </c>
      <c r="AK409" s="1187"/>
      <c r="AL409" s="1188" t="s">
        <v>588</v>
      </c>
      <c r="AM409" s="1189"/>
      <c r="AN409" s="1186" t="s">
        <v>189</v>
      </c>
      <c r="AO409" s="1187"/>
      <c r="AP409" s="500" t="s">
        <v>1452</v>
      </c>
      <c r="AQ409" s="478" t="s">
        <v>1453</v>
      </c>
      <c r="AR409" s="310" t="s">
        <v>1454</v>
      </c>
      <c r="AS409" s="311" t="s">
        <v>1447</v>
      </c>
      <c r="AT409" s="312" t="s">
        <v>1455</v>
      </c>
      <c r="AU409" s="305">
        <f>+(IF(AND($AV409&gt;0,$AV409&lt;=0.2),0.2,(IF(AND($AV409&gt;0.2,$AV409&lt;=0.4),0.4,(IF(AND($AV409&gt;0.4,$AV409&lt;=0.6),0.6,(IF(AND($AV409&gt;0.6,$AV409&lt;=0.8),0.8,(IF($AV409&gt;0.8,1,""))))))))))</f>
        <v>0.4</v>
      </c>
      <c r="AV409" s="878">
        <f>+MIN(AH409:AH413)</f>
        <v>0.36</v>
      </c>
      <c r="AW409" s="881" t="str">
        <f>+(IF($AU409=0.2,"MUY BAJA",(IF($AU409=0.4,"BAJA",(IF($AU409=0.6,"MEDIA",(IF($AU409=0.8,"ALTA",(IF($AU409=1,"MUY ALTA",""))))))))))</f>
        <v>BAJA</v>
      </c>
      <c r="AX409" s="884">
        <f>+MIN(AI409:AI413)</f>
        <v>0.56000000000000005</v>
      </c>
      <c r="AY409" s="881" t="str">
        <f>+(IF($BB409=0.2,"MUY BAJA",(IF($BB409=0.4,"BAJA",(IF($BB409=0.6,"MEDIA",(IF($BB409=0.8,"ALTA",(IF($BB409=1,"MUY ALTA",""))))))))))</f>
        <v>MEDIA</v>
      </c>
      <c r="AZ409" s="887" t="str">
        <f>IF($AU409="","",(CONCATENATE("R.RESIDUAL
",(IF(AND($AU409=0.2,$BB409=0.2),1,(IF(AND($AU409=0.2,$BB409=0.4),6,(IF(AND($AU409=0.2,$BB409=0.6),11,(IF(AND($AU409=0.2,$BB409=0.8),16,(IF(AND($AU409=0.2,$BB409=1),21,(IF(AND($AU409=0.4,$BB409=0.2),2,(IF(AND($AU409=0.4,$BB409=0.4),7,(IF(AND($AU409=0.4,$BB409=0.6),12,(IF(AND($AU409=0.4,$BB409=0.8),17,(IF(AND($AU409=0.4,$BB409=1),22,(IF(AND($AU409=0.6,$BB409=0.2),3,(IF(AND($AU409=0.6,$BB409=0.4),8,(IF(AND($AU409=0.6,$BB409=0.6),13,(IF(AND($AU409=0.6,$BB409=0.8),18,(IF(AND($AU409=0.6,$BB409=1),23,(IF(AND($AU409=0.8,$BB409=0.2),4,(IF(AND($AU409=0.8,$BB409=0.4),9,(IF(AND($AU409=0.8,$BB409=0.6),14,(IF(AND($AU409=0.8,$BB409=0.8),19,(IF(AND($AU409=0.8,$BB409=1),24,(IF(AND($AU409=1,$BB409=0.2),5,(IF(AND($AU409=1,$BB409=0.4),10,(IF(AND($AU409=1,$BB409=0.6),15,(IF(AND($AU409=1,$BB409=0.8),20,(IF(AND($AU409=1,$BB409=1),25,"")))))))))))))))))))))))))))))))))))))))))))))))))))))</f>
        <v>R.RESIDUAL
12</v>
      </c>
      <c r="BA409" s="890" t="s">
        <v>610</v>
      </c>
      <c r="BB409" s="305">
        <f>+(IF(AND($AX409&gt;0,$AX409&lt;=0.2),0.2,(IF(AND($AX409&gt;0.2,$AX409&lt;=0.4),0.4,(IF(AND($AX409&gt;0.4,$AX409&lt;=0.6),0.6,(IF(AND($AX409&gt;0.6,$AX409&lt;=0.8),0.8,(IF($AX409&gt;0.8,1,""))))))))))</f>
        <v>0.6</v>
      </c>
      <c r="BC409" s="276">
        <f>+VLOOKUP($AZ409,[7]Listas!$F$112:$G$136,2,FALSE)</f>
        <v>12</v>
      </c>
      <c r="BD409" s="397">
        <v>1</v>
      </c>
      <c r="BE409" s="277" t="str">
        <f>IF(ISERROR(IF(R409="R.INHERENTE
5","R. INHERENTE",(IF(AZ409="R.RESIDUAL
5","R. RESIDUAL"," ")))),"",(IF(R409="R.INHERENTE
5","R. INHERENTE",(IF(AZ409="R.RESIDUAL
5","R. RESIDUAL"," ")))))</f>
        <v xml:space="preserve"> </v>
      </c>
      <c r="BF409" s="278" t="str">
        <f>IF(ISERROR(IF(R409="R.INHERENTE
10","R. INHERENTE",(IF(AZ409="R.RESIDUAL
10","R. RESIDUAL"," ")))),"",(IF(R409="R.INHERENTE
10","R. INHERENTE",(IF(AZ409="R.RESIDUAL
10","R. RESIDUAL"," ")))))</f>
        <v xml:space="preserve"> </v>
      </c>
      <c r="BG409" s="278" t="str">
        <f>IF(ISERROR(IF(R409="R.INHERENTE
15","R. INHERENTE",(IF(AZ409="R.RESIDUAL
15","R. RESIDUAL"," ")))),"",(IF(R409="R.INHERENTE
15","R. INHERENTE",(IF(AZ409="R.RESIDUAL
15","R. RESIDUAL"," ")))))</f>
        <v xml:space="preserve"> </v>
      </c>
      <c r="BH409" s="278" t="str">
        <f>IF(ISERROR(IF(R409="R.INHERENTE
20","R. INHERENTE",(IF(AZ409="R.RESIDUAL
20","R. RESIDUAL"," ")))),"",(IF(R409="R.INHERENTE
20","R. INHERENTE",(IF(AZ409="R.RESIDUAL
20","R. RESIDUAL"," ")))))</f>
        <v>R. INHERENTE</v>
      </c>
      <c r="BI409" s="279" t="str">
        <f>IF(ISERROR(IF(R409="R.INHERENTE
25","R. INHERENTE",(IF(AZ409="R.RESIDUAL
25","R. RESIDUAL"," ")))),"",(IF(R409="R.INHERENTE
25","R. INHERENTE",(IF(AZ409="R.RESIDUAL
25","R. RESIDUAL"," ")))))</f>
        <v xml:space="preserve"> </v>
      </c>
      <c r="BJ409" s="280"/>
      <c r="BK409" s="893" t="s">
        <v>43</v>
      </c>
      <c r="BL409" s="810" t="s">
        <v>43</v>
      </c>
      <c r="BM409" s="810" t="s">
        <v>43</v>
      </c>
      <c r="BN409" s="810" t="s">
        <v>43</v>
      </c>
      <c r="BO409" s="810" t="s">
        <v>43</v>
      </c>
      <c r="BP409" s="813"/>
      <c r="BQ409" s="392"/>
      <c r="BR409" s="816" t="s">
        <v>1933</v>
      </c>
      <c r="BS409" s="523"/>
      <c r="BT409" s="822" t="s">
        <v>1440</v>
      </c>
      <c r="BU409" s="275"/>
      <c r="BV409" s="825">
        <v>44656</v>
      </c>
      <c r="BW409" s="828"/>
      <c r="BX409" s="828"/>
      <c r="BY409" s="828"/>
      <c r="BZ409" s="792" t="s">
        <v>924</v>
      </c>
      <c r="CA409" s="828"/>
      <c r="CB409" s="828"/>
      <c r="CC409" s="828"/>
      <c r="CD409" s="792" t="s">
        <v>924</v>
      </c>
      <c r="CE409" s="828"/>
      <c r="CF409" s="828"/>
      <c r="CG409" s="828"/>
      <c r="CH409" s="792" t="s">
        <v>925</v>
      </c>
      <c r="CI409" s="828"/>
      <c r="CJ409" s="828"/>
      <c r="CK409" s="828"/>
      <c r="CL409" s="792" t="s">
        <v>924</v>
      </c>
      <c r="CM409" s="828"/>
      <c r="CN409" s="828"/>
      <c r="CO409" s="828"/>
      <c r="CP409" s="795" t="s">
        <v>926</v>
      </c>
      <c r="CQ409" s="308"/>
      <c r="CR409" s="831">
        <v>44661</v>
      </c>
      <c r="CS409" s="789"/>
      <c r="CT409" s="789"/>
      <c r="CU409" s="789"/>
      <c r="CV409" s="789"/>
      <c r="CW409" s="789"/>
      <c r="CX409" s="789"/>
      <c r="CY409" s="789"/>
      <c r="CZ409" s="792" t="s">
        <v>924</v>
      </c>
      <c r="DA409" s="789"/>
      <c r="DB409" s="789"/>
      <c r="DC409" s="789"/>
      <c r="DD409" s="792" t="s">
        <v>924</v>
      </c>
      <c r="DE409" s="789"/>
      <c r="DF409" s="789"/>
      <c r="DG409" s="789"/>
      <c r="DH409" s="792" t="s">
        <v>925</v>
      </c>
      <c r="DI409" s="789"/>
      <c r="DJ409" s="789"/>
      <c r="DK409" s="789"/>
      <c r="DL409" s="792" t="s">
        <v>924</v>
      </c>
      <c r="DM409" s="789"/>
      <c r="DN409" s="789"/>
      <c r="DO409" s="789"/>
      <c r="DP409" s="795" t="s">
        <v>926</v>
      </c>
      <c r="DQ409" s="293"/>
      <c r="DR409" s="294"/>
      <c r="DS409" s="295"/>
      <c r="DT409" s="295"/>
      <c r="DU409" s="296"/>
    </row>
    <row r="410" spans="1:125" ht="96.75" customHeight="1" x14ac:dyDescent="0.25">
      <c r="A410" s="303"/>
      <c r="B410" s="835"/>
      <c r="C410" s="838"/>
      <c r="D410" s="838"/>
      <c r="E410" s="838"/>
      <c r="F410" s="841"/>
      <c r="G410" s="844"/>
      <c r="H410" s="486" t="s">
        <v>2101</v>
      </c>
      <c r="I410" s="847"/>
      <c r="J410" s="850"/>
      <c r="K410" s="853"/>
      <c r="L410" s="274"/>
      <c r="M410" s="856"/>
      <c r="N410" s="859"/>
      <c r="O410" s="862"/>
      <c r="P410" s="865"/>
      <c r="Q410" s="868"/>
      <c r="R410" s="871"/>
      <c r="S410" s="274"/>
      <c r="T410" s="516" t="s">
        <v>1456</v>
      </c>
      <c r="U410" s="258"/>
      <c r="V410" s="258" t="s">
        <v>260</v>
      </c>
      <c r="W410" s="798"/>
      <c r="X410" s="798"/>
      <c r="Y410" s="798">
        <v>15</v>
      </c>
      <c r="Z410" s="798"/>
      <c r="AA410" s="798"/>
      <c r="AB410" s="798"/>
      <c r="AC410" s="798"/>
      <c r="AD410" s="798"/>
      <c r="AE410" s="798">
        <v>15</v>
      </c>
      <c r="AF410" s="798"/>
      <c r="AG410" s="412">
        <f>W410+Y410+AA410+AC410+AE410</f>
        <v>30</v>
      </c>
      <c r="AH410" s="403"/>
      <c r="AI410" s="404">
        <v>0.56000000000000005</v>
      </c>
      <c r="AJ410" s="801" t="s">
        <v>189</v>
      </c>
      <c r="AK410" s="802"/>
      <c r="AL410" s="803" t="s">
        <v>588</v>
      </c>
      <c r="AM410" s="804"/>
      <c r="AN410" s="801" t="s">
        <v>189</v>
      </c>
      <c r="AO410" s="802"/>
      <c r="AP410" s="499" t="s">
        <v>1457</v>
      </c>
      <c r="AQ410" s="482" t="s">
        <v>1453</v>
      </c>
      <c r="AR410" s="269" t="s">
        <v>1458</v>
      </c>
      <c r="AS410" s="266" t="s">
        <v>1459</v>
      </c>
      <c r="AT410" s="261" t="s">
        <v>1460</v>
      </c>
      <c r="AU410" s="276"/>
      <c r="AV410" s="879"/>
      <c r="AW410" s="882"/>
      <c r="AX410" s="885"/>
      <c r="AY410" s="882"/>
      <c r="AZ410" s="888"/>
      <c r="BA410" s="891"/>
      <c r="BB410" s="394"/>
      <c r="BC410" s="282"/>
      <c r="BD410" s="397">
        <v>0.8</v>
      </c>
      <c r="BE410" s="283" t="str">
        <f>IF(ISERROR(IF(R409="R.INHERENTE
4","R. INHERENTE",(IF(AZ409="R.RESIDUAL
4","R. RESIDUAL"," ")))),"",(IF(R409="R.INHERENTE
4","R. INHERENTE",(IF(AZ409="R.RESIDUAL
4","R. RESIDUAL"," ")))))</f>
        <v xml:space="preserve"> </v>
      </c>
      <c r="BF410" s="284" t="str">
        <f>IF(ISERROR(IF(R409="R.INHERENTE
9","R. INHERENTE",(IF(AZ409="R.RESIDUAL
9","R. RESIDUAL"," ")))),"",(IF(R409="R.INHERENTE
9","R. INHERENTE",(IF(AZ409="R.RESIDUAL
9","R. RESIDUAL"," ")))))</f>
        <v xml:space="preserve"> </v>
      </c>
      <c r="BG410" s="285" t="str">
        <f>IF(ISERROR(IF(R409="R.INHERENTE
14","R. INHERENTE",(IF(AZ409="R.RESIDUAL
14","R. RESIDUAL"," ")))),"",(IF(R409="R.INHERENTE
14","R. INHERENTE",(IF(AZ409="R.RESIDUAL
14","R. RESIDUAL"," ")))))</f>
        <v xml:space="preserve"> </v>
      </c>
      <c r="BH410" s="285" t="str">
        <f>IF(ISERROR(IF(R409="R.INHERENTE
19","R. INHERENTE",(IF(AZ409="R.RESIDUAL
19","R. RESIDUAL"," ")))),"",(IF(R409="R.INHERENTE
19","R. INHERENTE",(IF(AZ409="R.RESIDUAL
19","R. RESIDUAL"," ")))))</f>
        <v xml:space="preserve"> </v>
      </c>
      <c r="BI410" s="286" t="str">
        <f>IF(ISERROR(IF(R409="R.INHERENTE
24","R. INHERENTE",(IF(AZ409="R.RESIDUAL
24","R. RESIDUAL"," ")))),"",(IF(R409="R.INHERENTE
24","R. INHERENTE",(IF(AZ409="R.RESIDUAL
24","R. RESIDUAL"," ")))))</f>
        <v xml:space="preserve"> </v>
      </c>
      <c r="BJ410" s="280"/>
      <c r="BK410" s="894"/>
      <c r="BL410" s="811"/>
      <c r="BM410" s="811"/>
      <c r="BN410" s="811"/>
      <c r="BO410" s="811"/>
      <c r="BP410" s="814"/>
      <c r="BQ410" s="392"/>
      <c r="BR410" s="817"/>
      <c r="BS410" s="275"/>
      <c r="BT410" s="823"/>
      <c r="BU410" s="275"/>
      <c r="BV410" s="826"/>
      <c r="BW410" s="829"/>
      <c r="BX410" s="829"/>
      <c r="BY410" s="829"/>
      <c r="BZ410" s="793"/>
      <c r="CA410" s="829"/>
      <c r="CB410" s="829"/>
      <c r="CC410" s="829"/>
      <c r="CD410" s="793"/>
      <c r="CE410" s="829"/>
      <c r="CF410" s="829"/>
      <c r="CG410" s="829"/>
      <c r="CH410" s="793"/>
      <c r="CI410" s="829"/>
      <c r="CJ410" s="829"/>
      <c r="CK410" s="829"/>
      <c r="CL410" s="793"/>
      <c r="CM410" s="829"/>
      <c r="CN410" s="829"/>
      <c r="CO410" s="829"/>
      <c r="CP410" s="796"/>
      <c r="CQ410" s="308"/>
      <c r="CR410" s="832"/>
      <c r="CS410" s="790"/>
      <c r="CT410" s="790"/>
      <c r="CU410" s="790"/>
      <c r="CV410" s="790"/>
      <c r="CW410" s="790"/>
      <c r="CX410" s="790"/>
      <c r="CY410" s="790"/>
      <c r="CZ410" s="793"/>
      <c r="DA410" s="790"/>
      <c r="DB410" s="790"/>
      <c r="DC410" s="790"/>
      <c r="DD410" s="793"/>
      <c r="DE410" s="790"/>
      <c r="DF410" s="790"/>
      <c r="DG410" s="790"/>
      <c r="DH410" s="793"/>
      <c r="DI410" s="790"/>
      <c r="DJ410" s="790"/>
      <c r="DK410" s="790"/>
      <c r="DL410" s="793"/>
      <c r="DM410" s="790"/>
      <c r="DN410" s="790"/>
      <c r="DO410" s="790"/>
      <c r="DP410" s="796"/>
      <c r="DQ410" s="293"/>
      <c r="DR410" s="297"/>
      <c r="DS410" s="298"/>
      <c r="DT410" s="298"/>
      <c r="DU410" s="299"/>
    </row>
    <row r="411" spans="1:125" ht="96.75" customHeight="1" x14ac:dyDescent="0.25">
      <c r="A411" s="303"/>
      <c r="B411" s="835"/>
      <c r="C411" s="838"/>
      <c r="D411" s="838"/>
      <c r="E411" s="838"/>
      <c r="F411" s="841"/>
      <c r="G411" s="844"/>
      <c r="H411" s="486" t="s">
        <v>2102</v>
      </c>
      <c r="I411" s="847"/>
      <c r="J411" s="850"/>
      <c r="K411" s="853"/>
      <c r="L411" s="274"/>
      <c r="M411" s="856"/>
      <c r="N411" s="859"/>
      <c r="O411" s="862"/>
      <c r="P411" s="865"/>
      <c r="Q411" s="868"/>
      <c r="R411" s="871"/>
      <c r="S411" s="274"/>
      <c r="T411" s="516" t="s">
        <v>1461</v>
      </c>
      <c r="U411" s="258" t="s">
        <v>748</v>
      </c>
      <c r="V411" s="258"/>
      <c r="W411" s="798">
        <v>25</v>
      </c>
      <c r="X411" s="798"/>
      <c r="Y411" s="798"/>
      <c r="Z411" s="798"/>
      <c r="AA411" s="798"/>
      <c r="AB411" s="798"/>
      <c r="AC411" s="798"/>
      <c r="AD411" s="798"/>
      <c r="AE411" s="798">
        <v>15</v>
      </c>
      <c r="AF411" s="798"/>
      <c r="AG411" s="412">
        <f>W411+Y411+AA411+AC411+AE411</f>
        <v>40</v>
      </c>
      <c r="AH411" s="403">
        <v>0.36</v>
      </c>
      <c r="AI411" s="404"/>
      <c r="AJ411" s="801" t="s">
        <v>189</v>
      </c>
      <c r="AK411" s="802"/>
      <c r="AL411" s="803" t="s">
        <v>588</v>
      </c>
      <c r="AM411" s="804"/>
      <c r="AN411" s="801" t="s">
        <v>189</v>
      </c>
      <c r="AO411" s="802"/>
      <c r="AP411" s="499" t="s">
        <v>1462</v>
      </c>
      <c r="AQ411" s="482" t="s">
        <v>616</v>
      </c>
      <c r="AR411" s="269" t="s">
        <v>1463</v>
      </c>
      <c r="AS411" s="266" t="s">
        <v>1447</v>
      </c>
      <c r="AT411" s="261" t="s">
        <v>1455</v>
      </c>
      <c r="AU411" s="276"/>
      <c r="AV411" s="879"/>
      <c r="AW411" s="882"/>
      <c r="AX411" s="885"/>
      <c r="AY411" s="882"/>
      <c r="AZ411" s="888"/>
      <c r="BA411" s="891"/>
      <c r="BB411" s="394"/>
      <c r="BC411" s="282"/>
      <c r="BD411" s="397">
        <v>0.60000000000000009</v>
      </c>
      <c r="BE411" s="283" t="str">
        <f>IF(ISERROR(IF(R409="R.INHERENTE
3","R. INHERENTE",(IF(AZ409="R.RESIDUAL
3","R. RESIDUAL"," ")))),"",(IF(R409="R.INHERENTE
3","R. INHERENTE",(IF(AZ409="R.RESIDUAL
3","R. RESIDUAL"," ")))))</f>
        <v xml:space="preserve"> </v>
      </c>
      <c r="BF411" s="284" t="str">
        <f>IF(ISERROR(IF(R409="R.INHERENTE
8","R. INHERENTE",(IF(AZ409="R.RESIDUAL
8","R. RESIDUAL"," ")))),"",(IF(R409="R.INHERENTE
8","R. INHERENTE",(IF(AZ409="R.RESIDUAL
8","R. RESIDUAL"," ")))))</f>
        <v xml:space="preserve"> </v>
      </c>
      <c r="BG411" s="284" t="str">
        <f>IF(ISERROR(IF(R409="R.INHERENTE
13","R. INHERENTE",(IF(AZ409="R.RESIDUAL
13","R. RESIDUAL"," ")))),"",(IF(R409="R.INHERENTE
13","R. INHERENTE",(IF(AZ409="R.RESIDUAL
13","R. RESIDUAL"," ")))))</f>
        <v xml:space="preserve"> </v>
      </c>
      <c r="BH411" s="285" t="str">
        <f>IF(ISERROR(IF(R409="R.INHERENTE
18","R. INHERENTE",(IF(AZ409="R.RESIDUAL
18","R. RESIDUAL"," ")))),"",(IF(R409="R.INHERENTE
18","R. INHERENTE",(IF(AZ409="R.RESIDUAL
18","R. RESIDUAL"," ")))))</f>
        <v xml:space="preserve"> </v>
      </c>
      <c r="BI411" s="286" t="str">
        <f>IF(ISERROR(IF(R409="R.INHERENTE
23","R. INHERENTE",(IF(AZ409="R.RESIDUAL
23","R. RESIDUAL"," ")))),"",(IF(R409="R.INHERENTE
23","R. INHERENTE",(IF(AZ409="R.RESIDUAL
23","R. RESIDUAL"," ")))))</f>
        <v xml:space="preserve"> </v>
      </c>
      <c r="BJ411" s="280"/>
      <c r="BK411" s="894"/>
      <c r="BL411" s="811"/>
      <c r="BM411" s="811"/>
      <c r="BN411" s="811"/>
      <c r="BO411" s="811"/>
      <c r="BP411" s="814"/>
      <c r="BQ411" s="392"/>
      <c r="BR411" s="817"/>
      <c r="BS411" s="275" t="s">
        <v>1449</v>
      </c>
      <c r="BT411" s="823"/>
      <c r="BU411" s="275"/>
      <c r="BV411" s="826"/>
      <c r="BW411" s="829"/>
      <c r="BX411" s="829"/>
      <c r="BY411" s="829"/>
      <c r="BZ411" s="793"/>
      <c r="CA411" s="829"/>
      <c r="CB411" s="829"/>
      <c r="CC411" s="829"/>
      <c r="CD411" s="793"/>
      <c r="CE411" s="829"/>
      <c r="CF411" s="829"/>
      <c r="CG411" s="829"/>
      <c r="CH411" s="793"/>
      <c r="CI411" s="829"/>
      <c r="CJ411" s="829"/>
      <c r="CK411" s="829"/>
      <c r="CL411" s="793"/>
      <c r="CM411" s="829"/>
      <c r="CN411" s="829"/>
      <c r="CO411" s="829"/>
      <c r="CP411" s="796"/>
      <c r="CQ411" s="308"/>
      <c r="CR411" s="832"/>
      <c r="CS411" s="790"/>
      <c r="CT411" s="790"/>
      <c r="CU411" s="790"/>
      <c r="CV411" s="790"/>
      <c r="CW411" s="790"/>
      <c r="CX411" s="790"/>
      <c r="CY411" s="790"/>
      <c r="CZ411" s="793"/>
      <c r="DA411" s="790"/>
      <c r="DB411" s="790"/>
      <c r="DC411" s="790"/>
      <c r="DD411" s="793"/>
      <c r="DE411" s="790"/>
      <c r="DF411" s="790"/>
      <c r="DG411" s="790"/>
      <c r="DH411" s="793"/>
      <c r="DI411" s="790"/>
      <c r="DJ411" s="790"/>
      <c r="DK411" s="790"/>
      <c r="DL411" s="793"/>
      <c r="DM411" s="790"/>
      <c r="DN411" s="790"/>
      <c r="DO411" s="790"/>
      <c r="DP411" s="796"/>
      <c r="DQ411" s="293"/>
      <c r="DR411" s="297"/>
      <c r="DS411" s="298"/>
      <c r="DT411" s="298"/>
      <c r="DU411" s="299"/>
    </row>
    <row r="412" spans="1:125" ht="66.75" customHeight="1" x14ac:dyDescent="0.25">
      <c r="A412" s="303"/>
      <c r="B412" s="835"/>
      <c r="C412" s="838"/>
      <c r="D412" s="838"/>
      <c r="E412" s="838"/>
      <c r="F412" s="841"/>
      <c r="G412" s="844"/>
      <c r="H412" s="486"/>
      <c r="I412" s="847"/>
      <c r="J412" s="850"/>
      <c r="K412" s="853"/>
      <c r="L412" s="274"/>
      <c r="M412" s="856"/>
      <c r="N412" s="859"/>
      <c r="O412" s="862"/>
      <c r="P412" s="865"/>
      <c r="Q412" s="868"/>
      <c r="R412" s="871"/>
      <c r="S412" s="274"/>
      <c r="T412" s="516"/>
      <c r="U412" s="258"/>
      <c r="V412" s="258"/>
      <c r="W412" s="798"/>
      <c r="X412" s="798"/>
      <c r="Y412" s="798"/>
      <c r="Z412" s="798"/>
      <c r="AA412" s="798"/>
      <c r="AB412" s="798"/>
      <c r="AC412" s="798"/>
      <c r="AD412" s="798"/>
      <c r="AE412" s="798"/>
      <c r="AF412" s="798"/>
      <c r="AG412" s="412">
        <f>W412+Y412+AA412+AC412+AE412</f>
        <v>0</v>
      </c>
      <c r="AH412" s="403"/>
      <c r="AI412" s="404"/>
      <c r="AJ412" s="801"/>
      <c r="AK412" s="802"/>
      <c r="AL412" s="803"/>
      <c r="AM412" s="804"/>
      <c r="AN412" s="801"/>
      <c r="AO412" s="802"/>
      <c r="AP412" s="480"/>
      <c r="AQ412" s="482"/>
      <c r="AR412" s="269"/>
      <c r="AS412" s="266"/>
      <c r="AT412" s="261"/>
      <c r="AU412" s="276"/>
      <c r="AV412" s="879"/>
      <c r="AW412" s="882"/>
      <c r="AX412" s="885"/>
      <c r="AY412" s="882"/>
      <c r="AZ412" s="888"/>
      <c r="BA412" s="891"/>
      <c r="BB412" s="394"/>
      <c r="BC412" s="282"/>
      <c r="BD412" s="397">
        <v>0.4</v>
      </c>
      <c r="BE412" s="287" t="str">
        <f>IF(ISERROR(IF(R409="R.INHERENTE
2","R. INHERENTE",(IF(AZ409="R.RESIDUAL
2","R. RESIDUAL"," ")))),"",(IF(R409="R.INHERENTE
2","R. INHERENTE",(IF(AZ409="R.RESIDUAL
2","R. RESIDUAL"," ")))))</f>
        <v xml:space="preserve"> </v>
      </c>
      <c r="BF412" s="284" t="str">
        <f>IF(ISERROR(IF(R409="R.INHERENTE
7","R. INHERENTE",(IF(AZ409="R.RESIDUAL
7","R. RESIDUAL"," ")))),"",(IF(R409="R.INHERENTE
7","R. INHERENTE",(IF(AZ409="R.RESIDUAL
7","R. RESIDUAL"," ")))))</f>
        <v xml:space="preserve"> </v>
      </c>
      <c r="BG412" s="284" t="str">
        <f>IF(ISERROR(IF(R409="R.INHERENTE
12","R. INHERENTE",(IF(AZ409="R.RESIDUAL
12","R. RESIDUAL"," ")))),"",(IF(R409="R.INHERENTE
12","R. INHERENTE",(IF(AZ409="R.RESIDUAL
12","R. RESIDUAL"," ")))))</f>
        <v>R. RESIDUAL</v>
      </c>
      <c r="BH412" s="285" t="str">
        <f>IF(ISERROR(IF(R409="R.INHERENTE
17","R. INHERENTE",(IF(AZ409="R.RESIDUAL
17","R. RESIDUAL"," ")))),"",(IF(R409="R.INHERENTE
17","R. INHERENTE",(IF(AZ409="R.RESIDUAL
17","R. RESIDUAL"," ")))))</f>
        <v xml:space="preserve"> </v>
      </c>
      <c r="BI412" s="286" t="str">
        <f>IF(ISERROR(IF(R409="R.INHERENTE
22","R. INHERENTE",(IF(AZ409="R.RESIDUAL
22","R. RESIDUAL"," ")))),"",(IF(R409="R.INHERENTE
22","R. INHERENTE",(IF(AZ409="R.RESIDUAL
22","R. RESIDUAL"," ")))))</f>
        <v xml:space="preserve"> </v>
      </c>
      <c r="BJ412" s="280"/>
      <c r="BK412" s="894"/>
      <c r="BL412" s="811"/>
      <c r="BM412" s="811"/>
      <c r="BN412" s="811"/>
      <c r="BO412" s="811"/>
      <c r="BP412" s="814"/>
      <c r="BQ412" s="392"/>
      <c r="BR412" s="817"/>
      <c r="BS412" s="275"/>
      <c r="BT412" s="823"/>
      <c r="BU412" s="275"/>
      <c r="BV412" s="826"/>
      <c r="BW412" s="829"/>
      <c r="BX412" s="829"/>
      <c r="BY412" s="829"/>
      <c r="BZ412" s="793"/>
      <c r="CA412" s="829"/>
      <c r="CB412" s="829"/>
      <c r="CC412" s="829"/>
      <c r="CD412" s="793"/>
      <c r="CE412" s="829"/>
      <c r="CF412" s="829"/>
      <c r="CG412" s="829"/>
      <c r="CH412" s="793"/>
      <c r="CI412" s="829"/>
      <c r="CJ412" s="829"/>
      <c r="CK412" s="829"/>
      <c r="CL412" s="793"/>
      <c r="CM412" s="829"/>
      <c r="CN412" s="829"/>
      <c r="CO412" s="829"/>
      <c r="CP412" s="796"/>
      <c r="CQ412" s="308"/>
      <c r="CR412" s="832"/>
      <c r="CS412" s="790"/>
      <c r="CT412" s="790"/>
      <c r="CU412" s="790"/>
      <c r="CV412" s="790"/>
      <c r="CW412" s="790"/>
      <c r="CX412" s="790"/>
      <c r="CY412" s="790"/>
      <c r="CZ412" s="793"/>
      <c r="DA412" s="790"/>
      <c r="DB412" s="790"/>
      <c r="DC412" s="790"/>
      <c r="DD412" s="793"/>
      <c r="DE412" s="790"/>
      <c r="DF412" s="790"/>
      <c r="DG412" s="790"/>
      <c r="DH412" s="793"/>
      <c r="DI412" s="790"/>
      <c r="DJ412" s="790"/>
      <c r="DK412" s="790"/>
      <c r="DL412" s="793"/>
      <c r="DM412" s="790"/>
      <c r="DN412" s="790"/>
      <c r="DO412" s="790"/>
      <c r="DP412" s="796"/>
      <c r="DQ412" s="293"/>
      <c r="DR412" s="297"/>
      <c r="DS412" s="298"/>
      <c r="DT412" s="298"/>
      <c r="DU412" s="299"/>
    </row>
    <row r="413" spans="1:125" ht="66.75" customHeight="1" thickBot="1" x14ac:dyDescent="0.3">
      <c r="A413" s="303"/>
      <c r="B413" s="836"/>
      <c r="C413" s="839"/>
      <c r="D413" s="839"/>
      <c r="E413" s="839"/>
      <c r="F413" s="842"/>
      <c r="G413" s="845"/>
      <c r="H413" s="487"/>
      <c r="I413" s="848"/>
      <c r="J413" s="851"/>
      <c r="K413" s="854"/>
      <c r="L413" s="274"/>
      <c r="M413" s="857"/>
      <c r="N413" s="860"/>
      <c r="O413" s="863"/>
      <c r="P413" s="866"/>
      <c r="Q413" s="869"/>
      <c r="R413" s="872"/>
      <c r="S413" s="274"/>
      <c r="T413" s="536"/>
      <c r="U413" s="263"/>
      <c r="V413" s="263"/>
      <c r="W413" s="805"/>
      <c r="X413" s="805"/>
      <c r="Y413" s="805"/>
      <c r="Z413" s="805"/>
      <c r="AA413" s="805"/>
      <c r="AB413" s="805"/>
      <c r="AC413" s="805"/>
      <c r="AD413" s="805"/>
      <c r="AE413" s="805"/>
      <c r="AF413" s="805"/>
      <c r="AG413" s="413">
        <f>W413+Y413+AA413+AC413+AE413</f>
        <v>0</v>
      </c>
      <c r="AH413" s="405"/>
      <c r="AI413" s="406"/>
      <c r="AJ413" s="806"/>
      <c r="AK413" s="807"/>
      <c r="AL413" s="808"/>
      <c r="AM413" s="809"/>
      <c r="AN413" s="806"/>
      <c r="AO413" s="807"/>
      <c r="AP413" s="271"/>
      <c r="AQ413" s="483"/>
      <c r="AR413" s="270"/>
      <c r="AS413" s="267"/>
      <c r="AT413" s="264"/>
      <c r="AU413" s="276"/>
      <c r="AV413" s="880"/>
      <c r="AW413" s="883"/>
      <c r="AX413" s="886"/>
      <c r="AY413" s="883"/>
      <c r="AZ413" s="889"/>
      <c r="BA413" s="892"/>
      <c r="BB413" s="394"/>
      <c r="BC413" s="282"/>
      <c r="BD413" s="398">
        <v>0.2</v>
      </c>
      <c r="BE413" s="288" t="str">
        <f>IF(ISERROR(IF(R409="R.INHERENTE
1","R. INHERENTE",(IF(AZ409="R.RESIDUAL
1","R. RESIDUAL"," ")))),"",(IF(R409="R.INHERENTE
1","R. INHERENTE",(IF(AZ409="R.RESIDUAL
1","R. RESIDUAL"," ")))))</f>
        <v xml:space="preserve"> </v>
      </c>
      <c r="BF413" s="289" t="str">
        <f>IF(ISERROR(IF(R409="R.INHERENTE
6","R. INHERENTE",(IF(AZ409="R.RESIDUAL
6","R. RESIDUAL"," ")))),"",(IF(R409="R.INHERENTE
6","R. INHERENTE",(IF(AZ409="R.RESIDUAL
6","R. RESIDUAL"," ")))))</f>
        <v xml:space="preserve"> </v>
      </c>
      <c r="BG413" s="290" t="str">
        <f>IF(ISERROR(IF(R409="R.INHERENTE
11","R. INHERENTE",(IF(AZ409="R.RESIDUAL
11","R. RESIDUAL"," ")))),"",(IF(R409="R.INHERENTE
11","R. INHERENTE",(IF(AZ409="R.RESIDUAL
11","R. RESIDUAL"," ")))))</f>
        <v xml:space="preserve"> </v>
      </c>
      <c r="BH413" s="291" t="str">
        <f>IF(ISERROR(IF(R409="R.INHERENTE
16","R. INHERENTE",(IF(AZ409="R.RESIDUAL
16","R. RESIDUAL"," ")))),"",(IF(R409="R.INHERENTE
16","R. INHERENTE",(IF(AZ409="R.RESIDUAL
16","R. RESIDUAL"," ")))))</f>
        <v xml:space="preserve"> </v>
      </c>
      <c r="BI413" s="292" t="str">
        <f>IF(ISERROR(IF(R409="R.INHERENTE
21","R. INHERENTE",(IF(AZ409="R.RESIDUAL
21","R. RESIDUAL"," ")))),"",(IF(R409="R.INHERENTE
21","R. INHERENTE",(IF(AZ409="R.RESIDUAL
21","R. RESIDUAL"," ")))))</f>
        <v xml:space="preserve"> </v>
      </c>
      <c r="BJ413" s="280"/>
      <c r="BK413" s="895"/>
      <c r="BL413" s="812"/>
      <c r="BM413" s="812"/>
      <c r="BN413" s="812"/>
      <c r="BO413" s="812"/>
      <c r="BP413" s="815"/>
      <c r="BQ413" s="392"/>
      <c r="BR413" s="818"/>
      <c r="BS413" s="524"/>
      <c r="BT413" s="824"/>
      <c r="BU413" s="275"/>
      <c r="BV413" s="827"/>
      <c r="BW413" s="830"/>
      <c r="BX413" s="830"/>
      <c r="BY413" s="830"/>
      <c r="BZ413" s="794"/>
      <c r="CA413" s="830"/>
      <c r="CB413" s="830"/>
      <c r="CC413" s="830"/>
      <c r="CD413" s="794"/>
      <c r="CE413" s="830"/>
      <c r="CF413" s="830"/>
      <c r="CG413" s="830"/>
      <c r="CH413" s="794"/>
      <c r="CI413" s="830"/>
      <c r="CJ413" s="830"/>
      <c r="CK413" s="830"/>
      <c r="CL413" s="794"/>
      <c r="CM413" s="830"/>
      <c r="CN413" s="830"/>
      <c r="CO413" s="830"/>
      <c r="CP413" s="797"/>
      <c r="CQ413" s="308"/>
      <c r="CR413" s="833"/>
      <c r="CS413" s="791"/>
      <c r="CT413" s="791"/>
      <c r="CU413" s="791"/>
      <c r="CV413" s="791"/>
      <c r="CW413" s="791"/>
      <c r="CX413" s="791"/>
      <c r="CY413" s="791"/>
      <c r="CZ413" s="794"/>
      <c r="DA413" s="791"/>
      <c r="DB413" s="791"/>
      <c r="DC413" s="791"/>
      <c r="DD413" s="794"/>
      <c r="DE413" s="791"/>
      <c r="DF413" s="791"/>
      <c r="DG413" s="791"/>
      <c r="DH413" s="794"/>
      <c r="DI413" s="791"/>
      <c r="DJ413" s="791"/>
      <c r="DK413" s="791"/>
      <c r="DL413" s="794"/>
      <c r="DM413" s="791"/>
      <c r="DN413" s="791"/>
      <c r="DO413" s="791"/>
      <c r="DP413" s="797"/>
      <c r="DQ413" s="293"/>
      <c r="DR413" s="300"/>
      <c r="DS413" s="301"/>
      <c r="DT413" s="301"/>
      <c r="DU413" s="302"/>
    </row>
    <row r="414" spans="1:125" ht="18.75" customHeight="1" thickBot="1" x14ac:dyDescent="0.3">
      <c r="AV414" s="394"/>
      <c r="AW414" s="394"/>
      <c r="AX414" s="394"/>
      <c r="AY414" s="394"/>
      <c r="AZ414" s="394"/>
      <c r="BE414" s="410">
        <v>0.2</v>
      </c>
      <c r="BF414" s="411">
        <v>0.4</v>
      </c>
      <c r="BG414" s="411">
        <v>0.60000000000000009</v>
      </c>
      <c r="BH414" s="411">
        <v>0.8</v>
      </c>
      <c r="BI414" s="411">
        <v>1</v>
      </c>
    </row>
    <row r="415" spans="1:125" ht="66.75" customHeight="1" x14ac:dyDescent="0.25">
      <c r="A415" s="303"/>
      <c r="B415" s="834">
        <v>67</v>
      </c>
      <c r="C415" s="837" t="s">
        <v>646</v>
      </c>
      <c r="D415" s="837" t="s">
        <v>627</v>
      </c>
      <c r="E415" s="837" t="s">
        <v>601</v>
      </c>
      <c r="F415" s="840" t="s">
        <v>599</v>
      </c>
      <c r="G415" s="843" t="s">
        <v>2103</v>
      </c>
      <c r="H415" s="485" t="s">
        <v>2104</v>
      </c>
      <c r="I415" s="846" t="str">
        <f>IF(F415="","",(CONCATENATE("Posibilidad de afectación ",F415," ",G415," ",H415," ",H416," ",H417," ",H418," ",H419)))</f>
        <v xml:space="preserve">Posibilidad de afectación Económica  por el inadecuado diligenciamiento de las Historias clínicas, debido a la falta de adherencia de la guía, claridad de los lineamientos exigidos por la resolución 1995 de 1999 y carencia de capacitaciones al personal de urgencias.  </v>
      </c>
      <c r="J415" s="849" t="s">
        <v>268</v>
      </c>
      <c r="K415" s="852" t="s">
        <v>873</v>
      </c>
      <c r="L415" s="274"/>
      <c r="M415" s="855" t="s">
        <v>656</v>
      </c>
      <c r="N415" s="858">
        <f>IF(ISERROR(VLOOKUP($M415,[7]Listas!$E$20:$F$24,2,FALSE)),"",(VLOOKUP($M415,[7]Listas!$E$20:$F$24,2,FALSE)))</f>
        <v>0.8</v>
      </c>
      <c r="O415" s="861" t="str">
        <f>IF(ISERROR(VLOOKUP($N415,[7]Listas!$E$3:$F$7,2,FALSE)),"",(VLOOKUP($N415,[7]Listas!$E$3:$F$7,2,FALSE)))</f>
        <v>ALTA</v>
      </c>
      <c r="P415" s="864" t="s">
        <v>597</v>
      </c>
      <c r="Q415" s="867">
        <f>IF(ISERROR(VLOOKUP($P415,[7]Listas!$E$28:$F$35,2,FALSE)),"",(VLOOKUP($P415,[7]Listas!$E$28:$F$35,2,FALSE)))</f>
        <v>0.8</v>
      </c>
      <c r="R415" s="870" t="str">
        <f>IF(N415="","",(CONCATENATE("R.INHERENTE
",(IF(AND($N415=0.2,$Q415=0.2),1,(IF(AND($N415=0.2,$Q415=0.4),6,(IF(AND($N415=0.2,$Q415=0.6),11,(IF(AND($N415=0.2,$Q415=0.8),16,(IF(AND($N415=0.2,$Q415=1),21,(IF(AND($N415=0.4,$Q415=0.2),2,(IF(AND($N415=0.4,$Q415=0.4),7,(IF(AND($N415=0.4,$Q415=0.6),12,(IF(AND($N415=0.4,$Q415=0.8),17,(IF(AND($N415=0.4,$Q415=1),22,(IF(AND($N415=0.6,$Q415=0.2),3,(IF(AND($N415=0.6,$Q415=0.4),8,(IF(AND($N415=0.6,$Q415=0.6),13,(IF(AND($N415=0.6,$Q415=0.8),18,(IF(AND($N415=0.6,$Q415=1),23,(IF(AND($N415=0.8,$Q415=0.2),4,(IF(AND($N415=0.8,$Q415=0.4),9,(IF(AND($N415=0.8,$Q415=0.6),14,(IF(AND($N415=0.8,$Q415=0.8),19,(IF(AND($N415=0.8,$Q415=1),24,(IF(AND($N415=1,$Q415=0.2),5,(IF(AND($N415=1,$Q415=0.4),10,(IF(AND($N415=1,$Q415=0.6),15,(IF(AND($N415=1,$Q415=0.8),20,(IF(AND($N415=1,$Q415=1),25,"")))))))))))))))))))))))))))))))))))))))))))))))))))))</f>
        <v>R.INHERENTE
19</v>
      </c>
      <c r="S415" s="274">
        <f>+VLOOKUP($R415,[7]Listas!$D$112:$E$136,2,FALSE)</f>
        <v>19</v>
      </c>
      <c r="T415" s="515" t="s">
        <v>1464</v>
      </c>
      <c r="U415" s="309" t="s">
        <v>748</v>
      </c>
      <c r="V415" s="309"/>
      <c r="W415" s="873">
        <v>25</v>
      </c>
      <c r="X415" s="874"/>
      <c r="Y415" s="873"/>
      <c r="Z415" s="874"/>
      <c r="AA415" s="873"/>
      <c r="AB415" s="874"/>
      <c r="AC415" s="875"/>
      <c r="AD415" s="875"/>
      <c r="AE415" s="875">
        <v>15</v>
      </c>
      <c r="AF415" s="875"/>
      <c r="AG415" s="436">
        <f>W415+Y415+AA415+AC415+AE415</f>
        <v>40</v>
      </c>
      <c r="AH415" s="407">
        <v>0.48</v>
      </c>
      <c r="AI415" s="408"/>
      <c r="AJ415" s="1186" t="s">
        <v>189</v>
      </c>
      <c r="AK415" s="1187"/>
      <c r="AL415" s="1188" t="s">
        <v>588</v>
      </c>
      <c r="AM415" s="1189"/>
      <c r="AN415" s="1186" t="s">
        <v>189</v>
      </c>
      <c r="AO415" s="1187"/>
      <c r="AP415" s="500" t="s">
        <v>1465</v>
      </c>
      <c r="AQ415" s="478" t="s">
        <v>618</v>
      </c>
      <c r="AR415" s="310" t="s">
        <v>1466</v>
      </c>
      <c r="AS415" s="311" t="s">
        <v>1447</v>
      </c>
      <c r="AT415" s="312" t="s">
        <v>1467</v>
      </c>
      <c r="AU415" s="305">
        <f>+(IF(AND($AV415&gt;0,$AV415&lt;=0.2),0.2,(IF(AND($AV415&gt;0.2,$AV415&lt;=0.4),0.4,(IF(AND($AV415&gt;0.4,$AV415&lt;=0.6),0.6,(IF(AND($AV415&gt;0.6,$AV415&lt;=0.8),0.8,(IF($AV415&gt;0.8,1,""))))))))))</f>
        <v>0.4</v>
      </c>
      <c r="AV415" s="878">
        <f>+MIN(AH415:AH419)</f>
        <v>0.33600000000000002</v>
      </c>
      <c r="AW415" s="881" t="str">
        <f>+(IF($AU415=0.2,"MUY BAJA",(IF($AU415=0.4,"BAJA",(IF($AU415=0.6,"MEDIA",(IF($AU415=0.8,"ALTA",(IF($AU415=1,"MUY ALTA",""))))))))))</f>
        <v>BAJA</v>
      </c>
      <c r="AX415" s="884">
        <f>+MIN(AI415:AI419)</f>
        <v>0.48</v>
      </c>
      <c r="AY415" s="881" t="str">
        <f>+(IF($BB415=0.2,"MUY BAJA",(IF($BB415=0.4,"BAJA",(IF($BB415=0.6,"MEDIA",(IF($BB415=0.8,"ALTA",(IF($BB415=1,"MUY ALTA",""))))))))))</f>
        <v>MEDIA</v>
      </c>
      <c r="AZ415" s="887" t="str">
        <f>IF($AU415="","",(CONCATENATE("R.RESIDUAL
",(IF(AND($AU415=0.2,$BB415=0.2),1,(IF(AND($AU415=0.2,$BB415=0.4),6,(IF(AND($AU415=0.2,$BB415=0.6),11,(IF(AND($AU415=0.2,$BB415=0.8),16,(IF(AND($AU415=0.2,$BB415=1),21,(IF(AND($AU415=0.4,$BB415=0.2),2,(IF(AND($AU415=0.4,$BB415=0.4),7,(IF(AND($AU415=0.4,$BB415=0.6),12,(IF(AND($AU415=0.4,$BB415=0.8),17,(IF(AND($AU415=0.4,$BB415=1),22,(IF(AND($AU415=0.6,$BB415=0.2),3,(IF(AND($AU415=0.6,$BB415=0.4),8,(IF(AND($AU415=0.6,$BB415=0.6),13,(IF(AND($AU415=0.6,$BB415=0.8),18,(IF(AND($AU415=0.6,$BB415=1),23,(IF(AND($AU415=0.8,$BB415=0.2),4,(IF(AND($AU415=0.8,$BB415=0.4),9,(IF(AND($AU415=0.8,$BB415=0.6),14,(IF(AND($AU415=0.8,$BB415=0.8),19,(IF(AND($AU415=0.8,$BB415=1),24,(IF(AND($AU415=1,$BB415=0.2),5,(IF(AND($AU415=1,$BB415=0.4),10,(IF(AND($AU415=1,$BB415=0.6),15,(IF(AND($AU415=1,$BB415=0.8),20,(IF(AND($AU415=1,$BB415=1),25,"")))))))))))))))))))))))))))))))))))))))))))))))))))))</f>
        <v>R.RESIDUAL
12</v>
      </c>
      <c r="BA415" s="890" t="s">
        <v>610</v>
      </c>
      <c r="BB415" s="305">
        <f>+(IF(AND($AX415&gt;0,$AX415&lt;=0.2),0.2,(IF(AND($AX415&gt;0.2,$AX415&lt;=0.4),0.4,(IF(AND($AX415&gt;0.4,$AX415&lt;=0.6),0.6,(IF(AND($AX415&gt;0.6,$AX415&lt;=0.8),0.8,(IF($AX415&gt;0.8,1,""))))))))))</f>
        <v>0.6</v>
      </c>
      <c r="BC415" s="276">
        <f>+VLOOKUP($AZ415,[7]Listas!$F$112:$G$136,2,FALSE)</f>
        <v>12</v>
      </c>
      <c r="BD415" s="397">
        <v>1</v>
      </c>
      <c r="BE415" s="277" t="str">
        <f>IF(ISERROR(IF(R415="R.INHERENTE
5","R. INHERENTE",(IF(AZ415="R.RESIDUAL
5","R. RESIDUAL"," ")))),"",(IF(R415="R.INHERENTE
5","R. INHERENTE",(IF(AZ415="R.RESIDUAL
5","R. RESIDUAL"," ")))))</f>
        <v xml:space="preserve"> </v>
      </c>
      <c r="BF415" s="278" t="str">
        <f>IF(ISERROR(IF(R415="R.INHERENTE
10","R. INHERENTE",(IF(AZ415="R.RESIDUAL
10","R. RESIDUAL"," ")))),"",(IF(R415="R.INHERENTE
10","R. INHERENTE",(IF(AZ415="R.RESIDUAL
10","R. RESIDUAL"," ")))))</f>
        <v xml:space="preserve"> </v>
      </c>
      <c r="BG415" s="278" t="str">
        <f>IF(ISERROR(IF(R415="R.INHERENTE
15","R. INHERENTE",(IF(AZ415="R.RESIDUAL
15","R. RESIDUAL"," ")))),"",(IF(R415="R.INHERENTE
15","R. INHERENTE",(IF(AZ415="R.RESIDUAL
15","R. RESIDUAL"," ")))))</f>
        <v xml:space="preserve"> </v>
      </c>
      <c r="BH415" s="278" t="str">
        <f>IF(ISERROR(IF(R415="R.INHERENTE
20","R. INHERENTE",(IF(AZ415="R.RESIDUAL
20","R. RESIDUAL"," ")))),"",(IF(R415="R.INHERENTE
20","R. INHERENTE",(IF(AZ415="R.RESIDUAL
20","R. RESIDUAL"," ")))))</f>
        <v xml:space="preserve"> </v>
      </c>
      <c r="BI415" s="279" t="str">
        <f>IF(ISERROR(IF(R415="R.INHERENTE
25","R. INHERENTE",(IF(AZ415="R.RESIDUAL
25","R. RESIDUAL"," ")))),"",(IF(R415="R.INHERENTE
25","R. INHERENTE",(IF(AZ415="R.RESIDUAL
25","R. RESIDUAL"," ")))))</f>
        <v xml:space="preserve"> </v>
      </c>
      <c r="BJ415" s="280"/>
      <c r="BK415" s="893" t="s">
        <v>43</v>
      </c>
      <c r="BL415" s="810" t="s">
        <v>43</v>
      </c>
      <c r="BM415" s="810" t="s">
        <v>43</v>
      </c>
      <c r="BN415" s="810" t="s">
        <v>43</v>
      </c>
      <c r="BO415" s="810" t="s">
        <v>43</v>
      </c>
      <c r="BP415" s="813"/>
      <c r="BQ415" s="392"/>
      <c r="BR415" s="816" t="s">
        <v>1934</v>
      </c>
      <c r="BS415" s="523"/>
      <c r="BT415" s="822" t="s">
        <v>1440</v>
      </c>
      <c r="BU415" s="275"/>
      <c r="BV415" s="825">
        <v>44656</v>
      </c>
      <c r="BW415" s="828"/>
      <c r="BX415" s="828"/>
      <c r="BY415" s="828"/>
      <c r="BZ415" s="792" t="s">
        <v>924</v>
      </c>
      <c r="CA415" s="828"/>
      <c r="CB415" s="828"/>
      <c r="CC415" s="828"/>
      <c r="CD415" s="792" t="s">
        <v>924</v>
      </c>
      <c r="CE415" s="828"/>
      <c r="CF415" s="828"/>
      <c r="CG415" s="828"/>
      <c r="CH415" s="792" t="s">
        <v>925</v>
      </c>
      <c r="CI415" s="828"/>
      <c r="CJ415" s="828"/>
      <c r="CK415" s="828"/>
      <c r="CL415" s="792" t="s">
        <v>924</v>
      </c>
      <c r="CM415" s="828"/>
      <c r="CN415" s="828"/>
      <c r="CO415" s="828"/>
      <c r="CP415" s="795" t="s">
        <v>926</v>
      </c>
      <c r="CQ415" s="308"/>
      <c r="CR415" s="831">
        <v>44661</v>
      </c>
      <c r="CS415" s="789"/>
      <c r="CT415" s="789"/>
      <c r="CU415" s="789"/>
      <c r="CV415" s="789"/>
      <c r="CW415" s="789"/>
      <c r="CX415" s="789"/>
      <c r="CY415" s="789"/>
      <c r="CZ415" s="792" t="s">
        <v>924</v>
      </c>
      <c r="DA415" s="789"/>
      <c r="DB415" s="789"/>
      <c r="DC415" s="789"/>
      <c r="DD415" s="792" t="s">
        <v>924</v>
      </c>
      <c r="DE415" s="789"/>
      <c r="DF415" s="789"/>
      <c r="DG415" s="789"/>
      <c r="DH415" s="792" t="s">
        <v>925</v>
      </c>
      <c r="DI415" s="789"/>
      <c r="DJ415" s="789"/>
      <c r="DK415" s="789"/>
      <c r="DL415" s="792" t="s">
        <v>924</v>
      </c>
      <c r="DM415" s="789"/>
      <c r="DN415" s="789"/>
      <c r="DO415" s="789"/>
      <c r="DP415" s="795" t="s">
        <v>926</v>
      </c>
      <c r="DQ415" s="293"/>
      <c r="DR415" s="294"/>
      <c r="DS415" s="295"/>
      <c r="DT415" s="295"/>
      <c r="DU415" s="296"/>
    </row>
    <row r="416" spans="1:125" ht="66.75" customHeight="1" x14ac:dyDescent="0.25">
      <c r="A416" s="303"/>
      <c r="B416" s="835"/>
      <c r="C416" s="838"/>
      <c r="D416" s="838"/>
      <c r="E416" s="838"/>
      <c r="F416" s="841"/>
      <c r="G416" s="844"/>
      <c r="H416" s="486" t="s">
        <v>2105</v>
      </c>
      <c r="I416" s="847"/>
      <c r="J416" s="850"/>
      <c r="K416" s="853"/>
      <c r="L416" s="274"/>
      <c r="M416" s="856"/>
      <c r="N416" s="859"/>
      <c r="O416" s="862"/>
      <c r="P416" s="865"/>
      <c r="Q416" s="868"/>
      <c r="R416" s="871"/>
      <c r="S416" s="274"/>
      <c r="T416" s="516" t="s">
        <v>1468</v>
      </c>
      <c r="U416" s="258" t="s">
        <v>748</v>
      </c>
      <c r="V416" s="258"/>
      <c r="W416" s="798"/>
      <c r="X416" s="798"/>
      <c r="Y416" s="798">
        <v>15</v>
      </c>
      <c r="Z416" s="798"/>
      <c r="AA416" s="798"/>
      <c r="AB416" s="798"/>
      <c r="AC416" s="798"/>
      <c r="AD416" s="798"/>
      <c r="AE416" s="798">
        <v>15</v>
      </c>
      <c r="AF416" s="798"/>
      <c r="AG416" s="412">
        <f>W416+Y416+AA416+AC416+AE416</f>
        <v>30</v>
      </c>
      <c r="AH416" s="403">
        <v>0.33600000000000002</v>
      </c>
      <c r="AI416" s="404"/>
      <c r="AJ416" s="801" t="s">
        <v>189</v>
      </c>
      <c r="AK416" s="802"/>
      <c r="AL416" s="803" t="s">
        <v>588</v>
      </c>
      <c r="AM416" s="804"/>
      <c r="AN416" s="801" t="s">
        <v>189</v>
      </c>
      <c r="AO416" s="802"/>
      <c r="AP416" s="499" t="s">
        <v>1469</v>
      </c>
      <c r="AQ416" s="482" t="s">
        <v>616</v>
      </c>
      <c r="AR416" s="269" t="s">
        <v>1470</v>
      </c>
      <c r="AS416" s="266" t="s">
        <v>1447</v>
      </c>
      <c r="AT416" s="261" t="s">
        <v>1467</v>
      </c>
      <c r="AU416" s="276"/>
      <c r="AV416" s="879"/>
      <c r="AW416" s="882"/>
      <c r="AX416" s="885"/>
      <c r="AY416" s="882"/>
      <c r="AZ416" s="888"/>
      <c r="BA416" s="891"/>
      <c r="BB416" s="394"/>
      <c r="BC416" s="282"/>
      <c r="BD416" s="397">
        <v>0.8</v>
      </c>
      <c r="BE416" s="283" t="str">
        <f>IF(ISERROR(IF(R415="R.INHERENTE
4","R. INHERENTE",(IF(AZ415="R.RESIDUAL
4","R. RESIDUAL"," ")))),"",(IF(R415="R.INHERENTE
4","R. INHERENTE",(IF(AZ415="R.RESIDUAL
4","R. RESIDUAL"," ")))))</f>
        <v xml:space="preserve"> </v>
      </c>
      <c r="BF416" s="284" t="str">
        <f>IF(ISERROR(IF(R415="R.INHERENTE
9","R. INHERENTE",(IF(AZ415="R.RESIDUAL
9","R. RESIDUAL"," ")))),"",(IF(R415="R.INHERENTE
9","R. INHERENTE",(IF(AZ415="R.RESIDUAL
9","R. RESIDUAL"," ")))))</f>
        <v xml:space="preserve"> </v>
      </c>
      <c r="BG416" s="285" t="str">
        <f>IF(ISERROR(IF(R415="R.INHERENTE
14","R. INHERENTE",(IF(AZ415="R.RESIDUAL
14","R. RESIDUAL"," ")))),"",(IF(R415="R.INHERENTE
14","R. INHERENTE",(IF(AZ415="R.RESIDUAL
14","R. RESIDUAL"," ")))))</f>
        <v xml:space="preserve"> </v>
      </c>
      <c r="BH416" s="285" t="str">
        <f>IF(ISERROR(IF(R415="R.INHERENTE
19","R. INHERENTE",(IF(AZ415="R.RESIDUAL
19","R. RESIDUAL"," ")))),"",(IF(R415="R.INHERENTE
19","R. INHERENTE",(IF(AZ415="R.RESIDUAL
19","R. RESIDUAL"," ")))))</f>
        <v>R. INHERENTE</v>
      </c>
      <c r="BI416" s="286" t="str">
        <f>IF(ISERROR(IF(R415="R.INHERENTE
24","R. INHERENTE",(IF(AZ415="R.RESIDUAL
24","R. RESIDUAL"," ")))),"",(IF(R415="R.INHERENTE
24","R. INHERENTE",(IF(AZ415="R.RESIDUAL
24","R. RESIDUAL"," ")))))</f>
        <v xml:space="preserve"> </v>
      </c>
      <c r="BJ416" s="280"/>
      <c r="BK416" s="894"/>
      <c r="BL416" s="811"/>
      <c r="BM416" s="811"/>
      <c r="BN416" s="811"/>
      <c r="BO416" s="811"/>
      <c r="BP416" s="814"/>
      <c r="BQ416" s="392"/>
      <c r="BR416" s="817"/>
      <c r="BS416" s="275"/>
      <c r="BT416" s="823"/>
      <c r="BU416" s="275"/>
      <c r="BV416" s="826"/>
      <c r="BW416" s="829"/>
      <c r="BX416" s="829"/>
      <c r="BY416" s="829"/>
      <c r="BZ416" s="793"/>
      <c r="CA416" s="829"/>
      <c r="CB416" s="829"/>
      <c r="CC416" s="829"/>
      <c r="CD416" s="793"/>
      <c r="CE416" s="829"/>
      <c r="CF416" s="829"/>
      <c r="CG416" s="829"/>
      <c r="CH416" s="793"/>
      <c r="CI416" s="829"/>
      <c r="CJ416" s="829"/>
      <c r="CK416" s="829"/>
      <c r="CL416" s="793"/>
      <c r="CM416" s="829"/>
      <c r="CN416" s="829"/>
      <c r="CO416" s="829"/>
      <c r="CP416" s="796"/>
      <c r="CQ416" s="308"/>
      <c r="CR416" s="832"/>
      <c r="CS416" s="790"/>
      <c r="CT416" s="790"/>
      <c r="CU416" s="790"/>
      <c r="CV416" s="790"/>
      <c r="CW416" s="790"/>
      <c r="CX416" s="790"/>
      <c r="CY416" s="790"/>
      <c r="CZ416" s="793"/>
      <c r="DA416" s="790"/>
      <c r="DB416" s="790"/>
      <c r="DC416" s="790"/>
      <c r="DD416" s="793"/>
      <c r="DE416" s="790"/>
      <c r="DF416" s="790"/>
      <c r="DG416" s="790"/>
      <c r="DH416" s="793"/>
      <c r="DI416" s="790"/>
      <c r="DJ416" s="790"/>
      <c r="DK416" s="790"/>
      <c r="DL416" s="793"/>
      <c r="DM416" s="790"/>
      <c r="DN416" s="790"/>
      <c r="DO416" s="790"/>
      <c r="DP416" s="796"/>
      <c r="DQ416" s="293"/>
      <c r="DR416" s="297"/>
      <c r="DS416" s="298"/>
      <c r="DT416" s="298"/>
      <c r="DU416" s="299"/>
    </row>
    <row r="417" spans="1:125" ht="85.5" customHeight="1" x14ac:dyDescent="0.25">
      <c r="A417" s="303"/>
      <c r="B417" s="835"/>
      <c r="C417" s="838"/>
      <c r="D417" s="838"/>
      <c r="E417" s="838"/>
      <c r="F417" s="841"/>
      <c r="G417" s="844"/>
      <c r="H417" s="486" t="s">
        <v>2106</v>
      </c>
      <c r="I417" s="847"/>
      <c r="J417" s="850"/>
      <c r="K417" s="853"/>
      <c r="L417" s="274"/>
      <c r="M417" s="856"/>
      <c r="N417" s="859"/>
      <c r="O417" s="862"/>
      <c r="P417" s="865"/>
      <c r="Q417" s="868"/>
      <c r="R417" s="871"/>
      <c r="S417" s="274"/>
      <c r="T417" s="516" t="s">
        <v>1471</v>
      </c>
      <c r="U417" s="258"/>
      <c r="V417" s="258" t="s">
        <v>260</v>
      </c>
      <c r="W417" s="798">
        <v>25</v>
      </c>
      <c r="X417" s="798"/>
      <c r="Y417" s="798"/>
      <c r="Z417" s="798"/>
      <c r="AA417" s="798"/>
      <c r="AB417" s="798"/>
      <c r="AC417" s="798"/>
      <c r="AD417" s="798"/>
      <c r="AE417" s="798">
        <v>15</v>
      </c>
      <c r="AF417" s="798"/>
      <c r="AG417" s="412">
        <f>W417+Y417+AA417+AC417+AE417</f>
        <v>40</v>
      </c>
      <c r="AH417" s="403"/>
      <c r="AI417" s="404">
        <v>0.48</v>
      </c>
      <c r="AJ417" s="801" t="s">
        <v>189</v>
      </c>
      <c r="AK417" s="802"/>
      <c r="AL417" s="803" t="s">
        <v>588</v>
      </c>
      <c r="AM417" s="804"/>
      <c r="AN417" s="801" t="s">
        <v>189</v>
      </c>
      <c r="AO417" s="802"/>
      <c r="AP417" s="499" t="s">
        <v>1472</v>
      </c>
      <c r="AQ417" s="482" t="s">
        <v>1453</v>
      </c>
      <c r="AR417" s="269" t="s">
        <v>1466</v>
      </c>
      <c r="AS417" s="266" t="s">
        <v>1447</v>
      </c>
      <c r="AT417" s="261" t="s">
        <v>1467</v>
      </c>
      <c r="AU417" s="276"/>
      <c r="AV417" s="879"/>
      <c r="AW417" s="882"/>
      <c r="AX417" s="885"/>
      <c r="AY417" s="882"/>
      <c r="AZ417" s="888"/>
      <c r="BA417" s="891"/>
      <c r="BB417" s="394"/>
      <c r="BC417" s="282"/>
      <c r="BD417" s="397">
        <v>0.60000000000000009</v>
      </c>
      <c r="BE417" s="283" t="str">
        <f>IF(ISERROR(IF(R415="R.INHERENTE
3","R. INHERENTE",(IF(AZ415="R.RESIDUAL
3","R. RESIDUAL"," ")))),"",(IF(R415="R.INHERENTE
3","R. INHERENTE",(IF(AZ415="R.RESIDUAL
3","R. RESIDUAL"," ")))))</f>
        <v xml:space="preserve"> </v>
      </c>
      <c r="BF417" s="284" t="str">
        <f>IF(ISERROR(IF(R415="R.INHERENTE
8","R. INHERENTE",(IF(AZ415="R.RESIDUAL
8","R. RESIDUAL"," ")))),"",(IF(R415="R.INHERENTE
8","R. INHERENTE",(IF(AZ415="R.RESIDUAL
8","R. RESIDUAL"," ")))))</f>
        <v xml:space="preserve"> </v>
      </c>
      <c r="BG417" s="284" t="str">
        <f>IF(ISERROR(IF(R415="R.INHERENTE
13","R. INHERENTE",(IF(AZ415="R.RESIDUAL
13","R. RESIDUAL"," ")))),"",(IF(R415="R.INHERENTE
13","R. INHERENTE",(IF(AZ415="R.RESIDUAL
13","R. RESIDUAL"," ")))))</f>
        <v xml:space="preserve"> </v>
      </c>
      <c r="BH417" s="285" t="str">
        <f>IF(ISERROR(IF(R415="R.INHERENTE
18","R. INHERENTE",(IF(AZ415="R.RESIDUAL
18","R. RESIDUAL"," ")))),"",(IF(R415="R.INHERENTE
18","R. INHERENTE",(IF(AZ415="R.RESIDUAL
18","R. RESIDUAL"," ")))))</f>
        <v xml:space="preserve"> </v>
      </c>
      <c r="BI417" s="286" t="str">
        <f>IF(ISERROR(IF(R415="R.INHERENTE
23","R. INHERENTE",(IF(AZ415="R.RESIDUAL
23","R. RESIDUAL"," ")))),"",(IF(R415="R.INHERENTE
23","R. INHERENTE",(IF(AZ415="R.RESIDUAL
23","R. RESIDUAL"," ")))))</f>
        <v xml:space="preserve"> </v>
      </c>
      <c r="BJ417" s="280"/>
      <c r="BK417" s="894"/>
      <c r="BL417" s="811"/>
      <c r="BM417" s="811"/>
      <c r="BN417" s="811"/>
      <c r="BO417" s="811"/>
      <c r="BP417" s="814"/>
      <c r="BQ417" s="392"/>
      <c r="BR417" s="817"/>
      <c r="BS417" s="275" t="s">
        <v>1449</v>
      </c>
      <c r="BT417" s="823"/>
      <c r="BU417" s="275"/>
      <c r="BV417" s="826"/>
      <c r="BW417" s="829"/>
      <c r="BX417" s="829"/>
      <c r="BY417" s="829"/>
      <c r="BZ417" s="793"/>
      <c r="CA417" s="829"/>
      <c r="CB417" s="829"/>
      <c r="CC417" s="829"/>
      <c r="CD417" s="793"/>
      <c r="CE417" s="829"/>
      <c r="CF417" s="829"/>
      <c r="CG417" s="829"/>
      <c r="CH417" s="793"/>
      <c r="CI417" s="829"/>
      <c r="CJ417" s="829"/>
      <c r="CK417" s="829"/>
      <c r="CL417" s="793"/>
      <c r="CM417" s="829"/>
      <c r="CN417" s="829"/>
      <c r="CO417" s="829"/>
      <c r="CP417" s="796"/>
      <c r="CQ417" s="308"/>
      <c r="CR417" s="832"/>
      <c r="CS417" s="790"/>
      <c r="CT417" s="790"/>
      <c r="CU417" s="790"/>
      <c r="CV417" s="790"/>
      <c r="CW417" s="790"/>
      <c r="CX417" s="790"/>
      <c r="CY417" s="790"/>
      <c r="CZ417" s="793"/>
      <c r="DA417" s="790"/>
      <c r="DB417" s="790"/>
      <c r="DC417" s="790"/>
      <c r="DD417" s="793"/>
      <c r="DE417" s="790"/>
      <c r="DF417" s="790"/>
      <c r="DG417" s="790"/>
      <c r="DH417" s="793"/>
      <c r="DI417" s="790"/>
      <c r="DJ417" s="790"/>
      <c r="DK417" s="790"/>
      <c r="DL417" s="793"/>
      <c r="DM417" s="790"/>
      <c r="DN417" s="790"/>
      <c r="DO417" s="790"/>
      <c r="DP417" s="796"/>
      <c r="DQ417" s="293"/>
      <c r="DR417" s="297"/>
      <c r="DS417" s="298"/>
      <c r="DT417" s="298"/>
      <c r="DU417" s="299"/>
    </row>
    <row r="418" spans="1:125" ht="66.75" customHeight="1" x14ac:dyDescent="0.25">
      <c r="A418" s="303"/>
      <c r="B418" s="835"/>
      <c r="C418" s="838"/>
      <c r="D418" s="838"/>
      <c r="E418" s="838"/>
      <c r="F418" s="841"/>
      <c r="G418" s="844"/>
      <c r="H418" s="486"/>
      <c r="I418" s="847"/>
      <c r="J418" s="850"/>
      <c r="K418" s="853"/>
      <c r="L418" s="274"/>
      <c r="M418" s="856"/>
      <c r="N418" s="859"/>
      <c r="O418" s="862"/>
      <c r="P418" s="865"/>
      <c r="Q418" s="868"/>
      <c r="R418" s="871"/>
      <c r="S418" s="274"/>
      <c r="T418" s="516"/>
      <c r="U418" s="258"/>
      <c r="V418" s="258"/>
      <c r="W418" s="798"/>
      <c r="X418" s="798"/>
      <c r="Y418" s="798"/>
      <c r="Z418" s="798"/>
      <c r="AA418" s="798"/>
      <c r="AB418" s="798"/>
      <c r="AC418" s="798"/>
      <c r="AD418" s="798"/>
      <c r="AE418" s="798"/>
      <c r="AF418" s="798"/>
      <c r="AG418" s="412">
        <f>W418+Y418+AA418+AC418+AE418</f>
        <v>0</v>
      </c>
      <c r="AH418" s="403"/>
      <c r="AI418" s="404"/>
      <c r="AJ418" s="801"/>
      <c r="AK418" s="802"/>
      <c r="AL418" s="803"/>
      <c r="AM418" s="804"/>
      <c r="AN418" s="801"/>
      <c r="AO418" s="802"/>
      <c r="AP418" s="480"/>
      <c r="AQ418" s="482"/>
      <c r="AR418" s="269"/>
      <c r="AS418" s="266"/>
      <c r="AT418" s="261"/>
      <c r="AU418" s="276"/>
      <c r="AV418" s="879"/>
      <c r="AW418" s="882"/>
      <c r="AX418" s="885"/>
      <c r="AY418" s="882"/>
      <c r="AZ418" s="888"/>
      <c r="BA418" s="891"/>
      <c r="BB418" s="394"/>
      <c r="BC418" s="282"/>
      <c r="BD418" s="397">
        <v>0.4</v>
      </c>
      <c r="BE418" s="287" t="str">
        <f>IF(ISERROR(IF(R415="R.INHERENTE
2","R. INHERENTE",(IF(AZ415="R.RESIDUAL
2","R. RESIDUAL"," ")))),"",(IF(R415="R.INHERENTE
2","R. INHERENTE",(IF(AZ415="R.RESIDUAL
2","R. RESIDUAL"," ")))))</f>
        <v xml:space="preserve"> </v>
      </c>
      <c r="BF418" s="284" t="str">
        <f>IF(ISERROR(IF(R415="R.INHERENTE
7","R. INHERENTE",(IF(AZ415="R.RESIDUAL
7","R. RESIDUAL"," ")))),"",(IF(R415="R.INHERENTE
7","R. INHERENTE",(IF(AZ415="R.RESIDUAL
7","R. RESIDUAL"," ")))))</f>
        <v xml:space="preserve"> </v>
      </c>
      <c r="BG418" s="284" t="str">
        <f>IF(ISERROR(IF(R415="R.INHERENTE
12","R. INHERENTE",(IF(AZ415="R.RESIDUAL
12","R. RESIDUAL"," ")))),"",(IF(R415="R.INHERENTE
12","R. INHERENTE",(IF(AZ415="R.RESIDUAL
12","R. RESIDUAL"," ")))))</f>
        <v>R. RESIDUAL</v>
      </c>
      <c r="BH418" s="285" t="str">
        <f>IF(ISERROR(IF(R415="R.INHERENTE
17","R. INHERENTE",(IF(AZ415="R.RESIDUAL
17","R. RESIDUAL"," ")))),"",(IF(R415="R.INHERENTE
17","R. INHERENTE",(IF(AZ415="R.RESIDUAL
17","R. RESIDUAL"," ")))))</f>
        <v xml:space="preserve"> </v>
      </c>
      <c r="BI418" s="286" t="str">
        <f>IF(ISERROR(IF(R415="R.INHERENTE
22","R. INHERENTE",(IF(AZ415="R.RESIDUAL
22","R. RESIDUAL"," ")))),"",(IF(R415="R.INHERENTE
22","R. INHERENTE",(IF(AZ415="R.RESIDUAL
22","R. RESIDUAL"," ")))))</f>
        <v xml:space="preserve"> </v>
      </c>
      <c r="BJ418" s="280"/>
      <c r="BK418" s="894"/>
      <c r="BL418" s="811"/>
      <c r="BM418" s="811"/>
      <c r="BN418" s="811"/>
      <c r="BO418" s="811"/>
      <c r="BP418" s="814"/>
      <c r="BQ418" s="392"/>
      <c r="BR418" s="817"/>
      <c r="BS418" s="275"/>
      <c r="BT418" s="823"/>
      <c r="BU418" s="275"/>
      <c r="BV418" s="826"/>
      <c r="BW418" s="829"/>
      <c r="BX418" s="829"/>
      <c r="BY418" s="829"/>
      <c r="BZ418" s="793"/>
      <c r="CA418" s="829"/>
      <c r="CB418" s="829"/>
      <c r="CC418" s="829"/>
      <c r="CD418" s="793"/>
      <c r="CE418" s="829"/>
      <c r="CF418" s="829"/>
      <c r="CG418" s="829"/>
      <c r="CH418" s="793"/>
      <c r="CI418" s="829"/>
      <c r="CJ418" s="829"/>
      <c r="CK418" s="829"/>
      <c r="CL418" s="793"/>
      <c r="CM418" s="829"/>
      <c r="CN418" s="829"/>
      <c r="CO418" s="829"/>
      <c r="CP418" s="796"/>
      <c r="CQ418" s="308"/>
      <c r="CR418" s="832"/>
      <c r="CS418" s="790"/>
      <c r="CT418" s="790"/>
      <c r="CU418" s="790"/>
      <c r="CV418" s="790"/>
      <c r="CW418" s="790"/>
      <c r="CX418" s="790"/>
      <c r="CY418" s="790"/>
      <c r="CZ418" s="793"/>
      <c r="DA418" s="790"/>
      <c r="DB418" s="790"/>
      <c r="DC418" s="790"/>
      <c r="DD418" s="793"/>
      <c r="DE418" s="790"/>
      <c r="DF418" s="790"/>
      <c r="DG418" s="790"/>
      <c r="DH418" s="793"/>
      <c r="DI418" s="790"/>
      <c r="DJ418" s="790"/>
      <c r="DK418" s="790"/>
      <c r="DL418" s="793"/>
      <c r="DM418" s="790"/>
      <c r="DN418" s="790"/>
      <c r="DO418" s="790"/>
      <c r="DP418" s="796"/>
      <c r="DQ418" s="293"/>
      <c r="DR418" s="297"/>
      <c r="DS418" s="298"/>
      <c r="DT418" s="298"/>
      <c r="DU418" s="299"/>
    </row>
    <row r="419" spans="1:125" ht="66.75" customHeight="1" thickBot="1" x14ac:dyDescent="0.3">
      <c r="A419" s="303"/>
      <c r="B419" s="836"/>
      <c r="C419" s="839"/>
      <c r="D419" s="839"/>
      <c r="E419" s="839"/>
      <c r="F419" s="842"/>
      <c r="G419" s="845"/>
      <c r="H419" s="487"/>
      <c r="I419" s="848"/>
      <c r="J419" s="851"/>
      <c r="K419" s="854"/>
      <c r="L419" s="274"/>
      <c r="M419" s="857"/>
      <c r="N419" s="860"/>
      <c r="O419" s="863"/>
      <c r="P419" s="866"/>
      <c r="Q419" s="869"/>
      <c r="R419" s="872"/>
      <c r="S419" s="274"/>
      <c r="T419" s="536"/>
      <c r="U419" s="263"/>
      <c r="V419" s="263"/>
      <c r="W419" s="805"/>
      <c r="X419" s="805"/>
      <c r="Y419" s="805"/>
      <c r="Z419" s="805"/>
      <c r="AA419" s="805"/>
      <c r="AB419" s="805"/>
      <c r="AC419" s="805"/>
      <c r="AD419" s="805"/>
      <c r="AE419" s="805"/>
      <c r="AF419" s="805"/>
      <c r="AG419" s="413">
        <f>W419+Y419+AA419+AC419+AE419</f>
        <v>0</v>
      </c>
      <c r="AH419" s="405"/>
      <c r="AI419" s="406"/>
      <c r="AJ419" s="806"/>
      <c r="AK419" s="807"/>
      <c r="AL419" s="808"/>
      <c r="AM419" s="809"/>
      <c r="AN419" s="806"/>
      <c r="AO419" s="807"/>
      <c r="AP419" s="271"/>
      <c r="AQ419" s="483"/>
      <c r="AR419" s="270"/>
      <c r="AS419" s="267"/>
      <c r="AT419" s="264"/>
      <c r="AU419" s="276"/>
      <c r="AV419" s="880"/>
      <c r="AW419" s="883"/>
      <c r="AX419" s="886"/>
      <c r="AY419" s="883"/>
      <c r="AZ419" s="889"/>
      <c r="BA419" s="892"/>
      <c r="BB419" s="394"/>
      <c r="BC419" s="282"/>
      <c r="BD419" s="398">
        <v>0.2</v>
      </c>
      <c r="BE419" s="288" t="str">
        <f>IF(ISERROR(IF(R415="R.INHERENTE
1","R. INHERENTE",(IF(AZ415="R.RESIDUAL
1","R. RESIDUAL"," ")))),"",(IF(R415="R.INHERENTE
1","R. INHERENTE",(IF(AZ415="R.RESIDUAL
1","R. RESIDUAL"," ")))))</f>
        <v xml:space="preserve"> </v>
      </c>
      <c r="BF419" s="289" t="str">
        <f>IF(ISERROR(IF(R415="R.INHERENTE
6","R. INHERENTE",(IF(AZ415="R.RESIDUAL
6","R. RESIDUAL"," ")))),"",(IF(R415="R.INHERENTE
6","R. INHERENTE",(IF(AZ415="R.RESIDUAL
6","R. RESIDUAL"," ")))))</f>
        <v xml:space="preserve"> </v>
      </c>
      <c r="BG419" s="290" t="str">
        <f>IF(ISERROR(IF(R415="R.INHERENTE
11","R. INHERENTE",(IF(AZ415="R.RESIDUAL
11","R. RESIDUAL"," ")))),"",(IF(R415="R.INHERENTE
11","R. INHERENTE",(IF(AZ415="R.RESIDUAL
11","R. RESIDUAL"," ")))))</f>
        <v xml:space="preserve"> </v>
      </c>
      <c r="BH419" s="291" t="str">
        <f>IF(ISERROR(IF(R415="R.INHERENTE
16","R. INHERENTE",(IF(AZ415="R.RESIDUAL
16","R. RESIDUAL"," ")))),"",(IF(R415="R.INHERENTE
16","R. INHERENTE",(IF(AZ415="R.RESIDUAL
16","R. RESIDUAL"," ")))))</f>
        <v xml:space="preserve"> </v>
      </c>
      <c r="BI419" s="292" t="str">
        <f>IF(ISERROR(IF(R415="R.INHERENTE
21","R. INHERENTE",(IF(AZ415="R.RESIDUAL
21","R. RESIDUAL"," ")))),"",(IF(R415="R.INHERENTE
21","R. INHERENTE",(IF(AZ415="R.RESIDUAL
21","R. RESIDUAL"," ")))))</f>
        <v xml:space="preserve"> </v>
      </c>
      <c r="BJ419" s="280"/>
      <c r="BK419" s="895"/>
      <c r="BL419" s="812"/>
      <c r="BM419" s="812"/>
      <c r="BN419" s="812"/>
      <c r="BO419" s="812"/>
      <c r="BP419" s="815"/>
      <c r="BQ419" s="392"/>
      <c r="BR419" s="818"/>
      <c r="BS419" s="524"/>
      <c r="BT419" s="824"/>
      <c r="BU419" s="275"/>
      <c r="BV419" s="827"/>
      <c r="BW419" s="830"/>
      <c r="BX419" s="830"/>
      <c r="BY419" s="830"/>
      <c r="BZ419" s="794"/>
      <c r="CA419" s="830"/>
      <c r="CB419" s="830"/>
      <c r="CC419" s="830"/>
      <c r="CD419" s="794"/>
      <c r="CE419" s="830"/>
      <c r="CF419" s="830"/>
      <c r="CG419" s="830"/>
      <c r="CH419" s="794"/>
      <c r="CI419" s="830"/>
      <c r="CJ419" s="830"/>
      <c r="CK419" s="830"/>
      <c r="CL419" s="794"/>
      <c r="CM419" s="830"/>
      <c r="CN419" s="830"/>
      <c r="CO419" s="830"/>
      <c r="CP419" s="797"/>
      <c r="CQ419" s="308"/>
      <c r="CR419" s="833"/>
      <c r="CS419" s="791"/>
      <c r="CT419" s="791"/>
      <c r="CU419" s="791"/>
      <c r="CV419" s="791"/>
      <c r="CW419" s="791"/>
      <c r="CX419" s="791"/>
      <c r="CY419" s="791"/>
      <c r="CZ419" s="794"/>
      <c r="DA419" s="791"/>
      <c r="DB419" s="791"/>
      <c r="DC419" s="791"/>
      <c r="DD419" s="794"/>
      <c r="DE419" s="791"/>
      <c r="DF419" s="791"/>
      <c r="DG419" s="791"/>
      <c r="DH419" s="794"/>
      <c r="DI419" s="791"/>
      <c r="DJ419" s="791"/>
      <c r="DK419" s="791"/>
      <c r="DL419" s="794"/>
      <c r="DM419" s="791"/>
      <c r="DN419" s="791"/>
      <c r="DO419" s="791"/>
      <c r="DP419" s="797"/>
      <c r="DQ419" s="293"/>
      <c r="DR419" s="300"/>
      <c r="DS419" s="301"/>
      <c r="DT419" s="301"/>
      <c r="DU419" s="302"/>
    </row>
    <row r="420" spans="1:125" ht="19.5" customHeight="1" thickBot="1" x14ac:dyDescent="0.3">
      <c r="AV420" s="394"/>
      <c r="AW420" s="394"/>
      <c r="AX420" s="394"/>
      <c r="AY420" s="394"/>
      <c r="AZ420" s="394"/>
      <c r="BE420" s="410">
        <v>0.2</v>
      </c>
      <c r="BF420" s="411">
        <v>0.4</v>
      </c>
      <c r="BG420" s="411">
        <v>0.60000000000000009</v>
      </c>
      <c r="BH420" s="411">
        <v>0.8</v>
      </c>
      <c r="BI420" s="411">
        <v>1</v>
      </c>
    </row>
    <row r="421" spans="1:125" ht="66.75" customHeight="1" x14ac:dyDescent="0.25">
      <c r="A421" s="303"/>
      <c r="B421" s="834">
        <v>68</v>
      </c>
      <c r="C421" s="837" t="s">
        <v>646</v>
      </c>
      <c r="D421" s="837" t="s">
        <v>627</v>
      </c>
      <c r="E421" s="837" t="s">
        <v>601</v>
      </c>
      <c r="F421" s="840" t="s">
        <v>600</v>
      </c>
      <c r="G421" s="843" t="s">
        <v>1473</v>
      </c>
      <c r="H421" s="485" t="s">
        <v>1474</v>
      </c>
      <c r="I421" s="846" t="str">
        <f>IF(F421="","",(CONCATENATE("Posibilidad de afectación ",F421," ",G421," ",H421," ",H422," ",H423," ",H424," ",H425)))</f>
        <v xml:space="preserve">Posibilidad de afectación Económica y Reputacional  por insuficiencia de equipos biomédicos, debido a la mala practica y capacitación de los colaboradores, retraso en los mantenimientos preventivos y correctivos y carencia de proveedores contratados por la entidad.   </v>
      </c>
      <c r="J421" s="849" t="s">
        <v>908</v>
      </c>
      <c r="K421" s="852" t="s">
        <v>873</v>
      </c>
      <c r="L421" s="274"/>
      <c r="M421" s="855" t="s">
        <v>657</v>
      </c>
      <c r="N421" s="858">
        <f>IF(ISERROR(VLOOKUP($M421,[7]Listas!$E$20:$F$24,2,FALSE)),"",(VLOOKUP($M421,[7]Listas!$E$20:$F$24,2,FALSE)))</f>
        <v>0.6</v>
      </c>
      <c r="O421" s="861" t="str">
        <f>IF(ISERROR(VLOOKUP($N421,[7]Listas!$E$3:$F$7,2,FALSE)),"",(VLOOKUP($N421,[7]Listas!$E$3:$F$7,2,FALSE)))</f>
        <v>MEDIA</v>
      </c>
      <c r="P421" s="864" t="s">
        <v>597</v>
      </c>
      <c r="Q421" s="867">
        <f>IF(ISERROR(VLOOKUP($P421,[7]Listas!$E$28:$F$35,2,FALSE)),"",(VLOOKUP($P421,[7]Listas!$E$28:$F$35,2,FALSE)))</f>
        <v>0.8</v>
      </c>
      <c r="R421" s="870" t="str">
        <f>IF(N421="","",(CONCATENATE("R.INHERENTE
",(IF(AND($N421=0.2,$Q421=0.2),1,(IF(AND($N421=0.2,$Q421=0.4),6,(IF(AND($N421=0.2,$Q421=0.6),11,(IF(AND($N421=0.2,$Q421=0.8),16,(IF(AND($N421=0.2,$Q421=1),21,(IF(AND($N421=0.4,$Q421=0.2),2,(IF(AND($N421=0.4,$Q421=0.4),7,(IF(AND($N421=0.4,$Q421=0.6),12,(IF(AND($N421=0.4,$Q421=0.8),17,(IF(AND($N421=0.4,$Q421=1),22,(IF(AND($N421=0.6,$Q421=0.2),3,(IF(AND($N421=0.6,$Q421=0.4),8,(IF(AND($N421=0.6,$Q421=0.6),13,(IF(AND($N421=0.6,$Q421=0.8),18,(IF(AND($N421=0.6,$Q421=1),23,(IF(AND($N421=0.8,$Q421=0.2),4,(IF(AND($N421=0.8,$Q421=0.4),9,(IF(AND($N421=0.8,$Q421=0.6),14,(IF(AND($N421=0.8,$Q421=0.8),19,(IF(AND($N421=0.8,$Q421=1),24,(IF(AND($N421=1,$Q421=0.2),5,(IF(AND($N421=1,$Q421=0.4),10,(IF(AND($N421=1,$Q421=0.6),15,(IF(AND($N421=1,$Q421=0.8),20,(IF(AND($N421=1,$Q421=1),25,"")))))))))))))))))))))))))))))))))))))))))))))))))))))</f>
        <v>R.INHERENTE
18</v>
      </c>
      <c r="S421" s="274">
        <f>+VLOOKUP($R421,[7]Listas!$D$112:$E$136,2,FALSE)</f>
        <v>18</v>
      </c>
      <c r="T421" s="515" t="s">
        <v>1475</v>
      </c>
      <c r="U421" s="309" t="s">
        <v>748</v>
      </c>
      <c r="V421" s="309"/>
      <c r="W421" s="873">
        <v>25</v>
      </c>
      <c r="X421" s="874"/>
      <c r="Y421" s="873"/>
      <c r="Z421" s="874"/>
      <c r="AA421" s="873"/>
      <c r="AB421" s="874"/>
      <c r="AC421" s="875"/>
      <c r="AD421" s="875"/>
      <c r="AE421" s="875">
        <v>15</v>
      </c>
      <c r="AF421" s="875"/>
      <c r="AG421" s="436">
        <f>W421+Y421+AA421+AC421+AE421</f>
        <v>40</v>
      </c>
      <c r="AH421" s="407">
        <v>0.36</v>
      </c>
      <c r="AI421" s="408"/>
      <c r="AJ421" s="1186" t="s">
        <v>189</v>
      </c>
      <c r="AK421" s="1187"/>
      <c r="AL421" s="1188" t="s">
        <v>588</v>
      </c>
      <c r="AM421" s="1189"/>
      <c r="AN421" s="1186" t="s">
        <v>189</v>
      </c>
      <c r="AO421" s="1187"/>
      <c r="AP421" s="500" t="s">
        <v>1476</v>
      </c>
      <c r="AQ421" s="478" t="s">
        <v>616</v>
      </c>
      <c r="AR421" s="310" t="s">
        <v>1477</v>
      </c>
      <c r="AS421" s="311" t="s">
        <v>1447</v>
      </c>
      <c r="AT421" s="312" t="s">
        <v>1478</v>
      </c>
      <c r="AU421" s="305">
        <f>+(IF(AND($AV421&gt;0,$AV421&lt;=0.2),0.2,(IF(AND($AV421&gt;0.2,$AV421&lt;=0.4),0.4,(IF(AND($AV421&gt;0.4,$AV421&lt;=0.6),0.6,(IF(AND($AV421&gt;0.6,$AV421&lt;=0.8),0.8,(IF($AV421&gt;0.8,1,""))))))))))</f>
        <v>0.4</v>
      </c>
      <c r="AV421" s="878">
        <f>+MIN(AH421:AH425)</f>
        <v>0.216</v>
      </c>
      <c r="AW421" s="881" t="str">
        <f>+(IF($AU421=0.2,"MUY BAJA",(IF($AU421=0.4,"BAJA",(IF($AU421=0.6,"MEDIA",(IF($AU421=0.8,"ALTA",(IF($AU421=1,"MUY ALTA",""))))))))))</f>
        <v>BAJA</v>
      </c>
      <c r="AX421" s="884">
        <f>+MIN(AI421:AI425)</f>
        <v>0.48</v>
      </c>
      <c r="AY421" s="881" t="str">
        <f>+(IF($BB421=0.2,"MUY BAJA",(IF($BB421=0.4,"BAJA",(IF($BB421=0.6,"MEDIA",(IF($BB421=0.8,"ALTA",(IF($BB421=1,"MUY ALTA",""))))))))))</f>
        <v>MEDIA</v>
      </c>
      <c r="AZ421" s="887" t="str">
        <f>IF($AU421="","",(CONCATENATE("R.RESIDUAL
",(IF(AND($AU421=0.2,$BB421=0.2),1,(IF(AND($AU421=0.2,$BB421=0.4),6,(IF(AND($AU421=0.2,$BB421=0.6),11,(IF(AND($AU421=0.2,$BB421=0.8),16,(IF(AND($AU421=0.2,$BB421=1),21,(IF(AND($AU421=0.4,$BB421=0.2),2,(IF(AND($AU421=0.4,$BB421=0.4),7,(IF(AND($AU421=0.4,$BB421=0.6),12,(IF(AND($AU421=0.4,$BB421=0.8),17,(IF(AND($AU421=0.4,$BB421=1),22,(IF(AND($AU421=0.6,$BB421=0.2),3,(IF(AND($AU421=0.6,$BB421=0.4),8,(IF(AND($AU421=0.6,$BB421=0.6),13,(IF(AND($AU421=0.6,$BB421=0.8),18,(IF(AND($AU421=0.6,$BB421=1),23,(IF(AND($AU421=0.8,$BB421=0.2),4,(IF(AND($AU421=0.8,$BB421=0.4),9,(IF(AND($AU421=0.8,$BB421=0.6),14,(IF(AND($AU421=0.8,$BB421=0.8),19,(IF(AND($AU421=0.8,$BB421=1),24,(IF(AND($AU421=1,$BB421=0.2),5,(IF(AND($AU421=1,$BB421=0.4),10,(IF(AND($AU421=1,$BB421=0.6),15,(IF(AND($AU421=1,$BB421=0.8),20,(IF(AND($AU421=1,$BB421=1),25,"")))))))))))))))))))))))))))))))))))))))))))))))))))))</f>
        <v>R.RESIDUAL
12</v>
      </c>
      <c r="BA421" s="890" t="s">
        <v>610</v>
      </c>
      <c r="BB421" s="305">
        <f>+(IF(AND($AX421&gt;0,$AX421&lt;=0.2),0.2,(IF(AND($AX421&gt;0.2,$AX421&lt;=0.4),0.4,(IF(AND($AX421&gt;0.4,$AX421&lt;=0.6),0.6,(IF(AND($AX421&gt;0.6,$AX421&lt;=0.8),0.8,(IF($AX421&gt;0.8,1,""))))))))))</f>
        <v>0.6</v>
      </c>
      <c r="BC421" s="276">
        <f>+VLOOKUP($AZ421,[7]Listas!$F$112:$G$136,2,FALSE)</f>
        <v>12</v>
      </c>
      <c r="BD421" s="397">
        <v>1</v>
      </c>
      <c r="BE421" s="277" t="str">
        <f>IF(ISERROR(IF(R421="R.INHERENTE
5","R. INHERENTE",(IF(AZ421="R.RESIDUAL
5","R. RESIDUAL"," ")))),"",(IF(R421="R.INHERENTE
5","R. INHERENTE",(IF(AZ421="R.RESIDUAL
5","R. RESIDUAL"," ")))))</f>
        <v xml:space="preserve"> </v>
      </c>
      <c r="BF421" s="278" t="str">
        <f>IF(ISERROR(IF(R421="R.INHERENTE
10","R. INHERENTE",(IF(AZ421="R.RESIDUAL
10","R. RESIDUAL"," ")))),"",(IF(R421="R.INHERENTE
10","R. INHERENTE",(IF(AZ421="R.RESIDUAL
10","R. RESIDUAL"," ")))))</f>
        <v xml:space="preserve"> </v>
      </c>
      <c r="BG421" s="278" t="str">
        <f>IF(ISERROR(IF(R421="R.INHERENTE
15","R. INHERENTE",(IF(AZ421="R.RESIDUAL
15","R. RESIDUAL"," ")))),"",(IF(R421="R.INHERENTE
15","R. INHERENTE",(IF(AZ421="R.RESIDUAL
15","R. RESIDUAL"," ")))))</f>
        <v xml:space="preserve"> </v>
      </c>
      <c r="BH421" s="278" t="str">
        <f>IF(ISERROR(IF(R421="R.INHERENTE
20","R. INHERENTE",(IF(AZ421="R.RESIDUAL
20","R. RESIDUAL"," ")))),"",(IF(R421="R.INHERENTE
20","R. INHERENTE",(IF(AZ421="R.RESIDUAL
20","R. RESIDUAL"," ")))))</f>
        <v xml:space="preserve"> </v>
      </c>
      <c r="BI421" s="279" t="str">
        <f>IF(ISERROR(IF(R421="R.INHERENTE
25","R. INHERENTE",(IF(AZ421="R.RESIDUAL
25","R. RESIDUAL"," ")))),"",(IF(R421="R.INHERENTE
25","R. INHERENTE",(IF(AZ421="R.RESIDUAL
25","R. RESIDUAL"," ")))))</f>
        <v xml:space="preserve"> </v>
      </c>
      <c r="BJ421" s="280"/>
      <c r="BK421" s="893" t="s">
        <v>43</v>
      </c>
      <c r="BL421" s="810" t="s">
        <v>43</v>
      </c>
      <c r="BM421" s="810" t="s">
        <v>43</v>
      </c>
      <c r="BN421" s="810" t="s">
        <v>43</v>
      </c>
      <c r="BO421" s="810" t="s">
        <v>43</v>
      </c>
      <c r="BP421" s="813"/>
      <c r="BQ421" s="392"/>
      <c r="BR421" s="816" t="s">
        <v>1935</v>
      </c>
      <c r="BS421" s="523"/>
      <c r="BT421" s="822" t="s">
        <v>1440</v>
      </c>
      <c r="BU421" s="275"/>
      <c r="BV421" s="825">
        <v>44656</v>
      </c>
      <c r="BW421" s="828"/>
      <c r="BX421" s="828"/>
      <c r="BY421" s="828"/>
      <c r="BZ421" s="792" t="s">
        <v>924</v>
      </c>
      <c r="CA421" s="828"/>
      <c r="CB421" s="828"/>
      <c r="CC421" s="828"/>
      <c r="CD421" s="792" t="s">
        <v>924</v>
      </c>
      <c r="CE421" s="828"/>
      <c r="CF421" s="828"/>
      <c r="CG421" s="828"/>
      <c r="CH421" s="792" t="s">
        <v>925</v>
      </c>
      <c r="CI421" s="828"/>
      <c r="CJ421" s="828"/>
      <c r="CK421" s="828"/>
      <c r="CL421" s="792" t="s">
        <v>924</v>
      </c>
      <c r="CM421" s="828"/>
      <c r="CN421" s="828"/>
      <c r="CO421" s="828"/>
      <c r="CP421" s="795" t="s">
        <v>926</v>
      </c>
      <c r="CQ421" s="308"/>
      <c r="CR421" s="831">
        <v>44661</v>
      </c>
      <c r="CS421" s="789"/>
      <c r="CT421" s="789"/>
      <c r="CU421" s="789"/>
      <c r="CV421" s="789"/>
      <c r="CW421" s="789"/>
      <c r="CX421" s="789"/>
      <c r="CY421" s="789"/>
      <c r="CZ421" s="792" t="s">
        <v>924</v>
      </c>
      <c r="DA421" s="789"/>
      <c r="DB421" s="789"/>
      <c r="DC421" s="789"/>
      <c r="DD421" s="792" t="s">
        <v>924</v>
      </c>
      <c r="DE421" s="789"/>
      <c r="DF421" s="789"/>
      <c r="DG421" s="789"/>
      <c r="DH421" s="792" t="s">
        <v>925</v>
      </c>
      <c r="DI421" s="789"/>
      <c r="DJ421" s="789"/>
      <c r="DK421" s="789"/>
      <c r="DL421" s="792" t="s">
        <v>924</v>
      </c>
      <c r="DM421" s="789"/>
      <c r="DN421" s="789"/>
      <c r="DO421" s="789"/>
      <c r="DP421" s="795" t="s">
        <v>926</v>
      </c>
      <c r="DQ421" s="293"/>
      <c r="DR421" s="294"/>
      <c r="DS421" s="295"/>
      <c r="DT421" s="295"/>
      <c r="DU421" s="296"/>
    </row>
    <row r="422" spans="1:125" ht="66.75" customHeight="1" x14ac:dyDescent="0.25">
      <c r="A422" s="303"/>
      <c r="B422" s="835"/>
      <c r="C422" s="838"/>
      <c r="D422" s="838"/>
      <c r="E422" s="838"/>
      <c r="F422" s="841"/>
      <c r="G422" s="844"/>
      <c r="H422" s="486" t="s">
        <v>1479</v>
      </c>
      <c r="I422" s="847"/>
      <c r="J422" s="850"/>
      <c r="K422" s="853"/>
      <c r="L422" s="274"/>
      <c r="M422" s="856"/>
      <c r="N422" s="859"/>
      <c r="O422" s="862"/>
      <c r="P422" s="865"/>
      <c r="Q422" s="868"/>
      <c r="R422" s="871"/>
      <c r="S422" s="274"/>
      <c r="T422" s="516" t="s">
        <v>1480</v>
      </c>
      <c r="U422" s="258" t="s">
        <v>748</v>
      </c>
      <c r="V422" s="258"/>
      <c r="W422" s="798">
        <v>25</v>
      </c>
      <c r="X422" s="798"/>
      <c r="Y422" s="798"/>
      <c r="Z422" s="798"/>
      <c r="AA422" s="798"/>
      <c r="AB422" s="798"/>
      <c r="AC422" s="798"/>
      <c r="AD422" s="798"/>
      <c r="AE422" s="798">
        <v>15</v>
      </c>
      <c r="AF422" s="798"/>
      <c r="AG422" s="412">
        <f>W422+Y422+AA422+AC422+AE422</f>
        <v>40</v>
      </c>
      <c r="AH422" s="403">
        <v>0.216</v>
      </c>
      <c r="AI422" s="404"/>
      <c r="AJ422" s="801" t="s">
        <v>189</v>
      </c>
      <c r="AK422" s="802"/>
      <c r="AL422" s="803" t="s">
        <v>588</v>
      </c>
      <c r="AM422" s="804"/>
      <c r="AN422" s="801" t="s">
        <v>189</v>
      </c>
      <c r="AO422" s="802"/>
      <c r="AP422" s="499" t="s">
        <v>1481</v>
      </c>
      <c r="AQ422" s="482" t="s">
        <v>619</v>
      </c>
      <c r="AR422" s="269" t="s">
        <v>1482</v>
      </c>
      <c r="AS422" s="266" t="s">
        <v>1447</v>
      </c>
      <c r="AT422" s="261" t="s">
        <v>1478</v>
      </c>
      <c r="AU422" s="276"/>
      <c r="AV422" s="879"/>
      <c r="AW422" s="882"/>
      <c r="AX422" s="885"/>
      <c r="AY422" s="882"/>
      <c r="AZ422" s="888"/>
      <c r="BA422" s="891"/>
      <c r="BB422" s="394"/>
      <c r="BC422" s="282"/>
      <c r="BD422" s="397">
        <v>0.8</v>
      </c>
      <c r="BE422" s="283" t="str">
        <f>IF(ISERROR(IF(R421="R.INHERENTE
4","R. INHERENTE",(IF(AZ421="R.RESIDUAL
4","R. RESIDUAL"," ")))),"",(IF(R421="R.INHERENTE
4","R. INHERENTE",(IF(AZ421="R.RESIDUAL
4","R. RESIDUAL"," ")))))</f>
        <v xml:space="preserve"> </v>
      </c>
      <c r="BF422" s="284" t="str">
        <f>IF(ISERROR(IF(R421="R.INHERENTE
9","R. INHERENTE",(IF(AZ421="R.RESIDUAL
9","R. RESIDUAL"," ")))),"",(IF(R421="R.INHERENTE
9","R. INHERENTE",(IF(AZ421="R.RESIDUAL
9","R. RESIDUAL"," ")))))</f>
        <v xml:space="preserve"> </v>
      </c>
      <c r="BG422" s="285" t="str">
        <f>IF(ISERROR(IF(R421="R.INHERENTE
14","R. INHERENTE",(IF(AZ421="R.RESIDUAL
14","R. RESIDUAL"," ")))),"",(IF(R421="R.INHERENTE
14","R. INHERENTE",(IF(AZ421="R.RESIDUAL
14","R. RESIDUAL"," ")))))</f>
        <v xml:space="preserve"> </v>
      </c>
      <c r="BH422" s="285" t="str">
        <f>IF(ISERROR(IF(R421="R.INHERENTE
19","R. INHERENTE",(IF(AZ421="R.RESIDUAL
19","R. RESIDUAL"," ")))),"",(IF(R421="R.INHERENTE
19","R. INHERENTE",(IF(AZ421="R.RESIDUAL
19","R. RESIDUAL"," ")))))</f>
        <v xml:space="preserve"> </v>
      </c>
      <c r="BI422" s="286" t="str">
        <f>IF(ISERROR(IF(R421="R.INHERENTE
24","R. INHERENTE",(IF(AZ421="R.RESIDUAL
24","R. RESIDUAL"," ")))),"",(IF(R421="R.INHERENTE
24","R. INHERENTE",(IF(AZ421="R.RESIDUAL
24","R. RESIDUAL"," ")))))</f>
        <v xml:space="preserve"> </v>
      </c>
      <c r="BJ422" s="280"/>
      <c r="BK422" s="894"/>
      <c r="BL422" s="811"/>
      <c r="BM422" s="811"/>
      <c r="BN422" s="811"/>
      <c r="BO422" s="811"/>
      <c r="BP422" s="814"/>
      <c r="BQ422" s="392"/>
      <c r="BR422" s="817"/>
      <c r="BS422" s="275"/>
      <c r="BT422" s="823"/>
      <c r="BU422" s="275"/>
      <c r="BV422" s="826"/>
      <c r="BW422" s="829"/>
      <c r="BX422" s="829"/>
      <c r="BY422" s="829"/>
      <c r="BZ422" s="793"/>
      <c r="CA422" s="829"/>
      <c r="CB422" s="829"/>
      <c r="CC422" s="829"/>
      <c r="CD422" s="793"/>
      <c r="CE422" s="829"/>
      <c r="CF422" s="829"/>
      <c r="CG422" s="829"/>
      <c r="CH422" s="793"/>
      <c r="CI422" s="829"/>
      <c r="CJ422" s="829"/>
      <c r="CK422" s="829"/>
      <c r="CL422" s="793"/>
      <c r="CM422" s="829"/>
      <c r="CN422" s="829"/>
      <c r="CO422" s="829"/>
      <c r="CP422" s="796"/>
      <c r="CQ422" s="308"/>
      <c r="CR422" s="832"/>
      <c r="CS422" s="790"/>
      <c r="CT422" s="790"/>
      <c r="CU422" s="790"/>
      <c r="CV422" s="790"/>
      <c r="CW422" s="790"/>
      <c r="CX422" s="790"/>
      <c r="CY422" s="790"/>
      <c r="CZ422" s="793"/>
      <c r="DA422" s="790"/>
      <c r="DB422" s="790"/>
      <c r="DC422" s="790"/>
      <c r="DD422" s="793"/>
      <c r="DE422" s="790"/>
      <c r="DF422" s="790"/>
      <c r="DG422" s="790"/>
      <c r="DH422" s="793"/>
      <c r="DI422" s="790"/>
      <c r="DJ422" s="790"/>
      <c r="DK422" s="790"/>
      <c r="DL422" s="793"/>
      <c r="DM422" s="790"/>
      <c r="DN422" s="790"/>
      <c r="DO422" s="790"/>
      <c r="DP422" s="796"/>
      <c r="DQ422" s="293"/>
      <c r="DR422" s="297"/>
      <c r="DS422" s="298"/>
      <c r="DT422" s="298"/>
      <c r="DU422" s="299"/>
    </row>
    <row r="423" spans="1:125" ht="66.75" customHeight="1" x14ac:dyDescent="0.25">
      <c r="A423" s="303"/>
      <c r="B423" s="835"/>
      <c r="C423" s="838"/>
      <c r="D423" s="838"/>
      <c r="E423" s="838"/>
      <c r="F423" s="841"/>
      <c r="G423" s="844"/>
      <c r="H423" s="486" t="s">
        <v>1483</v>
      </c>
      <c r="I423" s="847"/>
      <c r="J423" s="850"/>
      <c r="K423" s="853"/>
      <c r="L423" s="274"/>
      <c r="M423" s="856"/>
      <c r="N423" s="859"/>
      <c r="O423" s="862"/>
      <c r="P423" s="865"/>
      <c r="Q423" s="868"/>
      <c r="R423" s="871"/>
      <c r="S423" s="274"/>
      <c r="T423" s="516" t="s">
        <v>1484</v>
      </c>
      <c r="U423" s="258"/>
      <c r="V423" s="258" t="s">
        <v>260</v>
      </c>
      <c r="W423" s="798">
        <v>25</v>
      </c>
      <c r="X423" s="798"/>
      <c r="Y423" s="798"/>
      <c r="Z423" s="798"/>
      <c r="AA423" s="798"/>
      <c r="AB423" s="798"/>
      <c r="AC423" s="798"/>
      <c r="AD423" s="798"/>
      <c r="AE423" s="798">
        <v>15</v>
      </c>
      <c r="AF423" s="798"/>
      <c r="AG423" s="412">
        <f>W423+Y423+AA423+AC423+AE423</f>
        <v>40</v>
      </c>
      <c r="AH423" s="403"/>
      <c r="AI423" s="404">
        <v>0.48</v>
      </c>
      <c r="AJ423" s="801" t="s">
        <v>189</v>
      </c>
      <c r="AK423" s="802"/>
      <c r="AL423" s="803" t="s">
        <v>588</v>
      </c>
      <c r="AM423" s="804"/>
      <c r="AN423" s="801" t="s">
        <v>189</v>
      </c>
      <c r="AO423" s="802"/>
      <c r="AP423" s="499" t="s">
        <v>1485</v>
      </c>
      <c r="AQ423" s="482" t="s">
        <v>618</v>
      </c>
      <c r="AR423" s="269" t="s">
        <v>1466</v>
      </c>
      <c r="AS423" s="266" t="s">
        <v>1447</v>
      </c>
      <c r="AT423" s="261" t="s">
        <v>1478</v>
      </c>
      <c r="AU423" s="276"/>
      <c r="AV423" s="879"/>
      <c r="AW423" s="882"/>
      <c r="AX423" s="885"/>
      <c r="AY423" s="882"/>
      <c r="AZ423" s="888"/>
      <c r="BA423" s="891"/>
      <c r="BB423" s="394"/>
      <c r="BC423" s="282"/>
      <c r="BD423" s="397">
        <v>0.60000000000000009</v>
      </c>
      <c r="BE423" s="283" t="str">
        <f>IF(ISERROR(IF(R421="R.INHERENTE
3","R. INHERENTE",(IF(AZ421="R.RESIDUAL
3","R. RESIDUAL"," ")))),"",(IF(R421="R.INHERENTE
3","R. INHERENTE",(IF(AZ421="R.RESIDUAL
3","R. RESIDUAL"," ")))))</f>
        <v xml:space="preserve"> </v>
      </c>
      <c r="BF423" s="284" t="str">
        <f>IF(ISERROR(IF(R421="R.INHERENTE
8","R. INHERENTE",(IF(AZ421="R.RESIDUAL
8","R. RESIDUAL"," ")))),"",(IF(R421="R.INHERENTE
8","R. INHERENTE",(IF(AZ421="R.RESIDUAL
8","R. RESIDUAL"," ")))))</f>
        <v xml:space="preserve"> </v>
      </c>
      <c r="BG423" s="284" t="str">
        <f>IF(ISERROR(IF(R421="R.INHERENTE
13","R. INHERENTE",(IF(AZ421="R.RESIDUAL
13","R. RESIDUAL"," ")))),"",(IF(R421="R.INHERENTE
13","R. INHERENTE",(IF(AZ421="R.RESIDUAL
13","R. RESIDUAL"," ")))))</f>
        <v xml:space="preserve"> </v>
      </c>
      <c r="BH423" s="285" t="str">
        <f>IF(ISERROR(IF(R421="R.INHERENTE
18","R. INHERENTE",(IF(AZ421="R.RESIDUAL
18","R. RESIDUAL"," ")))),"",(IF(R421="R.INHERENTE
18","R. INHERENTE",(IF(AZ421="R.RESIDUAL
18","R. RESIDUAL"," ")))))</f>
        <v>R. INHERENTE</v>
      </c>
      <c r="BI423" s="286" t="str">
        <f>IF(ISERROR(IF(R421="R.INHERENTE
23","R. INHERENTE",(IF(AZ421="R.RESIDUAL
23","R. RESIDUAL"," ")))),"",(IF(R421="R.INHERENTE
23","R. INHERENTE",(IF(AZ421="R.RESIDUAL
23","R. RESIDUAL"," ")))))</f>
        <v xml:space="preserve"> </v>
      </c>
      <c r="BJ423" s="280"/>
      <c r="BK423" s="894"/>
      <c r="BL423" s="811"/>
      <c r="BM423" s="811"/>
      <c r="BN423" s="811"/>
      <c r="BO423" s="811"/>
      <c r="BP423" s="814"/>
      <c r="BQ423" s="392"/>
      <c r="BR423" s="817"/>
      <c r="BS423" s="275" t="s">
        <v>1449</v>
      </c>
      <c r="BT423" s="823"/>
      <c r="BU423" s="275"/>
      <c r="BV423" s="826"/>
      <c r="BW423" s="829"/>
      <c r="BX423" s="829"/>
      <c r="BY423" s="829"/>
      <c r="BZ423" s="793"/>
      <c r="CA423" s="829"/>
      <c r="CB423" s="829"/>
      <c r="CC423" s="829"/>
      <c r="CD423" s="793"/>
      <c r="CE423" s="829"/>
      <c r="CF423" s="829"/>
      <c r="CG423" s="829"/>
      <c r="CH423" s="793"/>
      <c r="CI423" s="829"/>
      <c r="CJ423" s="829"/>
      <c r="CK423" s="829"/>
      <c r="CL423" s="793"/>
      <c r="CM423" s="829"/>
      <c r="CN423" s="829"/>
      <c r="CO423" s="829"/>
      <c r="CP423" s="796"/>
      <c r="CQ423" s="308"/>
      <c r="CR423" s="832"/>
      <c r="CS423" s="790"/>
      <c r="CT423" s="790"/>
      <c r="CU423" s="790"/>
      <c r="CV423" s="790"/>
      <c r="CW423" s="790"/>
      <c r="CX423" s="790"/>
      <c r="CY423" s="790"/>
      <c r="CZ423" s="793"/>
      <c r="DA423" s="790"/>
      <c r="DB423" s="790"/>
      <c r="DC423" s="790"/>
      <c r="DD423" s="793"/>
      <c r="DE423" s="790"/>
      <c r="DF423" s="790"/>
      <c r="DG423" s="790"/>
      <c r="DH423" s="793"/>
      <c r="DI423" s="790"/>
      <c r="DJ423" s="790"/>
      <c r="DK423" s="790"/>
      <c r="DL423" s="793"/>
      <c r="DM423" s="790"/>
      <c r="DN423" s="790"/>
      <c r="DO423" s="790"/>
      <c r="DP423" s="796"/>
      <c r="DQ423" s="293"/>
      <c r="DR423" s="297"/>
      <c r="DS423" s="298"/>
      <c r="DT423" s="298"/>
      <c r="DU423" s="299"/>
    </row>
    <row r="424" spans="1:125" ht="66.75" customHeight="1" x14ac:dyDescent="0.25">
      <c r="A424" s="303"/>
      <c r="B424" s="835"/>
      <c r="C424" s="838"/>
      <c r="D424" s="838"/>
      <c r="E424" s="838"/>
      <c r="F424" s="841"/>
      <c r="G424" s="844"/>
      <c r="H424" s="486"/>
      <c r="I424" s="847"/>
      <c r="J424" s="850"/>
      <c r="K424" s="853"/>
      <c r="L424" s="274"/>
      <c r="M424" s="856"/>
      <c r="N424" s="859"/>
      <c r="O424" s="862"/>
      <c r="P424" s="865"/>
      <c r="Q424" s="868"/>
      <c r="R424" s="871"/>
      <c r="S424" s="274"/>
      <c r="T424" s="516"/>
      <c r="U424" s="258"/>
      <c r="V424" s="258"/>
      <c r="W424" s="798"/>
      <c r="X424" s="798"/>
      <c r="Y424" s="798"/>
      <c r="Z424" s="798"/>
      <c r="AA424" s="798"/>
      <c r="AB424" s="798"/>
      <c r="AC424" s="798"/>
      <c r="AD424" s="798"/>
      <c r="AE424" s="798"/>
      <c r="AF424" s="798"/>
      <c r="AG424" s="412">
        <f>W424+Y424+AA424+AC424+AE424</f>
        <v>0</v>
      </c>
      <c r="AH424" s="403"/>
      <c r="AI424" s="404"/>
      <c r="AJ424" s="801"/>
      <c r="AK424" s="802"/>
      <c r="AL424" s="803"/>
      <c r="AM424" s="804"/>
      <c r="AN424" s="801"/>
      <c r="AO424" s="802"/>
      <c r="AP424" s="480"/>
      <c r="AQ424" s="482"/>
      <c r="AR424" s="269"/>
      <c r="AS424" s="266"/>
      <c r="AT424" s="261"/>
      <c r="AU424" s="276"/>
      <c r="AV424" s="879"/>
      <c r="AW424" s="882"/>
      <c r="AX424" s="885"/>
      <c r="AY424" s="882"/>
      <c r="AZ424" s="888"/>
      <c r="BA424" s="891"/>
      <c r="BB424" s="394"/>
      <c r="BC424" s="282"/>
      <c r="BD424" s="397">
        <v>0.4</v>
      </c>
      <c r="BE424" s="287" t="str">
        <f>IF(ISERROR(IF(R421="R.INHERENTE
2","R. INHERENTE",(IF(AZ421="R.RESIDUAL
2","R. RESIDUAL"," ")))),"",(IF(R421="R.INHERENTE
2","R. INHERENTE",(IF(AZ421="R.RESIDUAL
2","R. RESIDUAL"," ")))))</f>
        <v xml:space="preserve"> </v>
      </c>
      <c r="BF424" s="284" t="str">
        <f>IF(ISERROR(IF(R421="R.INHERENTE
7","R. INHERENTE",(IF(AZ421="R.RESIDUAL
7","R. RESIDUAL"," ")))),"",(IF(R421="R.INHERENTE
7","R. INHERENTE",(IF(AZ421="R.RESIDUAL
7","R. RESIDUAL"," ")))))</f>
        <v xml:space="preserve"> </v>
      </c>
      <c r="BG424" s="284" t="str">
        <f>IF(ISERROR(IF(R421="R.INHERENTE
12","R. INHERENTE",(IF(AZ421="R.RESIDUAL
12","R. RESIDUAL"," ")))),"",(IF(R421="R.INHERENTE
12","R. INHERENTE",(IF(AZ421="R.RESIDUAL
12","R. RESIDUAL"," ")))))</f>
        <v>R. RESIDUAL</v>
      </c>
      <c r="BH424" s="285" t="str">
        <f>IF(ISERROR(IF(R421="R.INHERENTE
17","R. INHERENTE",(IF(AZ421="R.RESIDUAL
17","R. RESIDUAL"," ")))),"",(IF(R421="R.INHERENTE
17","R. INHERENTE",(IF(AZ421="R.RESIDUAL
17","R. RESIDUAL"," ")))))</f>
        <v xml:space="preserve"> </v>
      </c>
      <c r="BI424" s="286" t="str">
        <f>IF(ISERROR(IF(R421="R.INHERENTE
22","R. INHERENTE",(IF(AZ421="R.RESIDUAL
22","R. RESIDUAL"," ")))),"",(IF(R421="R.INHERENTE
22","R. INHERENTE",(IF(AZ421="R.RESIDUAL
22","R. RESIDUAL"," ")))))</f>
        <v xml:space="preserve"> </v>
      </c>
      <c r="BJ424" s="280"/>
      <c r="BK424" s="894"/>
      <c r="BL424" s="811"/>
      <c r="BM424" s="811"/>
      <c r="BN424" s="811"/>
      <c r="BO424" s="811"/>
      <c r="BP424" s="814"/>
      <c r="BQ424" s="392"/>
      <c r="BR424" s="817"/>
      <c r="BS424" s="275"/>
      <c r="BT424" s="823"/>
      <c r="BU424" s="275"/>
      <c r="BV424" s="826"/>
      <c r="BW424" s="829"/>
      <c r="BX424" s="829"/>
      <c r="BY424" s="829"/>
      <c r="BZ424" s="793"/>
      <c r="CA424" s="829"/>
      <c r="CB424" s="829"/>
      <c r="CC424" s="829"/>
      <c r="CD424" s="793"/>
      <c r="CE424" s="829"/>
      <c r="CF424" s="829"/>
      <c r="CG424" s="829"/>
      <c r="CH424" s="793"/>
      <c r="CI424" s="829"/>
      <c r="CJ424" s="829"/>
      <c r="CK424" s="829"/>
      <c r="CL424" s="793"/>
      <c r="CM424" s="829"/>
      <c r="CN424" s="829"/>
      <c r="CO424" s="829"/>
      <c r="CP424" s="796"/>
      <c r="CQ424" s="308"/>
      <c r="CR424" s="832"/>
      <c r="CS424" s="790"/>
      <c r="CT424" s="790"/>
      <c r="CU424" s="790"/>
      <c r="CV424" s="790"/>
      <c r="CW424" s="790"/>
      <c r="CX424" s="790"/>
      <c r="CY424" s="790"/>
      <c r="CZ424" s="793"/>
      <c r="DA424" s="790"/>
      <c r="DB424" s="790"/>
      <c r="DC424" s="790"/>
      <c r="DD424" s="793"/>
      <c r="DE424" s="790"/>
      <c r="DF424" s="790"/>
      <c r="DG424" s="790"/>
      <c r="DH424" s="793"/>
      <c r="DI424" s="790"/>
      <c r="DJ424" s="790"/>
      <c r="DK424" s="790"/>
      <c r="DL424" s="793"/>
      <c r="DM424" s="790"/>
      <c r="DN424" s="790"/>
      <c r="DO424" s="790"/>
      <c r="DP424" s="796"/>
      <c r="DQ424" s="293"/>
      <c r="DR424" s="297"/>
      <c r="DS424" s="298"/>
      <c r="DT424" s="298"/>
      <c r="DU424" s="299"/>
    </row>
    <row r="425" spans="1:125" ht="66.75" customHeight="1" thickBot="1" x14ac:dyDescent="0.3">
      <c r="A425" s="303"/>
      <c r="B425" s="836"/>
      <c r="C425" s="839"/>
      <c r="D425" s="839"/>
      <c r="E425" s="839"/>
      <c r="F425" s="842"/>
      <c r="G425" s="845"/>
      <c r="H425" s="487"/>
      <c r="I425" s="848"/>
      <c r="J425" s="851"/>
      <c r="K425" s="854"/>
      <c r="L425" s="274"/>
      <c r="M425" s="857"/>
      <c r="N425" s="860"/>
      <c r="O425" s="863"/>
      <c r="P425" s="866"/>
      <c r="Q425" s="869"/>
      <c r="R425" s="872"/>
      <c r="S425" s="274"/>
      <c r="T425" s="536"/>
      <c r="U425" s="263"/>
      <c r="V425" s="263"/>
      <c r="W425" s="805"/>
      <c r="X425" s="805"/>
      <c r="Y425" s="805"/>
      <c r="Z425" s="805"/>
      <c r="AA425" s="805"/>
      <c r="AB425" s="805"/>
      <c r="AC425" s="805"/>
      <c r="AD425" s="805"/>
      <c r="AE425" s="805"/>
      <c r="AF425" s="805"/>
      <c r="AG425" s="413">
        <f>W425+Y425+AA425+AC425+AE425</f>
        <v>0</v>
      </c>
      <c r="AH425" s="405"/>
      <c r="AI425" s="406"/>
      <c r="AJ425" s="806"/>
      <c r="AK425" s="807"/>
      <c r="AL425" s="808"/>
      <c r="AM425" s="809"/>
      <c r="AN425" s="806"/>
      <c r="AO425" s="807"/>
      <c r="AP425" s="271"/>
      <c r="AQ425" s="483"/>
      <c r="AR425" s="270"/>
      <c r="AS425" s="267"/>
      <c r="AT425" s="264"/>
      <c r="AU425" s="276"/>
      <c r="AV425" s="880"/>
      <c r="AW425" s="883"/>
      <c r="AX425" s="886"/>
      <c r="AY425" s="883"/>
      <c r="AZ425" s="889"/>
      <c r="BA425" s="892"/>
      <c r="BB425" s="394"/>
      <c r="BC425" s="282"/>
      <c r="BD425" s="398">
        <v>0.2</v>
      </c>
      <c r="BE425" s="288" t="str">
        <f>IF(ISERROR(IF(R421="R.INHERENTE
1","R. INHERENTE",(IF(AZ421="R.RESIDUAL
1","R. RESIDUAL"," ")))),"",(IF(R421="R.INHERENTE
1","R. INHERENTE",(IF(AZ421="R.RESIDUAL
1","R. RESIDUAL"," ")))))</f>
        <v xml:space="preserve"> </v>
      </c>
      <c r="BF425" s="289" t="str">
        <f>IF(ISERROR(IF(R421="R.INHERENTE
6","R. INHERENTE",(IF(AZ421="R.RESIDUAL
6","R. RESIDUAL"," ")))),"",(IF(R421="R.INHERENTE
6","R. INHERENTE",(IF(AZ421="R.RESIDUAL
6","R. RESIDUAL"," ")))))</f>
        <v xml:space="preserve"> </v>
      </c>
      <c r="BG425" s="290" t="str">
        <f>IF(ISERROR(IF(R421="R.INHERENTE
11","R. INHERENTE",(IF(AZ421="R.RESIDUAL
11","R. RESIDUAL"," ")))),"",(IF(R421="R.INHERENTE
11","R. INHERENTE",(IF(AZ421="R.RESIDUAL
11","R. RESIDUAL"," ")))))</f>
        <v xml:space="preserve"> </v>
      </c>
      <c r="BH425" s="291" t="str">
        <f>IF(ISERROR(IF(R421="R.INHERENTE
16","R. INHERENTE",(IF(AZ421="R.RESIDUAL
16","R. RESIDUAL"," ")))),"",(IF(R421="R.INHERENTE
16","R. INHERENTE",(IF(AZ421="R.RESIDUAL
16","R. RESIDUAL"," ")))))</f>
        <v xml:space="preserve"> </v>
      </c>
      <c r="BI425" s="292" t="str">
        <f>IF(ISERROR(IF(R421="R.INHERENTE
21","R. INHERENTE",(IF(AZ421="R.RESIDUAL
21","R. RESIDUAL"," ")))),"",(IF(R421="R.INHERENTE
21","R. INHERENTE",(IF(AZ421="R.RESIDUAL
21","R. RESIDUAL"," ")))))</f>
        <v xml:space="preserve"> </v>
      </c>
      <c r="BJ425" s="280"/>
      <c r="BK425" s="895"/>
      <c r="BL425" s="812"/>
      <c r="BM425" s="812"/>
      <c r="BN425" s="812"/>
      <c r="BO425" s="812"/>
      <c r="BP425" s="815"/>
      <c r="BQ425" s="392"/>
      <c r="BR425" s="818"/>
      <c r="BS425" s="524"/>
      <c r="BT425" s="824"/>
      <c r="BU425" s="275"/>
      <c r="BV425" s="827"/>
      <c r="BW425" s="830"/>
      <c r="BX425" s="830"/>
      <c r="BY425" s="830"/>
      <c r="BZ425" s="794"/>
      <c r="CA425" s="830"/>
      <c r="CB425" s="830"/>
      <c r="CC425" s="830"/>
      <c r="CD425" s="794"/>
      <c r="CE425" s="830"/>
      <c r="CF425" s="830"/>
      <c r="CG425" s="830"/>
      <c r="CH425" s="794"/>
      <c r="CI425" s="830"/>
      <c r="CJ425" s="830"/>
      <c r="CK425" s="830"/>
      <c r="CL425" s="794"/>
      <c r="CM425" s="830"/>
      <c r="CN425" s="830"/>
      <c r="CO425" s="830"/>
      <c r="CP425" s="797"/>
      <c r="CQ425" s="308"/>
      <c r="CR425" s="833"/>
      <c r="CS425" s="791"/>
      <c r="CT425" s="791"/>
      <c r="CU425" s="791"/>
      <c r="CV425" s="791"/>
      <c r="CW425" s="791"/>
      <c r="CX425" s="791"/>
      <c r="CY425" s="791"/>
      <c r="CZ425" s="794"/>
      <c r="DA425" s="791"/>
      <c r="DB425" s="791"/>
      <c r="DC425" s="791"/>
      <c r="DD425" s="794"/>
      <c r="DE425" s="791"/>
      <c r="DF425" s="791"/>
      <c r="DG425" s="791"/>
      <c r="DH425" s="794"/>
      <c r="DI425" s="791"/>
      <c r="DJ425" s="791"/>
      <c r="DK425" s="791"/>
      <c r="DL425" s="794"/>
      <c r="DM425" s="791"/>
      <c r="DN425" s="791"/>
      <c r="DO425" s="791"/>
      <c r="DP425" s="797"/>
      <c r="DQ425" s="293"/>
      <c r="DR425" s="300"/>
      <c r="DS425" s="301"/>
      <c r="DT425" s="301"/>
      <c r="DU425" s="302"/>
    </row>
    <row r="426" spans="1:125" ht="19.5" customHeight="1" thickBot="1" x14ac:dyDescent="0.3">
      <c r="AV426" s="394"/>
      <c r="AW426" s="394"/>
      <c r="AX426" s="394"/>
      <c r="AY426" s="394"/>
      <c r="AZ426" s="394"/>
      <c r="BE426" s="410">
        <v>0.2</v>
      </c>
      <c r="BF426" s="411">
        <v>0.4</v>
      </c>
      <c r="BG426" s="411">
        <v>0.60000000000000009</v>
      </c>
      <c r="BH426" s="411">
        <v>0.8</v>
      </c>
      <c r="BI426" s="411">
        <v>1</v>
      </c>
    </row>
    <row r="427" spans="1:125" ht="66.75" customHeight="1" x14ac:dyDescent="0.25">
      <c r="A427" s="303"/>
      <c r="B427" s="834">
        <v>69</v>
      </c>
      <c r="C427" s="837" t="s">
        <v>646</v>
      </c>
      <c r="D427" s="837" t="s">
        <v>627</v>
      </c>
      <c r="E427" s="837" t="s">
        <v>601</v>
      </c>
      <c r="F427" s="840" t="s">
        <v>599</v>
      </c>
      <c r="G427" s="843" t="s">
        <v>2111</v>
      </c>
      <c r="H427" s="485" t="s">
        <v>2112</v>
      </c>
      <c r="I427" s="846" t="str">
        <f>IF(F427="","",(CONCATENATE("Posibilidad de afectación ",F427," ",G427," ",H427," ",H428," ",H429," ",H430," ",H431)))</f>
        <v xml:space="preserve">Posibilidad de afectación Económica  por falta de adherencia al procedimiento APH y las guias de practica clinica de la atención prehospitalaria, asociado a la falta de gestión en el reporte de sucesos de seguridad y a la inoportunidad en la identificación e intervención de acciones inseguras que puedan ocasionar los sucesos de seguridad del paciente.   </v>
      </c>
      <c r="J427" s="849" t="s">
        <v>268</v>
      </c>
      <c r="K427" s="852" t="s">
        <v>873</v>
      </c>
      <c r="L427" s="274"/>
      <c r="M427" s="855" t="s">
        <v>660</v>
      </c>
      <c r="N427" s="858">
        <f>IF(ISERROR(VLOOKUP($M427,[7]Listas!$E$20:$F$24,2,FALSE)),"",(VLOOKUP($M427,[7]Listas!$E$20:$F$24,2,FALSE)))</f>
        <v>1</v>
      </c>
      <c r="O427" s="861" t="str">
        <f>IF(ISERROR(VLOOKUP($N427,[7]Listas!$E$3:$F$7,2,FALSE)),"",(VLOOKUP($N427,[7]Listas!$E$3:$F$7,2,FALSE)))</f>
        <v xml:space="preserve">MUY ALTA </v>
      </c>
      <c r="P427" s="864" t="s">
        <v>597</v>
      </c>
      <c r="Q427" s="867">
        <f>IF(ISERROR(VLOOKUP($P427,[7]Listas!$E$28:$F$35,2,FALSE)),"",(VLOOKUP($P427,[7]Listas!$E$28:$F$35,2,FALSE)))</f>
        <v>0.8</v>
      </c>
      <c r="R427" s="870" t="str">
        <f t="shared" ref="R427" si="904">IF(N427="","",(CONCATENATE("R.INHERENTE
",(IF(AND($N427=0.2,$Q427=0.2),1,(IF(AND($N427=0.2,$Q427=0.4),6,(IF(AND($N427=0.2,$Q427=0.6),11,(IF(AND($N427=0.2,$Q427=0.8),16,(IF(AND($N427=0.2,$Q427=1),21,(IF(AND($N427=0.4,$Q427=0.2),2,(IF(AND($N427=0.4,$Q427=0.4),7,(IF(AND($N427=0.4,$Q427=0.6),12,(IF(AND($N427=0.4,$Q427=0.8),17,(IF(AND($N427=0.4,$Q427=1),22,(IF(AND($N427=0.6,$Q427=0.2),3,(IF(AND($N427=0.6,$Q427=0.4),8,(IF(AND($N427=0.6,$Q427=0.6),13,(IF(AND($N427=0.6,$Q427=0.8),18,(IF(AND($N427=0.6,$Q427=1),23,(IF(AND($N427=0.8,$Q427=0.2),4,(IF(AND($N427=0.8,$Q427=0.4),9,(IF(AND($N427=0.8,$Q427=0.6),14,(IF(AND($N427=0.8,$Q427=0.8),19,(IF(AND($N427=0.8,$Q427=1),24,(IF(AND($N427=1,$Q427=0.2),5,(IF(AND($N427=1,$Q427=0.4),10,(IF(AND($N427=1,$Q427=0.6),15,(IF(AND($N427=1,$Q427=0.8),20,(IF(AND($N427=1,$Q427=1),25,"")))))))))))))))))))))))))))))))))))))))))))))))))))))</f>
        <v>R.INHERENTE
20</v>
      </c>
      <c r="S427" s="274">
        <f>+VLOOKUP($R427,[7]Listas!$D$112:$E$136,2,FALSE)</f>
        <v>20</v>
      </c>
      <c r="T427" s="515" t="s">
        <v>2113</v>
      </c>
      <c r="U427" s="309" t="s">
        <v>748</v>
      </c>
      <c r="V427" s="309"/>
      <c r="W427" s="873"/>
      <c r="X427" s="874"/>
      <c r="Y427" s="873">
        <v>15</v>
      </c>
      <c r="Z427" s="874"/>
      <c r="AA427" s="873"/>
      <c r="AB427" s="874"/>
      <c r="AC427" s="875"/>
      <c r="AD427" s="875"/>
      <c r="AE427" s="875">
        <v>15</v>
      </c>
      <c r="AF427" s="875"/>
      <c r="AG427" s="436">
        <f t="shared" ref="AG427:AG431" si="905">W427+Y427+AA427+AC427+AE427</f>
        <v>30</v>
      </c>
      <c r="AH427" s="407">
        <v>0.7</v>
      </c>
      <c r="AI427" s="408"/>
      <c r="AJ427" s="1186" t="s">
        <v>189</v>
      </c>
      <c r="AK427" s="1187"/>
      <c r="AL427" s="1188" t="s">
        <v>588</v>
      </c>
      <c r="AM427" s="1189"/>
      <c r="AN427" s="1186" t="s">
        <v>189</v>
      </c>
      <c r="AO427" s="1187"/>
      <c r="AP427" s="500" t="s">
        <v>2114</v>
      </c>
      <c r="AQ427" s="542" t="s">
        <v>616</v>
      </c>
      <c r="AR427" s="310" t="s">
        <v>2115</v>
      </c>
      <c r="AS427" s="311" t="s">
        <v>1447</v>
      </c>
      <c r="AT427" s="312" t="s">
        <v>1489</v>
      </c>
      <c r="AU427" s="305">
        <f t="shared" ref="AU427" si="906">+(IF(AND($AV427&gt;0,$AV427&lt;=0.2),0.2,(IF(AND($AV427&gt;0.2,$AV427&lt;=0.4),0.4,(IF(AND($AV427&gt;0.4,$AV427&lt;=0.6),0.6,(IF(AND($AV427&gt;0.6,$AV427&lt;=0.8),0.8,(IF($AV427&gt;0.8,1,""))))))))))</f>
        <v>0.6</v>
      </c>
      <c r="AV427" s="878">
        <f t="shared" ref="AV427" si="907">+MIN(AH427:AH431)</f>
        <v>0.42</v>
      </c>
      <c r="AW427" s="881" t="str">
        <f t="shared" ref="AW427" si="908">+(IF($AU427=0.2,"MUY BAJA",(IF($AU427=0.4,"BAJA",(IF($AU427=0.6,"MEDIA",(IF($AU427=0.8,"ALTA",(IF($AU427=1,"MUY ALTA",""))))))))))</f>
        <v>MEDIA</v>
      </c>
      <c r="AX427" s="884">
        <f t="shared" ref="AX427" si="909">+MIN(AI427:AI431)</f>
        <v>0.33650000000000002</v>
      </c>
      <c r="AY427" s="881" t="str">
        <f t="shared" ref="AY427" si="910">+(IF($BB427=0.2,"MUY BAJA",(IF($BB427=0.4,"BAJA",(IF($BB427=0.6,"MEDIA",(IF($BB427=0.8,"ALTA",(IF($BB427=1,"MUY ALTA",""))))))))))</f>
        <v>BAJA</v>
      </c>
      <c r="AZ427" s="887" t="str">
        <f t="shared" ref="AZ427" si="911">IF($AU427="","",(CONCATENATE("R.RESIDUAL
",(IF(AND($AU427=0.2,$BB427=0.2),1,(IF(AND($AU427=0.2,$BB427=0.4),6,(IF(AND($AU427=0.2,$BB427=0.6),11,(IF(AND($AU427=0.2,$BB427=0.8),16,(IF(AND($AU427=0.2,$BB427=1),21,(IF(AND($AU427=0.4,$BB427=0.2),2,(IF(AND($AU427=0.4,$BB427=0.4),7,(IF(AND($AU427=0.4,$BB427=0.6),12,(IF(AND($AU427=0.4,$BB427=0.8),17,(IF(AND($AU427=0.4,$BB427=1),22,(IF(AND($AU427=0.6,$BB427=0.2),3,(IF(AND($AU427=0.6,$BB427=0.4),8,(IF(AND($AU427=0.6,$BB427=0.6),13,(IF(AND($AU427=0.6,$BB427=0.8),18,(IF(AND($AU427=0.6,$BB427=1),23,(IF(AND($AU427=0.8,$BB427=0.2),4,(IF(AND($AU427=0.8,$BB427=0.4),9,(IF(AND($AU427=0.8,$BB427=0.6),14,(IF(AND($AU427=0.8,$BB427=0.8),19,(IF(AND($AU427=0.8,$BB427=1),24,(IF(AND($AU427=1,$BB427=0.2),5,(IF(AND($AU427=1,$BB427=0.4),10,(IF(AND($AU427=1,$BB427=0.6),15,(IF(AND($AU427=1,$BB427=0.8),20,(IF(AND($AU427=1,$BB427=1),25,"")))))))))))))))))))))))))))))))))))))))))))))))))))))</f>
        <v>R.RESIDUAL
8</v>
      </c>
      <c r="BA427" s="890" t="s">
        <v>749</v>
      </c>
      <c r="BB427" s="305">
        <f t="shared" ref="BB427" si="912">+(IF(AND($AX427&gt;0,$AX427&lt;=0.2),0.2,(IF(AND($AX427&gt;0.2,$AX427&lt;=0.4),0.4,(IF(AND($AX427&gt;0.4,$AX427&lt;=0.6),0.6,(IF(AND($AX427&gt;0.6,$AX427&lt;=0.8),0.8,(IF($AX427&gt;0.8,1,""))))))))))</f>
        <v>0.4</v>
      </c>
      <c r="BC427" s="276">
        <f>+VLOOKUP($AZ427,[7]Listas!$F$112:$G$136,2,FALSE)</f>
        <v>8</v>
      </c>
      <c r="BD427" s="397">
        <v>1</v>
      </c>
      <c r="BE427" s="277" t="str">
        <f t="shared" ref="BE427" si="913">IF(ISERROR(IF(R427="R.INHERENTE
5","R. INHERENTE",(IF(AZ427="R.RESIDUAL
5","R. RESIDUAL"," ")))),"",(IF(R427="R.INHERENTE
5","R. INHERENTE",(IF(AZ427="R.RESIDUAL
5","R. RESIDUAL"," ")))))</f>
        <v xml:space="preserve"> </v>
      </c>
      <c r="BF427" s="278" t="str">
        <f t="shared" ref="BF427" si="914">IF(ISERROR(IF(R427="R.INHERENTE
10","R. INHERENTE",(IF(AZ427="R.RESIDUAL
10","R. RESIDUAL"," ")))),"",(IF(R427="R.INHERENTE
10","R. INHERENTE",(IF(AZ427="R.RESIDUAL
10","R. RESIDUAL"," ")))))</f>
        <v xml:space="preserve"> </v>
      </c>
      <c r="BG427" s="278" t="str">
        <f t="shared" ref="BG427" si="915">IF(ISERROR(IF(R427="R.INHERENTE
15","R. INHERENTE",(IF(AZ427="R.RESIDUAL
15","R. RESIDUAL"," ")))),"",(IF(R427="R.INHERENTE
15","R. INHERENTE",(IF(AZ427="R.RESIDUAL
15","R. RESIDUAL"," ")))))</f>
        <v xml:space="preserve"> </v>
      </c>
      <c r="BH427" s="278" t="str">
        <f t="shared" ref="BH427" si="916">IF(ISERROR(IF(R427="R.INHERENTE
20","R. INHERENTE",(IF(AZ427="R.RESIDUAL
20","R. RESIDUAL"," ")))),"",(IF(R427="R.INHERENTE
20","R. INHERENTE",(IF(AZ427="R.RESIDUAL
20","R. RESIDUAL"," ")))))</f>
        <v>R. INHERENTE</v>
      </c>
      <c r="BI427" s="279" t="str">
        <f t="shared" ref="BI427" si="917">IF(ISERROR(IF(R427="R.INHERENTE
25","R. INHERENTE",(IF(AZ427="R.RESIDUAL
25","R. RESIDUAL"," ")))),"",(IF(R427="R.INHERENTE
25","R. INHERENTE",(IF(AZ427="R.RESIDUAL
25","R. RESIDUAL"," ")))))</f>
        <v xml:space="preserve"> </v>
      </c>
      <c r="BJ427" s="280"/>
      <c r="BK427" s="893" t="s">
        <v>2116</v>
      </c>
      <c r="BL427" s="810" t="s">
        <v>1486</v>
      </c>
      <c r="BM427" s="810">
        <v>44652</v>
      </c>
      <c r="BN427" s="810">
        <v>44712</v>
      </c>
      <c r="BO427" s="810" t="s">
        <v>616</v>
      </c>
      <c r="BP427" s="813" t="s">
        <v>694</v>
      </c>
      <c r="BQ427" s="392"/>
      <c r="BR427" s="816" t="s">
        <v>1487</v>
      </c>
      <c r="BS427" s="523"/>
      <c r="BT427" s="822" t="s">
        <v>1488</v>
      </c>
      <c r="BU427" s="275"/>
      <c r="BV427" s="825">
        <v>44656</v>
      </c>
      <c r="BW427" s="828"/>
      <c r="BX427" s="828"/>
      <c r="BY427" s="828"/>
      <c r="BZ427" s="792" t="s">
        <v>924</v>
      </c>
      <c r="CA427" s="828"/>
      <c r="CB427" s="828"/>
      <c r="CC427" s="828"/>
      <c r="CD427" s="792" t="s">
        <v>924</v>
      </c>
      <c r="CE427" s="828"/>
      <c r="CF427" s="828"/>
      <c r="CG427" s="828"/>
      <c r="CH427" s="792" t="s">
        <v>925</v>
      </c>
      <c r="CI427" s="828"/>
      <c r="CJ427" s="828"/>
      <c r="CK427" s="828"/>
      <c r="CL427" s="792" t="s">
        <v>924</v>
      </c>
      <c r="CM427" s="828"/>
      <c r="CN427" s="828"/>
      <c r="CO427" s="828"/>
      <c r="CP427" s="795" t="s">
        <v>926</v>
      </c>
      <c r="CQ427" s="308"/>
      <c r="CR427" s="831">
        <v>44661</v>
      </c>
      <c r="CS427" s="789"/>
      <c r="CT427" s="789"/>
      <c r="CU427" s="789"/>
      <c r="CV427" s="789"/>
      <c r="CW427" s="789"/>
      <c r="CX427" s="789"/>
      <c r="CY427" s="789"/>
      <c r="CZ427" s="792" t="s">
        <v>924</v>
      </c>
      <c r="DA427" s="789"/>
      <c r="DB427" s="789"/>
      <c r="DC427" s="789"/>
      <c r="DD427" s="792" t="s">
        <v>924</v>
      </c>
      <c r="DE427" s="789"/>
      <c r="DF427" s="789"/>
      <c r="DG427" s="789"/>
      <c r="DH427" s="792" t="s">
        <v>925</v>
      </c>
      <c r="DI427" s="789"/>
      <c r="DJ427" s="789"/>
      <c r="DK427" s="789"/>
      <c r="DL427" s="792" t="s">
        <v>924</v>
      </c>
      <c r="DM427" s="789"/>
      <c r="DN427" s="789"/>
      <c r="DO427" s="789"/>
      <c r="DP427" s="795" t="s">
        <v>926</v>
      </c>
      <c r="DQ427" s="293"/>
      <c r="DR427" s="294"/>
      <c r="DS427" s="295"/>
      <c r="DT427" s="295"/>
      <c r="DU427" s="296"/>
    </row>
    <row r="428" spans="1:125" ht="93" customHeight="1" x14ac:dyDescent="0.25">
      <c r="A428" s="303"/>
      <c r="B428" s="835"/>
      <c r="C428" s="838"/>
      <c r="D428" s="838"/>
      <c r="E428" s="838"/>
      <c r="F428" s="841"/>
      <c r="G428" s="844"/>
      <c r="H428" s="486" t="s">
        <v>2117</v>
      </c>
      <c r="I428" s="847"/>
      <c r="J428" s="850"/>
      <c r="K428" s="853"/>
      <c r="L428" s="274"/>
      <c r="M428" s="856"/>
      <c r="N428" s="859"/>
      <c r="O428" s="862"/>
      <c r="P428" s="865"/>
      <c r="Q428" s="868"/>
      <c r="R428" s="871"/>
      <c r="S428" s="274"/>
      <c r="T428" s="516" t="s">
        <v>2118</v>
      </c>
      <c r="U428" s="258"/>
      <c r="V428" s="258" t="s">
        <v>260</v>
      </c>
      <c r="W428" s="798">
        <v>25</v>
      </c>
      <c r="X428" s="798"/>
      <c r="Y428" s="798"/>
      <c r="Z428" s="798"/>
      <c r="AA428" s="798"/>
      <c r="AB428" s="798"/>
      <c r="AC428" s="798"/>
      <c r="AD428" s="798"/>
      <c r="AE428" s="798">
        <v>15</v>
      </c>
      <c r="AF428" s="798"/>
      <c r="AG428" s="412">
        <f t="shared" si="905"/>
        <v>40</v>
      </c>
      <c r="AH428" s="403"/>
      <c r="AI428" s="404">
        <v>0.48</v>
      </c>
      <c r="AJ428" s="801" t="s">
        <v>189</v>
      </c>
      <c r="AK428" s="802"/>
      <c r="AL428" s="803" t="s">
        <v>588</v>
      </c>
      <c r="AM428" s="804"/>
      <c r="AN428" s="801" t="s">
        <v>189</v>
      </c>
      <c r="AO428" s="802"/>
      <c r="AP428" s="499" t="s">
        <v>2119</v>
      </c>
      <c r="AQ428" s="482" t="s">
        <v>616</v>
      </c>
      <c r="AR428" s="269" t="s">
        <v>2120</v>
      </c>
      <c r="AS428" s="266" t="s">
        <v>1447</v>
      </c>
      <c r="AT428" s="261" t="s">
        <v>1489</v>
      </c>
      <c r="AU428" s="276"/>
      <c r="AV428" s="879"/>
      <c r="AW428" s="882"/>
      <c r="AX428" s="885"/>
      <c r="AY428" s="882"/>
      <c r="AZ428" s="888"/>
      <c r="BA428" s="891"/>
      <c r="BB428" s="394"/>
      <c r="BC428" s="282"/>
      <c r="BD428" s="397">
        <v>0.8</v>
      </c>
      <c r="BE428" s="283" t="str">
        <f t="shared" ref="BE428" si="918">IF(ISERROR(IF(R427="R.INHERENTE
4","R. INHERENTE",(IF(AZ427="R.RESIDUAL
4","R. RESIDUAL"," ")))),"",(IF(R427="R.INHERENTE
4","R. INHERENTE",(IF(AZ427="R.RESIDUAL
4","R. RESIDUAL"," ")))))</f>
        <v xml:space="preserve"> </v>
      </c>
      <c r="BF428" s="284" t="str">
        <f t="shared" ref="BF428" si="919">IF(ISERROR(IF(R427="R.INHERENTE
9","R. INHERENTE",(IF(AZ427="R.RESIDUAL
9","R. RESIDUAL"," ")))),"",(IF(R427="R.INHERENTE
9","R. INHERENTE",(IF(AZ427="R.RESIDUAL
9","R. RESIDUAL"," ")))))</f>
        <v xml:space="preserve"> </v>
      </c>
      <c r="BG428" s="285" t="str">
        <f t="shared" ref="BG428" si="920">IF(ISERROR(IF(R427="R.INHERENTE
14","R. INHERENTE",(IF(AZ427="R.RESIDUAL
14","R. RESIDUAL"," ")))),"",(IF(R427="R.INHERENTE
14","R. INHERENTE",(IF(AZ427="R.RESIDUAL
14","R. RESIDUAL"," ")))))</f>
        <v xml:space="preserve"> </v>
      </c>
      <c r="BH428" s="285" t="str">
        <f t="shared" ref="BH428" si="921">IF(ISERROR(IF(R427="R.INHERENTE
19","R. INHERENTE",(IF(AZ427="R.RESIDUAL
19","R. RESIDUAL"," ")))),"",(IF(R427="R.INHERENTE
19","R. INHERENTE",(IF(AZ427="R.RESIDUAL
19","R. RESIDUAL"," ")))))</f>
        <v xml:space="preserve"> </v>
      </c>
      <c r="BI428" s="286" t="str">
        <f t="shared" ref="BI428" si="922">IF(ISERROR(IF(R427="R.INHERENTE
24","R. INHERENTE",(IF(AZ427="R.RESIDUAL
24","R. RESIDUAL"," ")))),"",(IF(R427="R.INHERENTE
24","R. INHERENTE",(IF(AZ427="R.RESIDUAL
24","R. RESIDUAL"," ")))))</f>
        <v xml:space="preserve"> </v>
      </c>
      <c r="BJ428" s="280"/>
      <c r="BK428" s="894"/>
      <c r="BL428" s="811"/>
      <c r="BM428" s="811"/>
      <c r="BN428" s="811"/>
      <c r="BO428" s="811"/>
      <c r="BP428" s="814"/>
      <c r="BQ428" s="392"/>
      <c r="BR428" s="817"/>
      <c r="BS428" s="275"/>
      <c r="BT428" s="823"/>
      <c r="BU428" s="275"/>
      <c r="BV428" s="826"/>
      <c r="BW428" s="829"/>
      <c r="BX428" s="829"/>
      <c r="BY428" s="829"/>
      <c r="BZ428" s="793"/>
      <c r="CA428" s="829"/>
      <c r="CB428" s="829"/>
      <c r="CC428" s="829"/>
      <c r="CD428" s="793"/>
      <c r="CE428" s="829"/>
      <c r="CF428" s="829"/>
      <c r="CG428" s="829"/>
      <c r="CH428" s="793"/>
      <c r="CI428" s="829"/>
      <c r="CJ428" s="829"/>
      <c r="CK428" s="829"/>
      <c r="CL428" s="793"/>
      <c r="CM428" s="829"/>
      <c r="CN428" s="829"/>
      <c r="CO428" s="829"/>
      <c r="CP428" s="796"/>
      <c r="CQ428" s="308"/>
      <c r="CR428" s="832"/>
      <c r="CS428" s="790"/>
      <c r="CT428" s="790"/>
      <c r="CU428" s="790"/>
      <c r="CV428" s="790"/>
      <c r="CW428" s="790"/>
      <c r="CX428" s="790"/>
      <c r="CY428" s="790"/>
      <c r="CZ428" s="793"/>
      <c r="DA428" s="790"/>
      <c r="DB428" s="790"/>
      <c r="DC428" s="790"/>
      <c r="DD428" s="793"/>
      <c r="DE428" s="790"/>
      <c r="DF428" s="790"/>
      <c r="DG428" s="790"/>
      <c r="DH428" s="793"/>
      <c r="DI428" s="790"/>
      <c r="DJ428" s="790"/>
      <c r="DK428" s="790"/>
      <c r="DL428" s="793"/>
      <c r="DM428" s="790"/>
      <c r="DN428" s="790"/>
      <c r="DO428" s="790"/>
      <c r="DP428" s="796"/>
      <c r="DQ428" s="293"/>
      <c r="DR428" s="297"/>
      <c r="DS428" s="298"/>
      <c r="DT428" s="298"/>
      <c r="DU428" s="299"/>
    </row>
    <row r="429" spans="1:125" ht="78" customHeight="1" x14ac:dyDescent="0.25">
      <c r="A429" s="303"/>
      <c r="B429" s="835"/>
      <c r="C429" s="838"/>
      <c r="D429" s="838"/>
      <c r="E429" s="838"/>
      <c r="F429" s="841"/>
      <c r="G429" s="844"/>
      <c r="H429" s="486"/>
      <c r="I429" s="847"/>
      <c r="J429" s="850"/>
      <c r="K429" s="853"/>
      <c r="L429" s="274"/>
      <c r="M429" s="856"/>
      <c r="N429" s="859"/>
      <c r="O429" s="862"/>
      <c r="P429" s="865"/>
      <c r="Q429" s="868"/>
      <c r="R429" s="871"/>
      <c r="S429" s="274"/>
      <c r="T429" s="516" t="s">
        <v>2121</v>
      </c>
      <c r="U429" s="258" t="s">
        <v>748</v>
      </c>
      <c r="V429" s="258"/>
      <c r="W429" s="798">
        <v>25</v>
      </c>
      <c r="X429" s="798"/>
      <c r="Y429" s="798"/>
      <c r="Z429" s="798"/>
      <c r="AA429" s="798"/>
      <c r="AB429" s="798"/>
      <c r="AC429" s="798"/>
      <c r="AD429" s="798"/>
      <c r="AE429" s="798">
        <v>15</v>
      </c>
      <c r="AF429" s="798"/>
      <c r="AG429" s="412">
        <f t="shared" si="905"/>
        <v>40</v>
      </c>
      <c r="AH429" s="403">
        <v>0.42</v>
      </c>
      <c r="AI429" s="404"/>
      <c r="AJ429" s="801" t="s">
        <v>189</v>
      </c>
      <c r="AK429" s="802"/>
      <c r="AL429" s="803" t="s">
        <v>588</v>
      </c>
      <c r="AM429" s="804"/>
      <c r="AN429" s="801" t="s">
        <v>189</v>
      </c>
      <c r="AO429" s="802"/>
      <c r="AP429" s="499" t="s">
        <v>2122</v>
      </c>
      <c r="AQ429" s="482" t="s">
        <v>616</v>
      </c>
      <c r="AR429" s="269" t="s">
        <v>2123</v>
      </c>
      <c r="AS429" s="266" t="s">
        <v>1447</v>
      </c>
      <c r="AT429" s="261" t="s">
        <v>1460</v>
      </c>
      <c r="AU429" s="276"/>
      <c r="AV429" s="879"/>
      <c r="AW429" s="882"/>
      <c r="AX429" s="885"/>
      <c r="AY429" s="882"/>
      <c r="AZ429" s="888"/>
      <c r="BA429" s="891"/>
      <c r="BB429" s="394"/>
      <c r="BC429" s="282"/>
      <c r="BD429" s="397">
        <v>0.60000000000000009</v>
      </c>
      <c r="BE429" s="283" t="str">
        <f t="shared" ref="BE429" si="923">IF(ISERROR(IF(R427="R.INHERENTE
3","R. INHERENTE",(IF(AZ427="R.RESIDUAL
3","R. RESIDUAL"," ")))),"",(IF(R427="R.INHERENTE
3","R. INHERENTE",(IF(AZ427="R.RESIDUAL
3","R. RESIDUAL"," ")))))</f>
        <v xml:space="preserve"> </v>
      </c>
      <c r="BF429" s="284" t="str">
        <f t="shared" ref="BF429" si="924">IF(ISERROR(IF(R427="R.INHERENTE
8","R. INHERENTE",(IF(AZ427="R.RESIDUAL
8","R. RESIDUAL"," ")))),"",(IF(R427="R.INHERENTE
8","R. INHERENTE",(IF(AZ427="R.RESIDUAL
8","R. RESIDUAL"," ")))))</f>
        <v>R. RESIDUAL</v>
      </c>
      <c r="BG429" s="284" t="str">
        <f t="shared" ref="BG429" si="925">IF(ISERROR(IF(R427="R.INHERENTE
13","R. INHERENTE",(IF(AZ427="R.RESIDUAL
13","R. RESIDUAL"," ")))),"",(IF(R427="R.INHERENTE
13","R. INHERENTE",(IF(AZ427="R.RESIDUAL
13","R. RESIDUAL"," ")))))</f>
        <v xml:space="preserve"> </v>
      </c>
      <c r="BH429" s="285" t="str">
        <f t="shared" ref="BH429" si="926">IF(ISERROR(IF(R427="R.INHERENTE
18","R. INHERENTE",(IF(AZ427="R.RESIDUAL
18","R. RESIDUAL"," ")))),"",(IF(R427="R.INHERENTE
18","R. INHERENTE",(IF(AZ427="R.RESIDUAL
18","R. RESIDUAL"," ")))))</f>
        <v xml:space="preserve"> </v>
      </c>
      <c r="BI429" s="286" t="str">
        <f t="shared" ref="BI429" si="927">IF(ISERROR(IF(R427="R.INHERENTE
23","R. INHERENTE",(IF(AZ427="R.RESIDUAL
23","R. RESIDUAL"," ")))),"",(IF(R427="R.INHERENTE
23","R. INHERENTE",(IF(AZ427="R.RESIDUAL
23","R. RESIDUAL"," ")))))</f>
        <v xml:space="preserve"> </v>
      </c>
      <c r="BJ429" s="280"/>
      <c r="BK429" s="894"/>
      <c r="BL429" s="811"/>
      <c r="BM429" s="811"/>
      <c r="BN429" s="811"/>
      <c r="BO429" s="811"/>
      <c r="BP429" s="814"/>
      <c r="BQ429" s="392"/>
      <c r="BR429" s="817"/>
      <c r="BS429" s="275" t="s">
        <v>1449</v>
      </c>
      <c r="BT429" s="823"/>
      <c r="BU429" s="275"/>
      <c r="BV429" s="826"/>
      <c r="BW429" s="829"/>
      <c r="BX429" s="829"/>
      <c r="BY429" s="829"/>
      <c r="BZ429" s="793"/>
      <c r="CA429" s="829"/>
      <c r="CB429" s="829"/>
      <c r="CC429" s="829"/>
      <c r="CD429" s="793"/>
      <c r="CE429" s="829"/>
      <c r="CF429" s="829"/>
      <c r="CG429" s="829"/>
      <c r="CH429" s="793"/>
      <c r="CI429" s="829"/>
      <c r="CJ429" s="829"/>
      <c r="CK429" s="829"/>
      <c r="CL429" s="793"/>
      <c r="CM429" s="829"/>
      <c r="CN429" s="829"/>
      <c r="CO429" s="829"/>
      <c r="CP429" s="796"/>
      <c r="CQ429" s="308"/>
      <c r="CR429" s="832"/>
      <c r="CS429" s="790"/>
      <c r="CT429" s="790"/>
      <c r="CU429" s="790"/>
      <c r="CV429" s="790"/>
      <c r="CW429" s="790"/>
      <c r="CX429" s="790"/>
      <c r="CY429" s="790"/>
      <c r="CZ429" s="793"/>
      <c r="DA429" s="790"/>
      <c r="DB429" s="790"/>
      <c r="DC429" s="790"/>
      <c r="DD429" s="793"/>
      <c r="DE429" s="790"/>
      <c r="DF429" s="790"/>
      <c r="DG429" s="790"/>
      <c r="DH429" s="793"/>
      <c r="DI429" s="790"/>
      <c r="DJ429" s="790"/>
      <c r="DK429" s="790"/>
      <c r="DL429" s="793"/>
      <c r="DM429" s="790"/>
      <c r="DN429" s="790"/>
      <c r="DO429" s="790"/>
      <c r="DP429" s="796"/>
      <c r="DQ429" s="293"/>
      <c r="DR429" s="297"/>
      <c r="DS429" s="298"/>
      <c r="DT429" s="298"/>
      <c r="DU429" s="299"/>
    </row>
    <row r="430" spans="1:125" ht="66.75" customHeight="1" x14ac:dyDescent="0.25">
      <c r="A430" s="303"/>
      <c r="B430" s="835"/>
      <c r="C430" s="838"/>
      <c r="D430" s="838"/>
      <c r="E430" s="838"/>
      <c r="F430" s="841"/>
      <c r="G430" s="844"/>
      <c r="H430" s="486"/>
      <c r="I430" s="847"/>
      <c r="J430" s="850"/>
      <c r="K430" s="853"/>
      <c r="L430" s="274"/>
      <c r="M430" s="856"/>
      <c r="N430" s="859"/>
      <c r="O430" s="862"/>
      <c r="P430" s="865"/>
      <c r="Q430" s="868"/>
      <c r="R430" s="871"/>
      <c r="S430" s="274"/>
      <c r="T430" s="516" t="s">
        <v>2124</v>
      </c>
      <c r="U430" s="258"/>
      <c r="V430" s="258" t="s">
        <v>260</v>
      </c>
      <c r="W430" s="798"/>
      <c r="X430" s="798"/>
      <c r="Y430" s="798">
        <v>15</v>
      </c>
      <c r="Z430" s="798"/>
      <c r="AA430" s="798"/>
      <c r="AB430" s="798"/>
      <c r="AC430" s="798"/>
      <c r="AD430" s="798"/>
      <c r="AE430" s="798">
        <v>15</v>
      </c>
      <c r="AF430" s="798"/>
      <c r="AG430" s="412">
        <f t="shared" si="905"/>
        <v>30</v>
      </c>
      <c r="AH430" s="403"/>
      <c r="AI430" s="404">
        <v>0.33650000000000002</v>
      </c>
      <c r="AJ430" s="801" t="s">
        <v>189</v>
      </c>
      <c r="AK430" s="802"/>
      <c r="AL430" s="803" t="s">
        <v>588</v>
      </c>
      <c r="AM430" s="804"/>
      <c r="AN430" s="801" t="s">
        <v>189</v>
      </c>
      <c r="AO430" s="802"/>
      <c r="AP430" s="543" t="s">
        <v>2125</v>
      </c>
      <c r="AQ430" s="482" t="s">
        <v>1453</v>
      </c>
      <c r="AR430" s="269" t="s">
        <v>2126</v>
      </c>
      <c r="AS430" s="266" t="s">
        <v>1447</v>
      </c>
      <c r="AT430" s="261" t="s">
        <v>1460</v>
      </c>
      <c r="AU430" s="276"/>
      <c r="AV430" s="879"/>
      <c r="AW430" s="882"/>
      <c r="AX430" s="885"/>
      <c r="AY430" s="882"/>
      <c r="AZ430" s="888"/>
      <c r="BA430" s="891"/>
      <c r="BB430" s="394"/>
      <c r="BC430" s="282"/>
      <c r="BD430" s="397">
        <v>0.4</v>
      </c>
      <c r="BE430" s="287" t="str">
        <f t="shared" ref="BE430" si="928">IF(ISERROR(IF(R427="R.INHERENTE
2","R. INHERENTE",(IF(AZ427="R.RESIDUAL
2","R. RESIDUAL"," ")))),"",(IF(R427="R.INHERENTE
2","R. INHERENTE",(IF(AZ427="R.RESIDUAL
2","R. RESIDUAL"," ")))))</f>
        <v xml:space="preserve"> </v>
      </c>
      <c r="BF430" s="284" t="str">
        <f t="shared" ref="BF430" si="929">IF(ISERROR(IF(R427="R.INHERENTE
7","R. INHERENTE",(IF(AZ427="R.RESIDUAL
7","R. RESIDUAL"," ")))),"",(IF(R427="R.INHERENTE
7","R. INHERENTE",(IF(AZ427="R.RESIDUAL
7","R. RESIDUAL"," ")))))</f>
        <v xml:space="preserve"> </v>
      </c>
      <c r="BG430" s="284" t="str">
        <f t="shared" ref="BG430" si="930">IF(ISERROR(IF(R427="R.INHERENTE
12","R. INHERENTE",(IF(AZ427="R.RESIDUAL
12","R. RESIDUAL"," ")))),"",(IF(R427="R.INHERENTE
12","R. INHERENTE",(IF(AZ427="R.RESIDUAL
12","R. RESIDUAL"," ")))))</f>
        <v xml:space="preserve"> </v>
      </c>
      <c r="BH430" s="285" t="str">
        <f t="shared" ref="BH430" si="931">IF(ISERROR(IF(R427="R.INHERENTE
17","R. INHERENTE",(IF(AZ427="R.RESIDUAL
17","R. RESIDUAL"," ")))),"",(IF(R427="R.INHERENTE
17","R. INHERENTE",(IF(AZ427="R.RESIDUAL
17","R. RESIDUAL"," ")))))</f>
        <v xml:space="preserve"> </v>
      </c>
      <c r="BI430" s="286" t="str">
        <f t="shared" ref="BI430" si="932">IF(ISERROR(IF(R427="R.INHERENTE
22","R. INHERENTE",(IF(AZ427="R.RESIDUAL
22","R. RESIDUAL"," ")))),"",(IF(R427="R.INHERENTE
22","R. INHERENTE",(IF(AZ427="R.RESIDUAL
22","R. RESIDUAL"," ")))))</f>
        <v xml:space="preserve"> </v>
      </c>
      <c r="BJ430" s="280"/>
      <c r="BK430" s="894"/>
      <c r="BL430" s="811"/>
      <c r="BM430" s="811"/>
      <c r="BN430" s="811"/>
      <c r="BO430" s="811"/>
      <c r="BP430" s="814"/>
      <c r="BQ430" s="392"/>
      <c r="BR430" s="817"/>
      <c r="BS430" s="275"/>
      <c r="BT430" s="823"/>
      <c r="BU430" s="275"/>
      <c r="BV430" s="826"/>
      <c r="BW430" s="829"/>
      <c r="BX430" s="829"/>
      <c r="BY430" s="829"/>
      <c r="BZ430" s="793"/>
      <c r="CA430" s="829"/>
      <c r="CB430" s="829"/>
      <c r="CC430" s="829"/>
      <c r="CD430" s="793"/>
      <c r="CE430" s="829"/>
      <c r="CF430" s="829"/>
      <c r="CG430" s="829"/>
      <c r="CH430" s="793"/>
      <c r="CI430" s="829"/>
      <c r="CJ430" s="829"/>
      <c r="CK430" s="829"/>
      <c r="CL430" s="793"/>
      <c r="CM430" s="829"/>
      <c r="CN430" s="829"/>
      <c r="CO430" s="829"/>
      <c r="CP430" s="796"/>
      <c r="CQ430" s="308"/>
      <c r="CR430" s="832"/>
      <c r="CS430" s="790"/>
      <c r="CT430" s="790"/>
      <c r="CU430" s="790"/>
      <c r="CV430" s="790"/>
      <c r="CW430" s="790"/>
      <c r="CX430" s="790"/>
      <c r="CY430" s="790"/>
      <c r="CZ430" s="793"/>
      <c r="DA430" s="790"/>
      <c r="DB430" s="790"/>
      <c r="DC430" s="790"/>
      <c r="DD430" s="793"/>
      <c r="DE430" s="790"/>
      <c r="DF430" s="790"/>
      <c r="DG430" s="790"/>
      <c r="DH430" s="793"/>
      <c r="DI430" s="790"/>
      <c r="DJ430" s="790"/>
      <c r="DK430" s="790"/>
      <c r="DL430" s="793"/>
      <c r="DM430" s="790"/>
      <c r="DN430" s="790"/>
      <c r="DO430" s="790"/>
      <c r="DP430" s="796"/>
      <c r="DQ430" s="293"/>
      <c r="DR430" s="297"/>
      <c r="DS430" s="298"/>
      <c r="DT430" s="298"/>
      <c r="DU430" s="299"/>
    </row>
    <row r="431" spans="1:125" ht="66.75" customHeight="1" thickBot="1" x14ac:dyDescent="0.3">
      <c r="A431" s="303"/>
      <c r="B431" s="836"/>
      <c r="C431" s="839"/>
      <c r="D431" s="839"/>
      <c r="E431" s="839"/>
      <c r="F431" s="842"/>
      <c r="G431" s="845"/>
      <c r="H431" s="487"/>
      <c r="I431" s="848"/>
      <c r="J431" s="851"/>
      <c r="K431" s="854"/>
      <c r="L431" s="274"/>
      <c r="M431" s="857"/>
      <c r="N431" s="860"/>
      <c r="O431" s="863"/>
      <c r="P431" s="866"/>
      <c r="Q431" s="869"/>
      <c r="R431" s="872"/>
      <c r="S431" s="274"/>
      <c r="T431" s="536"/>
      <c r="U431" s="263"/>
      <c r="V431" s="263"/>
      <c r="W431" s="805"/>
      <c r="X431" s="805"/>
      <c r="Y431" s="805"/>
      <c r="Z431" s="805"/>
      <c r="AA431" s="805"/>
      <c r="AB431" s="805"/>
      <c r="AC431" s="805"/>
      <c r="AD431" s="805"/>
      <c r="AE431" s="805"/>
      <c r="AF431" s="805"/>
      <c r="AG431" s="413">
        <f t="shared" si="905"/>
        <v>0</v>
      </c>
      <c r="AH431" s="405"/>
      <c r="AI431" s="406"/>
      <c r="AJ431" s="806"/>
      <c r="AK431" s="807"/>
      <c r="AL431" s="808"/>
      <c r="AM431" s="809"/>
      <c r="AN431" s="806"/>
      <c r="AO431" s="807"/>
      <c r="AP431" s="271"/>
      <c r="AQ431" s="483"/>
      <c r="AR431" s="270"/>
      <c r="AS431" s="267"/>
      <c r="AT431" s="264"/>
      <c r="AU431" s="276"/>
      <c r="AV431" s="880"/>
      <c r="AW431" s="883"/>
      <c r="AX431" s="886"/>
      <c r="AY431" s="883"/>
      <c r="AZ431" s="889"/>
      <c r="BA431" s="892"/>
      <c r="BB431" s="394"/>
      <c r="BC431" s="282"/>
      <c r="BD431" s="398">
        <v>0.2</v>
      </c>
      <c r="BE431" s="288" t="str">
        <f t="shared" ref="BE431" si="933">IF(ISERROR(IF(R427="R.INHERENTE
1","R. INHERENTE",(IF(AZ427="R.RESIDUAL
1","R. RESIDUAL"," ")))),"",(IF(R427="R.INHERENTE
1","R. INHERENTE",(IF(AZ427="R.RESIDUAL
1","R. RESIDUAL"," ")))))</f>
        <v xml:space="preserve"> </v>
      </c>
      <c r="BF431" s="289" t="str">
        <f t="shared" ref="BF431" si="934">IF(ISERROR(IF(R427="R.INHERENTE
6","R. INHERENTE",(IF(AZ427="R.RESIDUAL
6","R. RESIDUAL"," ")))),"",(IF(R427="R.INHERENTE
6","R. INHERENTE",(IF(AZ427="R.RESIDUAL
6","R. RESIDUAL"," ")))))</f>
        <v xml:space="preserve"> </v>
      </c>
      <c r="BG431" s="290" t="str">
        <f t="shared" ref="BG431" si="935">IF(ISERROR(IF(R427="R.INHERENTE
11","R. INHERENTE",(IF(AZ427="R.RESIDUAL
11","R. RESIDUAL"," ")))),"",(IF(R427="R.INHERENTE
11","R. INHERENTE",(IF(AZ427="R.RESIDUAL
11","R. RESIDUAL"," ")))))</f>
        <v xml:space="preserve"> </v>
      </c>
      <c r="BH431" s="291" t="str">
        <f t="shared" ref="BH431" si="936">IF(ISERROR(IF(R427="R.INHERENTE
16","R. INHERENTE",(IF(AZ427="R.RESIDUAL
16","R. RESIDUAL"," ")))),"",(IF(R427="R.INHERENTE
16","R. INHERENTE",(IF(AZ427="R.RESIDUAL
16","R. RESIDUAL"," ")))))</f>
        <v xml:space="preserve"> </v>
      </c>
      <c r="BI431" s="292" t="str">
        <f t="shared" ref="BI431" si="937">IF(ISERROR(IF(R427="R.INHERENTE
21","R. INHERENTE",(IF(AZ427="R.RESIDUAL
21","R. RESIDUAL"," ")))),"",(IF(R427="R.INHERENTE
21","R. INHERENTE",(IF(AZ427="R.RESIDUAL
21","R. RESIDUAL"," ")))))</f>
        <v xml:space="preserve"> </v>
      </c>
      <c r="BJ431" s="280"/>
      <c r="BK431" s="895"/>
      <c r="BL431" s="812"/>
      <c r="BM431" s="812"/>
      <c r="BN431" s="812"/>
      <c r="BO431" s="812"/>
      <c r="BP431" s="815"/>
      <c r="BQ431" s="392"/>
      <c r="BR431" s="818"/>
      <c r="BS431" s="524"/>
      <c r="BT431" s="824"/>
      <c r="BU431" s="275"/>
      <c r="BV431" s="827"/>
      <c r="BW431" s="830"/>
      <c r="BX431" s="830"/>
      <c r="BY431" s="830"/>
      <c r="BZ431" s="794"/>
      <c r="CA431" s="830"/>
      <c r="CB431" s="830"/>
      <c r="CC431" s="830"/>
      <c r="CD431" s="794"/>
      <c r="CE431" s="830"/>
      <c r="CF431" s="830"/>
      <c r="CG431" s="830"/>
      <c r="CH431" s="794"/>
      <c r="CI431" s="830"/>
      <c r="CJ431" s="830"/>
      <c r="CK431" s="830"/>
      <c r="CL431" s="794"/>
      <c r="CM431" s="830"/>
      <c r="CN431" s="830"/>
      <c r="CO431" s="830"/>
      <c r="CP431" s="797"/>
      <c r="CQ431" s="308"/>
      <c r="CR431" s="833"/>
      <c r="CS431" s="791"/>
      <c r="CT431" s="791"/>
      <c r="CU431" s="791"/>
      <c r="CV431" s="791"/>
      <c r="CW431" s="791"/>
      <c r="CX431" s="791"/>
      <c r="CY431" s="791"/>
      <c r="CZ431" s="794"/>
      <c r="DA431" s="791"/>
      <c r="DB431" s="791"/>
      <c r="DC431" s="791"/>
      <c r="DD431" s="794"/>
      <c r="DE431" s="791"/>
      <c r="DF431" s="791"/>
      <c r="DG431" s="791"/>
      <c r="DH431" s="794"/>
      <c r="DI431" s="791"/>
      <c r="DJ431" s="791"/>
      <c r="DK431" s="791"/>
      <c r="DL431" s="794"/>
      <c r="DM431" s="791"/>
      <c r="DN431" s="791"/>
      <c r="DO431" s="791"/>
      <c r="DP431" s="797"/>
      <c r="DQ431" s="293"/>
      <c r="DR431" s="300"/>
      <c r="DS431" s="301"/>
      <c r="DT431" s="301"/>
      <c r="DU431" s="302"/>
    </row>
    <row r="432" spans="1:125" ht="18.75" customHeight="1" thickBot="1" x14ac:dyDescent="0.3">
      <c r="AV432" s="394"/>
      <c r="AW432" s="394"/>
      <c r="AX432" s="394"/>
      <c r="AY432" s="394"/>
      <c r="AZ432" s="394"/>
      <c r="BE432" s="410">
        <v>0.2</v>
      </c>
      <c r="BF432" s="411">
        <v>0.4</v>
      </c>
      <c r="BG432" s="411">
        <v>0.60000000000000009</v>
      </c>
      <c r="BH432" s="411">
        <v>0.8</v>
      </c>
      <c r="BI432" s="411">
        <v>1</v>
      </c>
    </row>
    <row r="433" spans="1:125" ht="98.25" customHeight="1" x14ac:dyDescent="0.25">
      <c r="A433" s="303"/>
      <c r="B433" s="834">
        <v>70</v>
      </c>
      <c r="C433" s="837" t="s">
        <v>646</v>
      </c>
      <c r="D433" s="837" t="s">
        <v>627</v>
      </c>
      <c r="E433" s="837" t="s">
        <v>601</v>
      </c>
      <c r="F433" s="840" t="s">
        <v>600</v>
      </c>
      <c r="G433" s="843" t="s">
        <v>2110</v>
      </c>
      <c r="H433" s="485" t="s">
        <v>1490</v>
      </c>
      <c r="I433" s="846" t="str">
        <f>IF(F433="","",(CONCATENATE("Posibilidad de afectación ",F433," ",G433," ",H433," ",H434," ",H435," ",H436," ",H437)))</f>
        <v xml:space="preserve">Posibilidad de afectación Económica y Reputacional  por el retraso en los pagos del convenio con la SDS, debido a la demora en la elaboración y recopilación de información por los diferentes procesos que interviene en la gestión del convenio.    </v>
      </c>
      <c r="J433" s="849" t="s">
        <v>268</v>
      </c>
      <c r="K433" s="852" t="s">
        <v>873</v>
      </c>
      <c r="L433" s="274"/>
      <c r="M433" s="855" t="s">
        <v>657</v>
      </c>
      <c r="N433" s="858">
        <f>IF(ISERROR(VLOOKUP($M433,[7]Listas!$E$20:$F$24,2,FALSE)),"",(VLOOKUP($M433,[7]Listas!$E$20:$F$24,2,FALSE)))</f>
        <v>0.6</v>
      </c>
      <c r="O433" s="861" t="str">
        <f>IF(ISERROR(VLOOKUP($N433,[7]Listas!$E$3:$F$7,2,FALSE)),"",(VLOOKUP($N433,[7]Listas!$E$3:$F$7,2,FALSE)))</f>
        <v>MEDIA</v>
      </c>
      <c r="P433" s="864" t="s">
        <v>593</v>
      </c>
      <c r="Q433" s="867">
        <f>IF(ISERROR(VLOOKUP($P433,[7]Listas!$E$28:$F$35,2,FALSE)),"",(VLOOKUP($P433,[7]Listas!$E$28:$F$35,2,FALSE)))</f>
        <v>1</v>
      </c>
      <c r="R433" s="870" t="str">
        <f>IF(N433="","",(CONCATENATE("R.INHERENTE
",(IF(AND($N433=0.2,$Q433=0.2),1,(IF(AND($N433=0.2,$Q433=0.4),6,(IF(AND($N433=0.2,$Q433=0.6),11,(IF(AND($N433=0.2,$Q433=0.8),16,(IF(AND($N433=0.2,$Q433=1),21,(IF(AND($N433=0.4,$Q433=0.2),2,(IF(AND($N433=0.4,$Q433=0.4),7,(IF(AND($N433=0.4,$Q433=0.6),12,(IF(AND($N433=0.4,$Q433=0.8),17,(IF(AND($N433=0.4,$Q433=1),22,(IF(AND($N433=0.6,$Q433=0.2),3,(IF(AND($N433=0.6,$Q433=0.4),8,(IF(AND($N433=0.6,$Q433=0.6),13,(IF(AND($N433=0.6,$Q433=0.8),18,(IF(AND($N433=0.6,$Q433=1),23,(IF(AND($N433=0.8,$Q433=0.2),4,(IF(AND($N433=0.8,$Q433=0.4),9,(IF(AND($N433=0.8,$Q433=0.6),14,(IF(AND($N433=0.8,$Q433=0.8),19,(IF(AND($N433=0.8,$Q433=1),24,(IF(AND($N433=1,$Q433=0.2),5,(IF(AND($N433=1,$Q433=0.4),10,(IF(AND($N433=1,$Q433=0.6),15,(IF(AND($N433=1,$Q433=0.8),20,(IF(AND($N433=1,$Q433=1),25,"")))))))))))))))))))))))))))))))))))))))))))))))))))))</f>
        <v>R.INHERENTE
23</v>
      </c>
      <c r="S433" s="274">
        <f>+VLOOKUP($R433,[7]Listas!$D$112:$E$136,2,FALSE)</f>
        <v>23</v>
      </c>
      <c r="T433" s="515" t="s">
        <v>1491</v>
      </c>
      <c r="U433" s="309" t="s">
        <v>748</v>
      </c>
      <c r="V433" s="309"/>
      <c r="W433" s="873"/>
      <c r="X433" s="874"/>
      <c r="Y433" s="873"/>
      <c r="Z433" s="874"/>
      <c r="AA433" s="873">
        <v>10</v>
      </c>
      <c r="AB433" s="874"/>
      <c r="AC433" s="875"/>
      <c r="AD433" s="875"/>
      <c r="AE433" s="875">
        <v>15</v>
      </c>
      <c r="AF433" s="875"/>
      <c r="AG433" s="436">
        <f>W433+Y433+AA433+AC433+AE433</f>
        <v>25</v>
      </c>
      <c r="AH433" s="407">
        <v>0.45</v>
      </c>
      <c r="AI433" s="408"/>
      <c r="AJ433" s="1186" t="s">
        <v>189</v>
      </c>
      <c r="AK433" s="1187"/>
      <c r="AL433" s="1188" t="s">
        <v>588</v>
      </c>
      <c r="AM433" s="1189"/>
      <c r="AN433" s="1186" t="s">
        <v>189</v>
      </c>
      <c r="AO433" s="1187"/>
      <c r="AP433" s="500" t="s">
        <v>1492</v>
      </c>
      <c r="AQ433" s="478" t="s">
        <v>616</v>
      </c>
      <c r="AR433" s="310" t="s">
        <v>1493</v>
      </c>
      <c r="AS433" s="311" t="s">
        <v>1447</v>
      </c>
      <c r="AT433" s="312" t="s">
        <v>1494</v>
      </c>
      <c r="AU433" s="305">
        <f>+(IF(AND($AV433&gt;0,$AV433&lt;=0.2),0.2,(IF(AND($AV433&gt;0.2,$AV433&lt;=0.4),0.4,(IF(AND($AV433&gt;0.4,$AV433&lt;=0.6),0.6,(IF(AND($AV433&gt;0.6,$AV433&lt;=0.8),0.8,(IF($AV433&gt;0.8,1,""))))))))))</f>
        <v>0.6</v>
      </c>
      <c r="AV433" s="878">
        <f>+MIN(AH433:AH437)</f>
        <v>0.45</v>
      </c>
      <c r="AW433" s="881" t="str">
        <f>+(IF($AU433=0.2,"MUY BAJA",(IF($AU433=0.4,"BAJA",(IF($AU433=0.6,"MEDIA",(IF($AU433=0.8,"ALTA",(IF($AU433=1,"MUY ALTA",""))))))))))</f>
        <v>MEDIA</v>
      </c>
      <c r="AX433" s="884">
        <f>+MIN(AI433:AI437)</f>
        <v>0.75</v>
      </c>
      <c r="AY433" s="881" t="str">
        <f>+(IF($BB433=0.2,"MUY BAJA",(IF($BB433=0.4,"BAJA",(IF($BB433=0.6,"MEDIA",(IF($BB433=0.8,"ALTA",(IF($BB433=1,"MUY ALTA",""))))))))))</f>
        <v>ALTA</v>
      </c>
      <c r="AZ433" s="887" t="str">
        <f>IF($AU433="","",(CONCATENATE("R.RESIDUAL
",(IF(AND($AU433=0.2,$BB433=0.2),1,(IF(AND($AU433=0.2,$BB433=0.4),6,(IF(AND($AU433=0.2,$BB433=0.6),11,(IF(AND($AU433=0.2,$BB433=0.8),16,(IF(AND($AU433=0.2,$BB433=1),21,(IF(AND($AU433=0.4,$BB433=0.2),2,(IF(AND($AU433=0.4,$BB433=0.4),7,(IF(AND($AU433=0.4,$BB433=0.6),12,(IF(AND($AU433=0.4,$BB433=0.8),17,(IF(AND($AU433=0.4,$BB433=1),22,(IF(AND($AU433=0.6,$BB433=0.2),3,(IF(AND($AU433=0.6,$BB433=0.4),8,(IF(AND($AU433=0.6,$BB433=0.6),13,(IF(AND($AU433=0.6,$BB433=0.8),18,(IF(AND($AU433=0.6,$BB433=1),23,(IF(AND($AU433=0.8,$BB433=0.2),4,(IF(AND($AU433=0.8,$BB433=0.4),9,(IF(AND($AU433=0.8,$BB433=0.6),14,(IF(AND($AU433=0.8,$BB433=0.8),19,(IF(AND($AU433=0.8,$BB433=1),24,(IF(AND($AU433=1,$BB433=0.2),5,(IF(AND($AU433=1,$BB433=0.4),10,(IF(AND($AU433=1,$BB433=0.6),15,(IF(AND($AU433=1,$BB433=0.8),20,(IF(AND($AU433=1,$BB433=1),25,"")))))))))))))))))))))))))))))))))))))))))))))))))))))</f>
        <v>R.RESIDUAL
18</v>
      </c>
      <c r="BA433" s="890" t="s">
        <v>610</v>
      </c>
      <c r="BB433" s="305">
        <f>+(IF(AND($AX433&gt;0,$AX433&lt;=0.2),0.2,(IF(AND($AX433&gt;0.2,$AX433&lt;=0.4),0.4,(IF(AND($AX433&gt;0.4,$AX433&lt;=0.6),0.6,(IF(AND($AX433&gt;0.6,$AX433&lt;=0.8),0.8,(IF($AX433&gt;0.8,1,""))))))))))</f>
        <v>0.8</v>
      </c>
      <c r="BC433" s="276">
        <f>+VLOOKUP($AZ433,[7]Listas!$F$112:$G$136,2,FALSE)</f>
        <v>18</v>
      </c>
      <c r="BD433" s="397">
        <v>1</v>
      </c>
      <c r="BE433" s="277" t="str">
        <f>IF(ISERROR(IF(R433="R.INHERENTE
5","R. INHERENTE",(IF(AZ433="R.RESIDUAL
5","R. RESIDUAL"," ")))),"",(IF(R433="R.INHERENTE
5","R. INHERENTE",(IF(AZ433="R.RESIDUAL
5","R. RESIDUAL"," ")))))</f>
        <v xml:space="preserve"> </v>
      </c>
      <c r="BF433" s="278" t="str">
        <f>IF(ISERROR(IF(R433="R.INHERENTE
10","R. INHERENTE",(IF(AZ433="R.RESIDUAL
10","R. RESIDUAL"," ")))),"",(IF(R433="R.INHERENTE
10","R. INHERENTE",(IF(AZ433="R.RESIDUAL
10","R. RESIDUAL"," ")))))</f>
        <v xml:space="preserve"> </v>
      </c>
      <c r="BG433" s="278" t="str">
        <f>IF(ISERROR(IF(R433="R.INHERENTE
15","R. INHERENTE",(IF(AZ433="R.RESIDUAL
15","R. RESIDUAL"," ")))),"",(IF(R433="R.INHERENTE
15","R. INHERENTE",(IF(AZ433="R.RESIDUAL
15","R. RESIDUAL"," ")))))</f>
        <v xml:space="preserve"> </v>
      </c>
      <c r="BH433" s="278" t="str">
        <f>IF(ISERROR(IF(R433="R.INHERENTE
20","R. INHERENTE",(IF(AZ433="R.RESIDUAL
20","R. RESIDUAL"," ")))),"",(IF(R433="R.INHERENTE
20","R. INHERENTE",(IF(AZ433="R.RESIDUAL
20","R. RESIDUAL"," ")))))</f>
        <v xml:space="preserve"> </v>
      </c>
      <c r="BI433" s="279" t="str">
        <f>IF(ISERROR(IF(R433="R.INHERENTE
25","R. INHERENTE",(IF(AZ433="R.RESIDUAL
25","R. RESIDUAL"," ")))),"",(IF(R433="R.INHERENTE
25","R. INHERENTE",(IF(AZ433="R.RESIDUAL
25","R. RESIDUAL"," ")))))</f>
        <v xml:space="preserve"> </v>
      </c>
      <c r="BJ433" s="280"/>
      <c r="BK433" s="893" t="s">
        <v>43</v>
      </c>
      <c r="BL433" s="810" t="s">
        <v>43</v>
      </c>
      <c r="BM433" s="810" t="s">
        <v>43</v>
      </c>
      <c r="BN433" s="810" t="s">
        <v>43</v>
      </c>
      <c r="BO433" s="810" t="s">
        <v>43</v>
      </c>
      <c r="BP433" s="813"/>
      <c r="BQ433" s="392"/>
      <c r="BR433" s="816" t="s">
        <v>1936</v>
      </c>
      <c r="BS433" s="523"/>
      <c r="BT433" s="822" t="s">
        <v>1440</v>
      </c>
      <c r="BU433" s="275"/>
      <c r="BV433" s="825">
        <v>44656</v>
      </c>
      <c r="BW433" s="828"/>
      <c r="BX433" s="828"/>
      <c r="BY433" s="828"/>
      <c r="BZ433" s="792" t="s">
        <v>924</v>
      </c>
      <c r="CA433" s="828"/>
      <c r="CB433" s="828"/>
      <c r="CC433" s="828"/>
      <c r="CD433" s="792" t="s">
        <v>924</v>
      </c>
      <c r="CE433" s="828"/>
      <c r="CF433" s="828"/>
      <c r="CG433" s="828"/>
      <c r="CH433" s="792" t="s">
        <v>925</v>
      </c>
      <c r="CI433" s="828"/>
      <c r="CJ433" s="828"/>
      <c r="CK433" s="828"/>
      <c r="CL433" s="792" t="s">
        <v>924</v>
      </c>
      <c r="CM433" s="828"/>
      <c r="CN433" s="828"/>
      <c r="CO433" s="828"/>
      <c r="CP433" s="795" t="s">
        <v>926</v>
      </c>
      <c r="CQ433" s="308"/>
      <c r="CR433" s="831">
        <v>44661</v>
      </c>
      <c r="CS433" s="789"/>
      <c r="CT433" s="789"/>
      <c r="CU433" s="789"/>
      <c r="CV433" s="789"/>
      <c r="CW433" s="789"/>
      <c r="CX433" s="789"/>
      <c r="CY433" s="789"/>
      <c r="CZ433" s="792" t="s">
        <v>924</v>
      </c>
      <c r="DA433" s="789"/>
      <c r="DB433" s="789"/>
      <c r="DC433" s="789"/>
      <c r="DD433" s="792" t="s">
        <v>924</v>
      </c>
      <c r="DE433" s="789"/>
      <c r="DF433" s="789"/>
      <c r="DG433" s="789"/>
      <c r="DH433" s="792" t="s">
        <v>925</v>
      </c>
      <c r="DI433" s="789"/>
      <c r="DJ433" s="789"/>
      <c r="DK433" s="789"/>
      <c r="DL433" s="792" t="s">
        <v>924</v>
      </c>
      <c r="DM433" s="789"/>
      <c r="DN433" s="789"/>
      <c r="DO433" s="789"/>
      <c r="DP433" s="795" t="s">
        <v>926</v>
      </c>
      <c r="DQ433" s="293"/>
      <c r="DR433" s="294"/>
      <c r="DS433" s="295"/>
      <c r="DT433" s="295"/>
      <c r="DU433" s="296"/>
    </row>
    <row r="434" spans="1:125" ht="66.75" customHeight="1" x14ac:dyDescent="0.25">
      <c r="A434" s="303"/>
      <c r="B434" s="835"/>
      <c r="C434" s="838"/>
      <c r="D434" s="838"/>
      <c r="E434" s="838"/>
      <c r="F434" s="841"/>
      <c r="G434" s="844"/>
      <c r="H434" s="486"/>
      <c r="I434" s="847"/>
      <c r="J434" s="850"/>
      <c r="K434" s="853"/>
      <c r="L434" s="274"/>
      <c r="M434" s="856"/>
      <c r="N434" s="859"/>
      <c r="O434" s="862"/>
      <c r="P434" s="865"/>
      <c r="Q434" s="868"/>
      <c r="R434" s="871"/>
      <c r="S434" s="274"/>
      <c r="T434" s="516" t="s">
        <v>1495</v>
      </c>
      <c r="U434" s="258"/>
      <c r="V434" s="258" t="s">
        <v>260</v>
      </c>
      <c r="W434" s="798"/>
      <c r="X434" s="798"/>
      <c r="Y434" s="798"/>
      <c r="Z434" s="798"/>
      <c r="AA434" s="798">
        <v>10</v>
      </c>
      <c r="AB434" s="798"/>
      <c r="AC434" s="798"/>
      <c r="AD434" s="798"/>
      <c r="AE434" s="798">
        <v>15</v>
      </c>
      <c r="AF434" s="798"/>
      <c r="AG434" s="412">
        <f>W434+Y434+AA434+AC434+AE434</f>
        <v>25</v>
      </c>
      <c r="AH434" s="403"/>
      <c r="AI434" s="404">
        <v>0.75</v>
      </c>
      <c r="AJ434" s="801" t="s">
        <v>189</v>
      </c>
      <c r="AK434" s="802"/>
      <c r="AL434" s="803" t="s">
        <v>588</v>
      </c>
      <c r="AM434" s="804"/>
      <c r="AN434" s="801" t="s">
        <v>189</v>
      </c>
      <c r="AO434" s="802"/>
      <c r="AP434" s="499" t="s">
        <v>1496</v>
      </c>
      <c r="AQ434" s="482" t="s">
        <v>616</v>
      </c>
      <c r="AR434" s="269" t="s">
        <v>1497</v>
      </c>
      <c r="AS434" s="266" t="s">
        <v>1447</v>
      </c>
      <c r="AT434" s="261" t="s">
        <v>1498</v>
      </c>
      <c r="AU434" s="276"/>
      <c r="AV434" s="879"/>
      <c r="AW434" s="882"/>
      <c r="AX434" s="885"/>
      <c r="AY434" s="882"/>
      <c r="AZ434" s="888"/>
      <c r="BA434" s="891"/>
      <c r="BB434" s="394"/>
      <c r="BC434" s="282"/>
      <c r="BD434" s="397">
        <v>0.8</v>
      </c>
      <c r="BE434" s="283" t="str">
        <f>IF(ISERROR(IF(R433="R.INHERENTE
4","R. INHERENTE",(IF(AZ433="R.RESIDUAL
4","R. RESIDUAL"," ")))),"",(IF(R433="R.INHERENTE
4","R. INHERENTE",(IF(AZ433="R.RESIDUAL
4","R. RESIDUAL"," ")))))</f>
        <v xml:space="preserve"> </v>
      </c>
      <c r="BF434" s="284" t="str">
        <f>IF(ISERROR(IF(R433="R.INHERENTE
9","R. INHERENTE",(IF(AZ433="R.RESIDUAL
9","R. RESIDUAL"," ")))),"",(IF(R433="R.INHERENTE
9","R. INHERENTE",(IF(AZ433="R.RESIDUAL
9","R. RESIDUAL"," ")))))</f>
        <v xml:space="preserve"> </v>
      </c>
      <c r="BG434" s="285" t="str">
        <f>IF(ISERROR(IF(R433="R.INHERENTE
14","R. INHERENTE",(IF(AZ433="R.RESIDUAL
14","R. RESIDUAL"," ")))),"",(IF(R433="R.INHERENTE
14","R. INHERENTE",(IF(AZ433="R.RESIDUAL
14","R. RESIDUAL"," ")))))</f>
        <v xml:space="preserve"> </v>
      </c>
      <c r="BH434" s="285" t="str">
        <f>IF(ISERROR(IF(R433="R.INHERENTE
19","R. INHERENTE",(IF(AZ433="R.RESIDUAL
19","R. RESIDUAL"," ")))),"",(IF(R433="R.INHERENTE
19","R. INHERENTE",(IF(AZ433="R.RESIDUAL
19","R. RESIDUAL"," ")))))</f>
        <v xml:space="preserve"> </v>
      </c>
      <c r="BI434" s="286" t="str">
        <f>IF(ISERROR(IF(R433="R.INHERENTE
24","R. INHERENTE",(IF(AZ433="R.RESIDUAL
24","R. RESIDUAL"," ")))),"",(IF(R433="R.INHERENTE
24","R. INHERENTE",(IF(AZ433="R.RESIDUAL
24","R. RESIDUAL"," ")))))</f>
        <v xml:space="preserve"> </v>
      </c>
      <c r="BJ434" s="280"/>
      <c r="BK434" s="894"/>
      <c r="BL434" s="811"/>
      <c r="BM434" s="811"/>
      <c r="BN434" s="811"/>
      <c r="BO434" s="811"/>
      <c r="BP434" s="814"/>
      <c r="BQ434" s="392"/>
      <c r="BR434" s="817"/>
      <c r="BS434" s="275"/>
      <c r="BT434" s="823"/>
      <c r="BU434" s="275"/>
      <c r="BV434" s="826"/>
      <c r="BW434" s="829"/>
      <c r="BX434" s="829"/>
      <c r="BY434" s="829"/>
      <c r="BZ434" s="793"/>
      <c r="CA434" s="829"/>
      <c r="CB434" s="829"/>
      <c r="CC434" s="829"/>
      <c r="CD434" s="793"/>
      <c r="CE434" s="829"/>
      <c r="CF434" s="829"/>
      <c r="CG434" s="829"/>
      <c r="CH434" s="793"/>
      <c r="CI434" s="829"/>
      <c r="CJ434" s="829"/>
      <c r="CK434" s="829"/>
      <c r="CL434" s="793"/>
      <c r="CM434" s="829"/>
      <c r="CN434" s="829"/>
      <c r="CO434" s="829"/>
      <c r="CP434" s="796"/>
      <c r="CQ434" s="308"/>
      <c r="CR434" s="832"/>
      <c r="CS434" s="790"/>
      <c r="CT434" s="790"/>
      <c r="CU434" s="790"/>
      <c r="CV434" s="790"/>
      <c r="CW434" s="790"/>
      <c r="CX434" s="790"/>
      <c r="CY434" s="790"/>
      <c r="CZ434" s="793"/>
      <c r="DA434" s="790"/>
      <c r="DB434" s="790"/>
      <c r="DC434" s="790"/>
      <c r="DD434" s="793"/>
      <c r="DE434" s="790"/>
      <c r="DF434" s="790"/>
      <c r="DG434" s="790"/>
      <c r="DH434" s="793"/>
      <c r="DI434" s="790"/>
      <c r="DJ434" s="790"/>
      <c r="DK434" s="790"/>
      <c r="DL434" s="793"/>
      <c r="DM434" s="790"/>
      <c r="DN434" s="790"/>
      <c r="DO434" s="790"/>
      <c r="DP434" s="796"/>
      <c r="DQ434" s="293"/>
      <c r="DR434" s="297"/>
      <c r="DS434" s="298"/>
      <c r="DT434" s="298"/>
      <c r="DU434" s="299"/>
    </row>
    <row r="435" spans="1:125" ht="66.75" customHeight="1" x14ac:dyDescent="0.25">
      <c r="A435" s="303"/>
      <c r="B435" s="835"/>
      <c r="C435" s="838"/>
      <c r="D435" s="838"/>
      <c r="E435" s="838"/>
      <c r="F435" s="841"/>
      <c r="G435" s="844"/>
      <c r="H435" s="486"/>
      <c r="I435" s="847"/>
      <c r="J435" s="850"/>
      <c r="K435" s="853"/>
      <c r="L435" s="274"/>
      <c r="M435" s="856"/>
      <c r="N435" s="859"/>
      <c r="O435" s="862"/>
      <c r="P435" s="865"/>
      <c r="Q435" s="868"/>
      <c r="R435" s="871"/>
      <c r="S435" s="274"/>
      <c r="T435" s="516"/>
      <c r="U435" s="258"/>
      <c r="V435" s="258"/>
      <c r="W435" s="798"/>
      <c r="X435" s="798"/>
      <c r="Y435" s="798"/>
      <c r="Z435" s="798"/>
      <c r="AA435" s="798"/>
      <c r="AB435" s="798"/>
      <c r="AC435" s="798"/>
      <c r="AD435" s="798"/>
      <c r="AE435" s="798"/>
      <c r="AF435" s="798"/>
      <c r="AG435" s="412">
        <f>W435+Y435+AA435+AC435+AE435</f>
        <v>0</v>
      </c>
      <c r="AH435" s="403"/>
      <c r="AI435" s="404"/>
      <c r="AJ435" s="801"/>
      <c r="AK435" s="802"/>
      <c r="AL435" s="803"/>
      <c r="AM435" s="804"/>
      <c r="AN435" s="801"/>
      <c r="AO435" s="802"/>
      <c r="AP435" s="480"/>
      <c r="AQ435" s="482"/>
      <c r="AR435" s="269"/>
      <c r="AS435" s="266"/>
      <c r="AT435" s="261"/>
      <c r="AU435" s="276"/>
      <c r="AV435" s="879"/>
      <c r="AW435" s="882"/>
      <c r="AX435" s="885"/>
      <c r="AY435" s="882"/>
      <c r="AZ435" s="888"/>
      <c r="BA435" s="891"/>
      <c r="BB435" s="394"/>
      <c r="BC435" s="282"/>
      <c r="BD435" s="397">
        <v>0.60000000000000009</v>
      </c>
      <c r="BE435" s="283" t="str">
        <f>IF(ISERROR(IF(R433="R.INHERENTE
3","R. INHERENTE",(IF(AZ433="R.RESIDUAL
3","R. RESIDUAL"," ")))),"",(IF(R433="R.INHERENTE
3","R. INHERENTE",(IF(AZ433="R.RESIDUAL
3","R. RESIDUAL"," ")))))</f>
        <v xml:space="preserve"> </v>
      </c>
      <c r="BF435" s="284" t="str">
        <f>IF(ISERROR(IF(R433="R.INHERENTE
8","R. INHERENTE",(IF(AZ433="R.RESIDUAL
8","R. RESIDUAL"," ")))),"",(IF(R433="R.INHERENTE
8","R. INHERENTE",(IF(AZ433="R.RESIDUAL
8","R. RESIDUAL"," ")))))</f>
        <v xml:space="preserve"> </v>
      </c>
      <c r="BG435" s="284" t="str">
        <f>IF(ISERROR(IF(R433="R.INHERENTE
13","R. INHERENTE",(IF(AZ433="R.RESIDUAL
13","R. RESIDUAL"," ")))),"",(IF(R433="R.INHERENTE
13","R. INHERENTE",(IF(AZ433="R.RESIDUAL
13","R. RESIDUAL"," ")))))</f>
        <v xml:space="preserve"> </v>
      </c>
      <c r="BH435" s="285" t="str">
        <f>IF(ISERROR(IF(R433="R.INHERENTE
18","R. INHERENTE",(IF(AZ433="R.RESIDUAL
18","R. RESIDUAL"," ")))),"",(IF(R433="R.INHERENTE
18","R. INHERENTE",(IF(AZ433="R.RESIDUAL
18","R. RESIDUAL"," ")))))</f>
        <v>R. RESIDUAL</v>
      </c>
      <c r="BI435" s="286" t="str">
        <f>IF(ISERROR(IF(R433="R.INHERENTE
23","R. INHERENTE",(IF(AZ433="R.RESIDUAL
23","R. RESIDUAL"," ")))),"",(IF(R433="R.INHERENTE
23","R. INHERENTE",(IF(AZ433="R.RESIDUAL
23","R. RESIDUAL"," ")))))</f>
        <v>R. INHERENTE</v>
      </c>
      <c r="BJ435" s="280"/>
      <c r="BK435" s="894"/>
      <c r="BL435" s="811"/>
      <c r="BM435" s="811"/>
      <c r="BN435" s="811"/>
      <c r="BO435" s="811"/>
      <c r="BP435" s="814"/>
      <c r="BQ435" s="392"/>
      <c r="BR435" s="817"/>
      <c r="BS435" s="275" t="s">
        <v>1449</v>
      </c>
      <c r="BT435" s="823"/>
      <c r="BU435" s="275"/>
      <c r="BV435" s="826"/>
      <c r="BW435" s="829"/>
      <c r="BX435" s="829"/>
      <c r="BY435" s="829"/>
      <c r="BZ435" s="793"/>
      <c r="CA435" s="829"/>
      <c r="CB435" s="829"/>
      <c r="CC435" s="829"/>
      <c r="CD435" s="793"/>
      <c r="CE435" s="829"/>
      <c r="CF435" s="829"/>
      <c r="CG435" s="829"/>
      <c r="CH435" s="793"/>
      <c r="CI435" s="829"/>
      <c r="CJ435" s="829"/>
      <c r="CK435" s="829"/>
      <c r="CL435" s="793"/>
      <c r="CM435" s="829"/>
      <c r="CN435" s="829"/>
      <c r="CO435" s="829"/>
      <c r="CP435" s="796"/>
      <c r="CQ435" s="308"/>
      <c r="CR435" s="832"/>
      <c r="CS435" s="790"/>
      <c r="CT435" s="790"/>
      <c r="CU435" s="790"/>
      <c r="CV435" s="790"/>
      <c r="CW435" s="790"/>
      <c r="CX435" s="790"/>
      <c r="CY435" s="790"/>
      <c r="CZ435" s="793"/>
      <c r="DA435" s="790"/>
      <c r="DB435" s="790"/>
      <c r="DC435" s="790"/>
      <c r="DD435" s="793"/>
      <c r="DE435" s="790"/>
      <c r="DF435" s="790"/>
      <c r="DG435" s="790"/>
      <c r="DH435" s="793"/>
      <c r="DI435" s="790"/>
      <c r="DJ435" s="790"/>
      <c r="DK435" s="790"/>
      <c r="DL435" s="793"/>
      <c r="DM435" s="790"/>
      <c r="DN435" s="790"/>
      <c r="DO435" s="790"/>
      <c r="DP435" s="796"/>
      <c r="DQ435" s="293"/>
      <c r="DR435" s="297"/>
      <c r="DS435" s="298"/>
      <c r="DT435" s="298"/>
      <c r="DU435" s="299"/>
    </row>
    <row r="436" spans="1:125" ht="66.75" customHeight="1" x14ac:dyDescent="0.25">
      <c r="A436" s="303"/>
      <c r="B436" s="835"/>
      <c r="C436" s="838"/>
      <c r="D436" s="838"/>
      <c r="E436" s="838"/>
      <c r="F436" s="841"/>
      <c r="G436" s="844"/>
      <c r="H436" s="486"/>
      <c r="I436" s="847"/>
      <c r="J436" s="850"/>
      <c r="K436" s="853"/>
      <c r="L436" s="274"/>
      <c r="M436" s="856"/>
      <c r="N436" s="859"/>
      <c r="O436" s="862"/>
      <c r="P436" s="865"/>
      <c r="Q436" s="868"/>
      <c r="R436" s="871"/>
      <c r="S436" s="274"/>
      <c r="T436" s="516"/>
      <c r="U436" s="258"/>
      <c r="V436" s="258"/>
      <c r="W436" s="798"/>
      <c r="X436" s="798"/>
      <c r="Y436" s="798"/>
      <c r="Z436" s="798"/>
      <c r="AA436" s="798"/>
      <c r="AB436" s="798"/>
      <c r="AC436" s="798"/>
      <c r="AD436" s="798"/>
      <c r="AE436" s="798"/>
      <c r="AF436" s="798"/>
      <c r="AG436" s="412">
        <f>W436+Y436+AA436+AC436+AE436</f>
        <v>0</v>
      </c>
      <c r="AH436" s="403"/>
      <c r="AI436" s="404"/>
      <c r="AJ436" s="801"/>
      <c r="AK436" s="802"/>
      <c r="AL436" s="803"/>
      <c r="AM436" s="804"/>
      <c r="AN436" s="801"/>
      <c r="AO436" s="802"/>
      <c r="AP436" s="480"/>
      <c r="AQ436" s="482"/>
      <c r="AR436" s="269"/>
      <c r="AS436" s="266"/>
      <c r="AT436" s="261"/>
      <c r="AU436" s="276"/>
      <c r="AV436" s="879"/>
      <c r="AW436" s="882"/>
      <c r="AX436" s="885"/>
      <c r="AY436" s="882"/>
      <c r="AZ436" s="888"/>
      <c r="BA436" s="891"/>
      <c r="BB436" s="394"/>
      <c r="BC436" s="282"/>
      <c r="BD436" s="397">
        <v>0.4</v>
      </c>
      <c r="BE436" s="287" t="str">
        <f>IF(ISERROR(IF(R433="R.INHERENTE
2","R. INHERENTE",(IF(AZ433="R.RESIDUAL
2","R. RESIDUAL"," ")))),"",(IF(R433="R.INHERENTE
2","R. INHERENTE",(IF(AZ433="R.RESIDUAL
2","R. RESIDUAL"," ")))))</f>
        <v xml:space="preserve"> </v>
      </c>
      <c r="BF436" s="284" t="str">
        <f>IF(ISERROR(IF(R433="R.INHERENTE
7","R. INHERENTE",(IF(AZ433="R.RESIDUAL
7","R. RESIDUAL"," ")))),"",(IF(R433="R.INHERENTE
7","R. INHERENTE",(IF(AZ433="R.RESIDUAL
7","R. RESIDUAL"," ")))))</f>
        <v xml:space="preserve"> </v>
      </c>
      <c r="BG436" s="284" t="str">
        <f>IF(ISERROR(IF(R433="R.INHERENTE
12","R. INHERENTE",(IF(AZ433="R.RESIDUAL
12","R. RESIDUAL"," ")))),"",(IF(R433="R.INHERENTE
12","R. INHERENTE",(IF(AZ433="R.RESIDUAL
12","R. RESIDUAL"," ")))))</f>
        <v xml:space="preserve"> </v>
      </c>
      <c r="BH436" s="285" t="str">
        <f>IF(ISERROR(IF(R433="R.INHERENTE
17","R. INHERENTE",(IF(AZ433="R.RESIDUAL
17","R. RESIDUAL"," ")))),"",(IF(R433="R.INHERENTE
17","R. INHERENTE",(IF(AZ433="R.RESIDUAL
17","R. RESIDUAL"," ")))))</f>
        <v xml:space="preserve"> </v>
      </c>
      <c r="BI436" s="286" t="str">
        <f>IF(ISERROR(IF(R433="R.INHERENTE
22","R. INHERENTE",(IF(AZ433="R.RESIDUAL
22","R. RESIDUAL"," ")))),"",(IF(R433="R.INHERENTE
22","R. INHERENTE",(IF(AZ433="R.RESIDUAL
22","R. RESIDUAL"," ")))))</f>
        <v xml:space="preserve"> </v>
      </c>
      <c r="BJ436" s="280"/>
      <c r="BK436" s="894"/>
      <c r="BL436" s="811"/>
      <c r="BM436" s="811"/>
      <c r="BN436" s="811"/>
      <c r="BO436" s="811"/>
      <c r="BP436" s="814"/>
      <c r="BQ436" s="392"/>
      <c r="BR436" s="817"/>
      <c r="BS436" s="275"/>
      <c r="BT436" s="823"/>
      <c r="BU436" s="275"/>
      <c r="BV436" s="826"/>
      <c r="BW436" s="829"/>
      <c r="BX436" s="829"/>
      <c r="BY436" s="829"/>
      <c r="BZ436" s="793"/>
      <c r="CA436" s="829"/>
      <c r="CB436" s="829"/>
      <c r="CC436" s="829"/>
      <c r="CD436" s="793"/>
      <c r="CE436" s="829"/>
      <c r="CF436" s="829"/>
      <c r="CG436" s="829"/>
      <c r="CH436" s="793"/>
      <c r="CI436" s="829"/>
      <c r="CJ436" s="829"/>
      <c r="CK436" s="829"/>
      <c r="CL436" s="793"/>
      <c r="CM436" s="829"/>
      <c r="CN436" s="829"/>
      <c r="CO436" s="829"/>
      <c r="CP436" s="796"/>
      <c r="CQ436" s="308"/>
      <c r="CR436" s="832"/>
      <c r="CS436" s="790"/>
      <c r="CT436" s="790"/>
      <c r="CU436" s="790"/>
      <c r="CV436" s="790"/>
      <c r="CW436" s="790"/>
      <c r="CX436" s="790"/>
      <c r="CY436" s="790"/>
      <c r="CZ436" s="793"/>
      <c r="DA436" s="790"/>
      <c r="DB436" s="790"/>
      <c r="DC436" s="790"/>
      <c r="DD436" s="793"/>
      <c r="DE436" s="790"/>
      <c r="DF436" s="790"/>
      <c r="DG436" s="790"/>
      <c r="DH436" s="793"/>
      <c r="DI436" s="790"/>
      <c r="DJ436" s="790"/>
      <c r="DK436" s="790"/>
      <c r="DL436" s="793"/>
      <c r="DM436" s="790"/>
      <c r="DN436" s="790"/>
      <c r="DO436" s="790"/>
      <c r="DP436" s="796"/>
      <c r="DQ436" s="293"/>
      <c r="DR436" s="297"/>
      <c r="DS436" s="298"/>
      <c r="DT436" s="298"/>
      <c r="DU436" s="299"/>
    </row>
    <row r="437" spans="1:125" ht="66.75" customHeight="1" thickBot="1" x14ac:dyDescent="0.3">
      <c r="A437" s="303"/>
      <c r="B437" s="836"/>
      <c r="C437" s="839"/>
      <c r="D437" s="839"/>
      <c r="E437" s="839"/>
      <c r="F437" s="842"/>
      <c r="G437" s="845"/>
      <c r="H437" s="487"/>
      <c r="I437" s="848"/>
      <c r="J437" s="851"/>
      <c r="K437" s="854"/>
      <c r="L437" s="274"/>
      <c r="M437" s="857"/>
      <c r="N437" s="860"/>
      <c r="O437" s="863"/>
      <c r="P437" s="866"/>
      <c r="Q437" s="869"/>
      <c r="R437" s="872"/>
      <c r="S437" s="274"/>
      <c r="T437" s="536"/>
      <c r="U437" s="263"/>
      <c r="V437" s="263"/>
      <c r="W437" s="805"/>
      <c r="X437" s="805"/>
      <c r="Y437" s="805"/>
      <c r="Z437" s="805"/>
      <c r="AA437" s="805"/>
      <c r="AB437" s="805"/>
      <c r="AC437" s="805"/>
      <c r="AD437" s="805"/>
      <c r="AE437" s="805"/>
      <c r="AF437" s="805"/>
      <c r="AG437" s="413">
        <f>W437+Y437+AA437+AC437+AE437</f>
        <v>0</v>
      </c>
      <c r="AH437" s="405"/>
      <c r="AI437" s="406"/>
      <c r="AJ437" s="806"/>
      <c r="AK437" s="807"/>
      <c r="AL437" s="808"/>
      <c r="AM437" s="809"/>
      <c r="AN437" s="806"/>
      <c r="AO437" s="807"/>
      <c r="AP437" s="271"/>
      <c r="AQ437" s="483"/>
      <c r="AR437" s="270"/>
      <c r="AS437" s="267"/>
      <c r="AT437" s="264"/>
      <c r="AU437" s="276"/>
      <c r="AV437" s="880"/>
      <c r="AW437" s="883"/>
      <c r="AX437" s="886"/>
      <c r="AY437" s="883"/>
      <c r="AZ437" s="889"/>
      <c r="BA437" s="892"/>
      <c r="BB437" s="394"/>
      <c r="BC437" s="282"/>
      <c r="BD437" s="398">
        <v>0.2</v>
      </c>
      <c r="BE437" s="288" t="str">
        <f>IF(ISERROR(IF(R433="R.INHERENTE
1","R. INHERENTE",(IF(AZ433="R.RESIDUAL
1","R. RESIDUAL"," ")))),"",(IF(R433="R.INHERENTE
1","R. INHERENTE",(IF(AZ433="R.RESIDUAL
1","R. RESIDUAL"," ")))))</f>
        <v xml:space="preserve"> </v>
      </c>
      <c r="BF437" s="289" t="str">
        <f>IF(ISERROR(IF(R433="R.INHERENTE
6","R. INHERENTE",(IF(AZ433="R.RESIDUAL
6","R. RESIDUAL"," ")))),"",(IF(R433="R.INHERENTE
6","R. INHERENTE",(IF(AZ433="R.RESIDUAL
6","R. RESIDUAL"," ")))))</f>
        <v xml:space="preserve"> </v>
      </c>
      <c r="BG437" s="290" t="str">
        <f>IF(ISERROR(IF(R433="R.INHERENTE
11","R. INHERENTE",(IF(AZ433="R.RESIDUAL
11","R. RESIDUAL"," ")))),"",(IF(R433="R.INHERENTE
11","R. INHERENTE",(IF(AZ433="R.RESIDUAL
11","R. RESIDUAL"," ")))))</f>
        <v xml:space="preserve"> </v>
      </c>
      <c r="BH437" s="291" t="str">
        <f>IF(ISERROR(IF(R433="R.INHERENTE
16","R. INHERENTE",(IF(AZ433="R.RESIDUAL
16","R. RESIDUAL"," ")))),"",(IF(R433="R.INHERENTE
16","R. INHERENTE",(IF(AZ433="R.RESIDUAL
16","R. RESIDUAL"," ")))))</f>
        <v xml:space="preserve"> </v>
      </c>
      <c r="BI437" s="292" t="str">
        <f>IF(ISERROR(IF(R433="R.INHERENTE
21","R. INHERENTE",(IF(AZ433="R.RESIDUAL
21","R. RESIDUAL"," ")))),"",(IF(R433="R.INHERENTE
21","R. INHERENTE",(IF(AZ433="R.RESIDUAL
21","R. RESIDUAL"," ")))))</f>
        <v xml:space="preserve"> </v>
      </c>
      <c r="BJ437" s="280"/>
      <c r="BK437" s="895"/>
      <c r="BL437" s="812"/>
      <c r="BM437" s="812"/>
      <c r="BN437" s="812"/>
      <c r="BO437" s="812"/>
      <c r="BP437" s="815"/>
      <c r="BQ437" s="392"/>
      <c r="BR437" s="818"/>
      <c r="BS437" s="524"/>
      <c r="BT437" s="824"/>
      <c r="BU437" s="275"/>
      <c r="BV437" s="827"/>
      <c r="BW437" s="830"/>
      <c r="BX437" s="830"/>
      <c r="BY437" s="830"/>
      <c r="BZ437" s="794"/>
      <c r="CA437" s="830"/>
      <c r="CB437" s="830"/>
      <c r="CC437" s="830"/>
      <c r="CD437" s="794"/>
      <c r="CE437" s="830"/>
      <c r="CF437" s="830"/>
      <c r="CG437" s="830"/>
      <c r="CH437" s="794"/>
      <c r="CI437" s="830"/>
      <c r="CJ437" s="830"/>
      <c r="CK437" s="830"/>
      <c r="CL437" s="794"/>
      <c r="CM437" s="830"/>
      <c r="CN437" s="830"/>
      <c r="CO437" s="830"/>
      <c r="CP437" s="797"/>
      <c r="CQ437" s="308"/>
      <c r="CR437" s="833"/>
      <c r="CS437" s="791"/>
      <c r="CT437" s="791"/>
      <c r="CU437" s="791"/>
      <c r="CV437" s="791"/>
      <c r="CW437" s="791"/>
      <c r="CX437" s="791"/>
      <c r="CY437" s="791"/>
      <c r="CZ437" s="794"/>
      <c r="DA437" s="791"/>
      <c r="DB437" s="791"/>
      <c r="DC437" s="791"/>
      <c r="DD437" s="794"/>
      <c r="DE437" s="791"/>
      <c r="DF437" s="791"/>
      <c r="DG437" s="791"/>
      <c r="DH437" s="794"/>
      <c r="DI437" s="791"/>
      <c r="DJ437" s="791"/>
      <c r="DK437" s="791"/>
      <c r="DL437" s="794"/>
      <c r="DM437" s="791"/>
      <c r="DN437" s="791"/>
      <c r="DO437" s="791"/>
      <c r="DP437" s="797"/>
      <c r="DQ437" s="293"/>
      <c r="DR437" s="300"/>
      <c r="DS437" s="301"/>
      <c r="DT437" s="301"/>
      <c r="DU437" s="302"/>
    </row>
    <row r="438" spans="1:125" ht="19.5" customHeight="1" thickBot="1" x14ac:dyDescent="0.3">
      <c r="AV438" s="394"/>
      <c r="AW438" s="394"/>
      <c r="AX438" s="394"/>
      <c r="AY438" s="394"/>
      <c r="AZ438" s="394"/>
      <c r="BE438" s="410">
        <v>0.2</v>
      </c>
      <c r="BF438" s="411">
        <v>0.4</v>
      </c>
      <c r="BG438" s="411">
        <v>0.60000000000000009</v>
      </c>
      <c r="BH438" s="411">
        <v>0.8</v>
      </c>
      <c r="BI438" s="411">
        <v>1</v>
      </c>
    </row>
    <row r="439" spans="1:125" s="303" customFormat="1" ht="80.25" customHeight="1" x14ac:dyDescent="0.25">
      <c r="B439" s="834">
        <v>71</v>
      </c>
      <c r="C439" s="837" t="s">
        <v>646</v>
      </c>
      <c r="D439" s="837" t="s">
        <v>627</v>
      </c>
      <c r="E439" s="837" t="s">
        <v>601</v>
      </c>
      <c r="F439" s="840" t="s">
        <v>600</v>
      </c>
      <c r="G439" s="843" t="s">
        <v>2437</v>
      </c>
      <c r="H439" s="485" t="s">
        <v>2438</v>
      </c>
      <c r="I439" s="846" t="str">
        <f>IF(F439="","",(CONCATENATE("Posibilidad de afectación ",F439," ",G439," ",H439," ",H440," ",H441," ",H442," ",H443)))</f>
        <v xml:space="preserve">Posibilidad de afectación Económica y Reputacional  a falta de experiencia y competencia de los colaboradores en la atención domiciliaria de salud mental, por el desconocimiento y adherencia a los protocolos y guias que se tienen desde el centro regulador de urgencias.    </v>
      </c>
      <c r="J439" s="849" t="s">
        <v>906</v>
      </c>
      <c r="K439" s="852" t="s">
        <v>873</v>
      </c>
      <c r="L439" s="274"/>
      <c r="M439" s="855" t="s">
        <v>657</v>
      </c>
      <c r="N439" s="858">
        <f>IF(ISERROR(VLOOKUP($M439,[8]Listas!$E$20:$F$24,2,FALSE)),"",(VLOOKUP($M439,[8]Listas!$E$20:$F$24,2,FALSE)))</f>
        <v>0.6</v>
      </c>
      <c r="O439" s="861" t="str">
        <f>IF(ISERROR(VLOOKUP($N439,[8]Listas!$E$3:$F$7,2,FALSE)),"",(VLOOKUP($N439,[8]Listas!$E$3:$F$7,2,FALSE)))</f>
        <v>MEDIA</v>
      </c>
      <c r="P439" s="864" t="s">
        <v>597</v>
      </c>
      <c r="Q439" s="867">
        <f>IF(ISERROR(VLOOKUP($P439,[8]Listas!$E$28:$F$35,2,FALSE)),"",(VLOOKUP($P439,[8]Listas!$E$28:$F$35,2,FALSE)))</f>
        <v>0.8</v>
      </c>
      <c r="R439" s="870" t="str">
        <f t="shared" ref="R439" si="938">IF(N439="","",(CONCATENATE("R.INHERENTE
",(IF(AND($N439=0.2,$Q439=0.2),1,(IF(AND($N439=0.2,$Q439=0.4),6,(IF(AND($N439=0.2,$Q439=0.6),11,(IF(AND($N439=0.2,$Q439=0.8),16,(IF(AND($N439=0.2,$Q439=1),21,(IF(AND($N439=0.4,$Q439=0.2),2,(IF(AND($N439=0.4,$Q439=0.4),7,(IF(AND($N439=0.4,$Q439=0.6),12,(IF(AND($N439=0.4,$Q439=0.8),17,(IF(AND($N439=0.4,$Q439=1),22,(IF(AND($N439=0.6,$Q439=0.2),3,(IF(AND($N439=0.6,$Q439=0.4),8,(IF(AND($N439=0.6,$Q439=0.6),13,(IF(AND($N439=0.6,$Q439=0.8),18,(IF(AND($N439=0.6,$Q439=1),23,(IF(AND($N439=0.8,$Q439=0.2),4,(IF(AND($N439=0.8,$Q439=0.4),9,(IF(AND($N439=0.8,$Q439=0.6),14,(IF(AND($N439=0.8,$Q439=0.8),19,(IF(AND($N439=0.8,$Q439=1),24,(IF(AND($N439=1,$Q439=0.2),5,(IF(AND($N439=1,$Q439=0.4),10,(IF(AND($N439=1,$Q439=0.6),15,(IF(AND($N439=1,$Q439=0.8),20,(IF(AND($N439=1,$Q439=1),25,"")))))))))))))))))))))))))))))))))))))))))))))))))))))</f>
        <v>R.INHERENTE
18</v>
      </c>
      <c r="S439" s="274">
        <f>+VLOOKUP($R439,[8]Listas!$D$112:$E$136,2,FALSE)</f>
        <v>18</v>
      </c>
      <c r="T439" s="515" t="s">
        <v>2439</v>
      </c>
      <c r="U439" s="309"/>
      <c r="V439" s="309" t="s">
        <v>260</v>
      </c>
      <c r="W439" s="873">
        <v>25</v>
      </c>
      <c r="X439" s="874"/>
      <c r="Y439" s="873"/>
      <c r="Z439" s="874"/>
      <c r="AA439" s="873"/>
      <c r="AB439" s="874"/>
      <c r="AC439" s="875">
        <v>0</v>
      </c>
      <c r="AD439" s="875"/>
      <c r="AE439" s="875">
        <v>15</v>
      </c>
      <c r="AF439" s="875"/>
      <c r="AG439" s="436">
        <f t="shared" ref="AG439:AG443" si="939">W439+Y439+AA439+AC439+AE439</f>
        <v>40</v>
      </c>
      <c r="AH439" s="407"/>
      <c r="AI439" s="408">
        <v>0.48</v>
      </c>
      <c r="AJ439" s="1186" t="s">
        <v>189</v>
      </c>
      <c r="AK439" s="1187"/>
      <c r="AL439" s="1188" t="s">
        <v>588</v>
      </c>
      <c r="AM439" s="1189"/>
      <c r="AN439" s="1186" t="s">
        <v>189</v>
      </c>
      <c r="AO439" s="1187"/>
      <c r="AP439" s="500" t="s">
        <v>2440</v>
      </c>
      <c r="AQ439" s="552" t="s">
        <v>617</v>
      </c>
      <c r="AR439" s="310" t="s">
        <v>1826</v>
      </c>
      <c r="AS439" s="311" t="s">
        <v>1827</v>
      </c>
      <c r="AT439" s="312" t="s">
        <v>1828</v>
      </c>
      <c r="AU439" s="305">
        <f>+(IF(AND($AV439&gt;0,$AV439&lt;=0.2),0.2,(IF(AND($AV439&gt;0.2,$AV439&lt;=0.4),0.4,(IF(AND($AV439&gt;0.4,$AV439&lt;=0.6),0.6,(IF(AND($AV439&gt;0.6,$AV439&lt;=0.8),0.8,(IF($AV439&gt;0.8,1,""))))))))))</f>
        <v>0.4</v>
      </c>
      <c r="AV439" s="878">
        <f>+MIN(AH439:AH443)</f>
        <v>0.36</v>
      </c>
      <c r="AW439" s="881" t="str">
        <f t="shared" ref="AW439:AW463" si="940">+(IF($AU439=0.2,"MUY BAJA",(IF($AU439=0.4,"BAJA",(IF($AU439=0.6,"MEDIA",(IF($AU439=0.8,"ALTA",(IF($AU439=1,"MUY ALTA",""))))))))))</f>
        <v>BAJA</v>
      </c>
      <c r="AX439" s="884">
        <f>+MIN(AI439:AI443)</f>
        <v>0.28799999999999998</v>
      </c>
      <c r="AY439" s="881" t="str">
        <f t="shared" ref="AY439:AY463" si="941">+(IF($BB439=0.2,"MUY BAJA",(IF($BB439=0.4,"BAJA",(IF($BB439=0.6,"MEDIA",(IF($BB439=0.8,"ALTA",(IF($BB439=1,"MUY ALTA",""))))))))))</f>
        <v>BAJA</v>
      </c>
      <c r="AZ439" s="887" t="str">
        <f t="shared" ref="AZ439:AZ463" si="942">IF($AU439="","",(CONCATENATE("R.RESIDUAL
",(IF(AND($AU439=0.2,$BB439=0.2),1,(IF(AND($AU439=0.2,$BB439=0.4),6,(IF(AND($AU439=0.2,$BB439=0.6),11,(IF(AND($AU439=0.2,$BB439=0.8),16,(IF(AND($AU439=0.2,$BB439=1),21,(IF(AND($AU439=0.4,$BB439=0.2),2,(IF(AND($AU439=0.4,$BB439=0.4),7,(IF(AND($AU439=0.4,$BB439=0.6),12,(IF(AND($AU439=0.4,$BB439=0.8),17,(IF(AND($AU439=0.4,$BB439=1),22,(IF(AND($AU439=0.6,$BB439=0.2),3,(IF(AND($AU439=0.6,$BB439=0.4),8,(IF(AND($AU439=0.6,$BB439=0.6),13,(IF(AND($AU439=0.6,$BB439=0.8),18,(IF(AND($AU439=0.6,$BB439=1),23,(IF(AND($AU439=0.8,$BB439=0.2),4,(IF(AND($AU439=0.8,$BB439=0.4),9,(IF(AND($AU439=0.8,$BB439=0.6),14,(IF(AND($AU439=0.8,$BB439=0.8),19,(IF(AND($AU439=0.8,$BB439=1),24,(IF(AND($AU439=1,$BB439=0.2),5,(IF(AND($AU439=1,$BB439=0.4),10,(IF(AND($AU439=1,$BB439=0.6),15,(IF(AND($AU439=1,$BB439=0.8),20,(IF(AND($AU439=1,$BB439=1),25,"")))))))))))))))))))))))))))))))))))))))))))))))))))))</f>
        <v>R.RESIDUAL
7</v>
      </c>
      <c r="BA439" s="890" t="s">
        <v>749</v>
      </c>
      <c r="BB439" s="305">
        <f>+(IF(AND($AX439&gt;0,$AX439&lt;=0.2),0.2,(IF(AND($AX439&gt;0.2,$AX439&lt;=0.4),0.4,(IF(AND($AX439&gt;0.4,$AX439&lt;=0.6),0.6,(IF(AND($AX439&gt;0.6,$AX439&lt;=0.8),0.8,(IF($AX439&gt;0.8,1,""))))))))))</f>
        <v>0.4</v>
      </c>
      <c r="BC439" s="276">
        <f>+VLOOKUP($AZ439,[8]Listas!$F$112:$G$136,2,FALSE)</f>
        <v>7</v>
      </c>
      <c r="BD439" s="397">
        <v>1</v>
      </c>
      <c r="BE439" s="277" t="str">
        <f>IF(ISERROR(IF(R439="R.INHERENTE
5","R. INHERENTE",(IF(AZ439="R.RESIDUAL
5","R. RESIDUAL"," ")))),"",(IF(R439="R.INHERENTE
5","R. INHERENTE",(IF(AZ439="R.RESIDUAL
5","R. RESIDUAL"," ")))))</f>
        <v xml:space="preserve"> </v>
      </c>
      <c r="BF439" s="278" t="str">
        <f>IF(ISERROR(IF(R439="R.INHERENTE
10","R. INHERENTE",(IF(AZ439="R.RESIDUAL
10","R. RESIDUAL"," ")))),"",(IF(R439="R.INHERENTE
10","R. INHERENTE",(IF(AZ439="R.RESIDUAL
10","R. RESIDUAL"," ")))))</f>
        <v xml:space="preserve"> </v>
      </c>
      <c r="BG439" s="278" t="str">
        <f>IF(ISERROR(IF(R439="R.INHERENTE
15","R. INHERENTE",(IF(AZ439="R.RESIDUAL
15","R. RESIDUAL"," ")))),"",(IF(R439="R.INHERENTE
15","R. INHERENTE",(IF(AZ439="R.RESIDUAL
15","R. RESIDUAL"," ")))))</f>
        <v xml:space="preserve"> </v>
      </c>
      <c r="BH439" s="278" t="str">
        <f>IF(ISERROR(IF(R439="R.INHERENTE
20","R. INHERENTE",(IF(AZ439="R.RESIDUAL
20","R. RESIDUAL"," ")))),"",(IF(R439="R.INHERENTE
20","R. INHERENTE",(IF(AZ439="R.RESIDUAL
20","R. RESIDUAL"," ")))))</f>
        <v xml:space="preserve"> </v>
      </c>
      <c r="BI439" s="279" t="str">
        <f>IF(ISERROR(IF(R439="R.INHERENTE
25","R. INHERENTE",(IF(AZ439="R.RESIDUAL
25","R. RESIDUAL"," ")))),"",(IF(R439="R.INHERENTE
25","R. INHERENTE",(IF(AZ439="R.RESIDUAL
25","R. RESIDUAL"," ")))))</f>
        <v xml:space="preserve"> </v>
      </c>
      <c r="BJ439" s="280"/>
      <c r="BK439" s="893" t="s">
        <v>1829</v>
      </c>
      <c r="BL439" s="810" t="s">
        <v>1830</v>
      </c>
      <c r="BM439" s="810">
        <v>44652</v>
      </c>
      <c r="BN439" s="810" t="s">
        <v>1831</v>
      </c>
      <c r="BO439" s="810"/>
      <c r="BP439" s="813" t="s">
        <v>693</v>
      </c>
      <c r="BQ439" s="392"/>
      <c r="BR439" s="816" t="s">
        <v>1832</v>
      </c>
      <c r="BS439" s="819" t="s">
        <v>1833</v>
      </c>
      <c r="BT439" s="822" t="s">
        <v>1834</v>
      </c>
      <c r="BU439" s="275"/>
      <c r="BV439" s="825">
        <v>44666</v>
      </c>
      <c r="BW439" s="828"/>
      <c r="BX439" s="828"/>
      <c r="BY439" s="828"/>
      <c r="BZ439" s="792" t="s">
        <v>924</v>
      </c>
      <c r="CA439" s="828"/>
      <c r="CB439" s="828"/>
      <c r="CC439" s="828"/>
      <c r="CD439" s="792" t="s">
        <v>924</v>
      </c>
      <c r="CE439" s="828"/>
      <c r="CF439" s="828"/>
      <c r="CG439" s="828"/>
      <c r="CH439" s="792" t="s">
        <v>925</v>
      </c>
      <c r="CI439" s="828"/>
      <c r="CJ439" s="828"/>
      <c r="CK439" s="828"/>
      <c r="CL439" s="792" t="s">
        <v>924</v>
      </c>
      <c r="CM439" s="828"/>
      <c r="CN439" s="828"/>
      <c r="CO439" s="828"/>
      <c r="CP439" s="795" t="s">
        <v>926</v>
      </c>
      <c r="CQ439" s="308"/>
      <c r="CR439" s="831">
        <v>44671</v>
      </c>
      <c r="CS439" s="789"/>
      <c r="CT439" s="789"/>
      <c r="CU439" s="789"/>
      <c r="CV439" s="789"/>
      <c r="CW439" s="789"/>
      <c r="CX439" s="789"/>
      <c r="CY439" s="789"/>
      <c r="CZ439" s="792" t="s">
        <v>924</v>
      </c>
      <c r="DA439" s="789"/>
      <c r="DB439" s="789"/>
      <c r="DC439" s="789"/>
      <c r="DD439" s="792" t="s">
        <v>924</v>
      </c>
      <c r="DE439" s="789"/>
      <c r="DF439" s="789"/>
      <c r="DG439" s="789"/>
      <c r="DH439" s="792" t="s">
        <v>925</v>
      </c>
      <c r="DI439" s="789"/>
      <c r="DJ439" s="789"/>
      <c r="DK439" s="789"/>
      <c r="DL439" s="792" t="s">
        <v>924</v>
      </c>
      <c r="DM439" s="789"/>
      <c r="DN439" s="789"/>
      <c r="DO439" s="789"/>
      <c r="DP439" s="795" t="s">
        <v>926</v>
      </c>
      <c r="DQ439" s="293"/>
      <c r="DR439" s="294"/>
      <c r="DS439" s="295"/>
      <c r="DT439" s="295"/>
      <c r="DU439" s="296"/>
    </row>
    <row r="440" spans="1:125" s="303" customFormat="1" ht="80.25" customHeight="1" x14ac:dyDescent="0.25">
      <c r="B440" s="835"/>
      <c r="C440" s="838"/>
      <c r="D440" s="838"/>
      <c r="E440" s="838"/>
      <c r="F440" s="841"/>
      <c r="G440" s="844"/>
      <c r="H440" s="486"/>
      <c r="I440" s="847"/>
      <c r="J440" s="850"/>
      <c r="K440" s="853"/>
      <c r="L440" s="274"/>
      <c r="M440" s="856"/>
      <c r="N440" s="859"/>
      <c r="O440" s="862"/>
      <c r="P440" s="865"/>
      <c r="Q440" s="868"/>
      <c r="R440" s="871"/>
      <c r="S440" s="274"/>
      <c r="T440" s="516" t="s">
        <v>2441</v>
      </c>
      <c r="U440" s="258" t="s">
        <v>748</v>
      </c>
      <c r="V440" s="258"/>
      <c r="W440" s="798">
        <v>25</v>
      </c>
      <c r="X440" s="798"/>
      <c r="Y440" s="798"/>
      <c r="Z440" s="798"/>
      <c r="AA440" s="798"/>
      <c r="AB440" s="798"/>
      <c r="AC440" s="798">
        <v>0</v>
      </c>
      <c r="AD440" s="798"/>
      <c r="AE440" s="798">
        <v>15</v>
      </c>
      <c r="AF440" s="798"/>
      <c r="AG440" s="412">
        <f t="shared" si="939"/>
        <v>40</v>
      </c>
      <c r="AH440" s="403">
        <v>0.36</v>
      </c>
      <c r="AI440" s="404"/>
      <c r="AJ440" s="801" t="s">
        <v>189</v>
      </c>
      <c r="AK440" s="802"/>
      <c r="AL440" s="803" t="s">
        <v>589</v>
      </c>
      <c r="AM440" s="804"/>
      <c r="AN440" s="801" t="s">
        <v>189</v>
      </c>
      <c r="AO440" s="802"/>
      <c r="AP440" s="499" t="s">
        <v>2442</v>
      </c>
      <c r="AQ440" s="482" t="s">
        <v>618</v>
      </c>
      <c r="AR440" s="269" t="s">
        <v>1826</v>
      </c>
      <c r="AS440" s="266" t="s">
        <v>1835</v>
      </c>
      <c r="AT440" s="261" t="s">
        <v>1836</v>
      </c>
      <c r="AU440" s="276"/>
      <c r="AV440" s="879"/>
      <c r="AW440" s="882"/>
      <c r="AX440" s="885"/>
      <c r="AY440" s="882"/>
      <c r="AZ440" s="888"/>
      <c r="BA440" s="891"/>
      <c r="BB440" s="394"/>
      <c r="BC440" s="282"/>
      <c r="BD440" s="397">
        <v>0.8</v>
      </c>
      <c r="BE440" s="283" t="str">
        <f>IF(ISERROR(IF(R439="R.INHERENTE
4","R. INHERENTE",(IF(AZ439="R.RESIDUAL
4","R. RESIDUAL"," ")))),"",(IF(R439="R.INHERENTE
4","R. INHERENTE",(IF(AZ439="R.RESIDUAL
4","R. RESIDUAL"," ")))))</f>
        <v xml:space="preserve"> </v>
      </c>
      <c r="BF440" s="284" t="str">
        <f>IF(ISERROR(IF(R439="R.INHERENTE
9","R. INHERENTE",(IF(AZ439="R.RESIDUAL
9","R. RESIDUAL"," ")))),"",(IF(R439="R.INHERENTE
9","R. INHERENTE",(IF(AZ439="R.RESIDUAL
9","R. RESIDUAL"," ")))))</f>
        <v xml:space="preserve"> </v>
      </c>
      <c r="BG440" s="285" t="str">
        <f>IF(ISERROR(IF(R439="R.INHERENTE
14","R. INHERENTE",(IF(AZ439="R.RESIDUAL
14","R. RESIDUAL"," ")))),"",(IF(R439="R.INHERENTE
14","R. INHERENTE",(IF(AZ439="R.RESIDUAL
14","R. RESIDUAL"," ")))))</f>
        <v xml:space="preserve"> </v>
      </c>
      <c r="BH440" s="285" t="str">
        <f>IF(ISERROR(IF(R439="R.INHERENTE
19","R. INHERENTE",(IF(AZ439="R.RESIDUAL
19","R. RESIDUAL"," ")))),"",(IF(R439="R.INHERENTE
19","R. INHERENTE",(IF(AZ439="R.RESIDUAL
19","R. RESIDUAL"," ")))))</f>
        <v xml:space="preserve"> </v>
      </c>
      <c r="BI440" s="286" t="str">
        <f>IF(ISERROR(IF(R439="R.INHERENTE
24","R. INHERENTE",(IF(AZ439="R.RESIDUAL
24","R. RESIDUAL"," ")))),"",(IF(R439="R.INHERENTE
24","R. INHERENTE",(IF(AZ439="R.RESIDUAL
24","R. RESIDUAL"," ")))))</f>
        <v xml:space="preserve"> </v>
      </c>
      <c r="BJ440" s="280"/>
      <c r="BK440" s="894"/>
      <c r="BL440" s="811"/>
      <c r="BM440" s="811"/>
      <c r="BN440" s="811"/>
      <c r="BO440" s="811"/>
      <c r="BP440" s="814"/>
      <c r="BQ440" s="392"/>
      <c r="BR440" s="817"/>
      <c r="BS440" s="820"/>
      <c r="BT440" s="823"/>
      <c r="BU440" s="275"/>
      <c r="BV440" s="826"/>
      <c r="BW440" s="829"/>
      <c r="BX440" s="829"/>
      <c r="BY440" s="829"/>
      <c r="BZ440" s="793"/>
      <c r="CA440" s="829"/>
      <c r="CB440" s="829"/>
      <c r="CC440" s="829"/>
      <c r="CD440" s="793"/>
      <c r="CE440" s="829"/>
      <c r="CF440" s="829"/>
      <c r="CG440" s="829"/>
      <c r="CH440" s="793"/>
      <c r="CI440" s="829"/>
      <c r="CJ440" s="829"/>
      <c r="CK440" s="829"/>
      <c r="CL440" s="793"/>
      <c r="CM440" s="829"/>
      <c r="CN440" s="829"/>
      <c r="CO440" s="829"/>
      <c r="CP440" s="796"/>
      <c r="CQ440" s="308"/>
      <c r="CR440" s="832"/>
      <c r="CS440" s="790"/>
      <c r="CT440" s="790"/>
      <c r="CU440" s="790"/>
      <c r="CV440" s="790"/>
      <c r="CW440" s="790"/>
      <c r="CX440" s="790"/>
      <c r="CY440" s="790"/>
      <c r="CZ440" s="793"/>
      <c r="DA440" s="790"/>
      <c r="DB440" s="790"/>
      <c r="DC440" s="790"/>
      <c r="DD440" s="793"/>
      <c r="DE440" s="790"/>
      <c r="DF440" s="790"/>
      <c r="DG440" s="790"/>
      <c r="DH440" s="793"/>
      <c r="DI440" s="790"/>
      <c r="DJ440" s="790"/>
      <c r="DK440" s="790"/>
      <c r="DL440" s="793"/>
      <c r="DM440" s="790"/>
      <c r="DN440" s="790"/>
      <c r="DO440" s="790"/>
      <c r="DP440" s="796"/>
      <c r="DQ440" s="293"/>
      <c r="DR440" s="297"/>
      <c r="DS440" s="298"/>
      <c r="DT440" s="298"/>
      <c r="DU440" s="299"/>
    </row>
    <row r="441" spans="1:125" s="303" customFormat="1" ht="80.25" customHeight="1" x14ac:dyDescent="0.25">
      <c r="B441" s="835"/>
      <c r="C441" s="838"/>
      <c r="D441" s="838"/>
      <c r="E441" s="838"/>
      <c r="F441" s="841"/>
      <c r="G441" s="844"/>
      <c r="H441" s="486"/>
      <c r="I441" s="847"/>
      <c r="J441" s="850"/>
      <c r="K441" s="853"/>
      <c r="L441" s="274"/>
      <c r="M441" s="856"/>
      <c r="N441" s="859"/>
      <c r="O441" s="862"/>
      <c r="P441" s="865"/>
      <c r="Q441" s="868"/>
      <c r="R441" s="871"/>
      <c r="S441" s="274"/>
      <c r="T441" s="516" t="s">
        <v>2443</v>
      </c>
      <c r="U441" s="258"/>
      <c r="V441" s="258" t="s">
        <v>260</v>
      </c>
      <c r="W441" s="798">
        <v>25</v>
      </c>
      <c r="X441" s="798"/>
      <c r="Y441" s="798"/>
      <c r="Z441" s="798"/>
      <c r="AA441" s="798"/>
      <c r="AB441" s="798"/>
      <c r="AC441" s="798"/>
      <c r="AD441" s="798"/>
      <c r="AE441" s="798">
        <v>15</v>
      </c>
      <c r="AF441" s="798"/>
      <c r="AG441" s="412">
        <f t="shared" si="939"/>
        <v>40</v>
      </c>
      <c r="AH441" s="403"/>
      <c r="AI441" s="404">
        <v>0.28799999999999998</v>
      </c>
      <c r="AJ441" s="801" t="s">
        <v>39</v>
      </c>
      <c r="AK441" s="802"/>
      <c r="AL441" s="803" t="s">
        <v>589</v>
      </c>
      <c r="AM441" s="804"/>
      <c r="AN441" s="801" t="s">
        <v>39</v>
      </c>
      <c r="AO441" s="802"/>
      <c r="AP441" s="553" t="s">
        <v>2444</v>
      </c>
      <c r="AQ441" s="482" t="s">
        <v>617</v>
      </c>
      <c r="AR441" s="269" t="s">
        <v>2445</v>
      </c>
      <c r="AS441" s="266" t="s">
        <v>1827</v>
      </c>
      <c r="AT441" s="261" t="s">
        <v>1828</v>
      </c>
      <c r="AU441" s="276"/>
      <c r="AV441" s="879"/>
      <c r="AW441" s="882"/>
      <c r="AX441" s="885"/>
      <c r="AY441" s="882"/>
      <c r="AZ441" s="888"/>
      <c r="BA441" s="891"/>
      <c r="BB441" s="394"/>
      <c r="BC441" s="282"/>
      <c r="BD441" s="397">
        <v>0.60000000000000009</v>
      </c>
      <c r="BE441" s="283" t="str">
        <f>IF(ISERROR(IF(R439="R.INHERENTE
3","R. INHERENTE",(IF(AZ439="R.RESIDUAL
3","R. RESIDUAL"," ")))),"",(IF(R439="R.INHERENTE
3","R. INHERENTE",(IF(AZ439="R.RESIDUAL
3","R. RESIDUAL"," ")))))</f>
        <v xml:space="preserve"> </v>
      </c>
      <c r="BF441" s="284" t="str">
        <f>IF(ISERROR(IF(R439="R.INHERENTE
8","R. INHERENTE",(IF(AZ439="R.RESIDUAL
8","R. RESIDUAL"," ")))),"",(IF(R439="R.INHERENTE
8","R. INHERENTE",(IF(AZ439="R.RESIDUAL
8","R. RESIDUAL"," ")))))</f>
        <v xml:space="preserve"> </v>
      </c>
      <c r="BG441" s="284" t="str">
        <f>IF(ISERROR(IF(R439="R.INHERENTE
13","R. INHERENTE",(IF(AZ439="R.RESIDUAL
13","R. RESIDUAL"," ")))),"",(IF(R439="R.INHERENTE
13","R. INHERENTE",(IF(AZ439="R.RESIDUAL
13","R. RESIDUAL"," ")))))</f>
        <v xml:space="preserve"> </v>
      </c>
      <c r="BH441" s="285" t="str">
        <f>IF(ISERROR(IF(R439="R.INHERENTE
18","R. INHERENTE",(IF(AZ439="R.RESIDUAL
18","R. RESIDUAL"," ")))),"",(IF(R439="R.INHERENTE
18","R. INHERENTE",(IF(AZ439="R.RESIDUAL
18","R. RESIDUAL"," ")))))</f>
        <v>R. INHERENTE</v>
      </c>
      <c r="BI441" s="286" t="str">
        <f>IF(ISERROR(IF(R439="R.INHERENTE
23","R. INHERENTE",(IF(AZ439="R.RESIDUAL
23","R. RESIDUAL"," ")))),"",(IF(R439="R.INHERENTE
23","R. INHERENTE",(IF(AZ439="R.RESIDUAL
23","R. RESIDUAL"," ")))))</f>
        <v xml:space="preserve"> </v>
      </c>
      <c r="BJ441" s="280"/>
      <c r="BK441" s="894"/>
      <c r="BL441" s="811"/>
      <c r="BM441" s="811"/>
      <c r="BN441" s="811"/>
      <c r="BO441" s="811"/>
      <c r="BP441" s="814"/>
      <c r="BQ441" s="392"/>
      <c r="BR441" s="817"/>
      <c r="BS441" s="820"/>
      <c r="BT441" s="823"/>
      <c r="BU441" s="275"/>
      <c r="BV441" s="826"/>
      <c r="BW441" s="829"/>
      <c r="BX441" s="829"/>
      <c r="BY441" s="829"/>
      <c r="BZ441" s="793"/>
      <c r="CA441" s="829"/>
      <c r="CB441" s="829"/>
      <c r="CC441" s="829"/>
      <c r="CD441" s="793"/>
      <c r="CE441" s="829"/>
      <c r="CF441" s="829"/>
      <c r="CG441" s="829"/>
      <c r="CH441" s="793"/>
      <c r="CI441" s="829"/>
      <c r="CJ441" s="829"/>
      <c r="CK441" s="829"/>
      <c r="CL441" s="793"/>
      <c r="CM441" s="829"/>
      <c r="CN441" s="829"/>
      <c r="CO441" s="829"/>
      <c r="CP441" s="796"/>
      <c r="CQ441" s="308"/>
      <c r="CR441" s="832"/>
      <c r="CS441" s="790"/>
      <c r="CT441" s="790"/>
      <c r="CU441" s="790"/>
      <c r="CV441" s="790"/>
      <c r="CW441" s="790"/>
      <c r="CX441" s="790"/>
      <c r="CY441" s="790"/>
      <c r="CZ441" s="793"/>
      <c r="DA441" s="790"/>
      <c r="DB441" s="790"/>
      <c r="DC441" s="790"/>
      <c r="DD441" s="793"/>
      <c r="DE441" s="790"/>
      <c r="DF441" s="790"/>
      <c r="DG441" s="790"/>
      <c r="DH441" s="793"/>
      <c r="DI441" s="790"/>
      <c r="DJ441" s="790"/>
      <c r="DK441" s="790"/>
      <c r="DL441" s="793"/>
      <c r="DM441" s="790"/>
      <c r="DN441" s="790"/>
      <c r="DO441" s="790"/>
      <c r="DP441" s="796"/>
      <c r="DQ441" s="293"/>
      <c r="DR441" s="297"/>
      <c r="DS441" s="298"/>
      <c r="DT441" s="298"/>
      <c r="DU441" s="299"/>
    </row>
    <row r="442" spans="1:125" s="303" customFormat="1" ht="80.25" customHeight="1" x14ac:dyDescent="0.25">
      <c r="B442" s="835"/>
      <c r="C442" s="838"/>
      <c r="D442" s="838"/>
      <c r="E442" s="838"/>
      <c r="F442" s="841"/>
      <c r="G442" s="844"/>
      <c r="H442" s="486"/>
      <c r="I442" s="847"/>
      <c r="J442" s="850"/>
      <c r="K442" s="853"/>
      <c r="L442" s="274"/>
      <c r="M442" s="856"/>
      <c r="N442" s="859"/>
      <c r="O442" s="862"/>
      <c r="P442" s="865"/>
      <c r="Q442" s="868"/>
      <c r="R442" s="871"/>
      <c r="S442" s="274"/>
      <c r="T442" s="516"/>
      <c r="U442" s="258"/>
      <c r="V442" s="258"/>
      <c r="W442" s="798"/>
      <c r="X442" s="798"/>
      <c r="Y442" s="798"/>
      <c r="Z442" s="798"/>
      <c r="AA442" s="798"/>
      <c r="AB442" s="798"/>
      <c r="AC442" s="798"/>
      <c r="AD442" s="798"/>
      <c r="AE442" s="798"/>
      <c r="AF442" s="798"/>
      <c r="AG442" s="412">
        <f t="shared" si="939"/>
        <v>0</v>
      </c>
      <c r="AH442" s="403"/>
      <c r="AI442" s="404"/>
      <c r="AJ442" s="801"/>
      <c r="AK442" s="802"/>
      <c r="AL442" s="803"/>
      <c r="AM442" s="804"/>
      <c r="AN442" s="801"/>
      <c r="AO442" s="802"/>
      <c r="AP442" s="553"/>
      <c r="AQ442" s="482"/>
      <c r="AR442" s="269"/>
      <c r="AS442" s="266"/>
      <c r="AT442" s="261"/>
      <c r="AU442" s="276"/>
      <c r="AV442" s="879"/>
      <c r="AW442" s="882"/>
      <c r="AX442" s="885"/>
      <c r="AY442" s="882"/>
      <c r="AZ442" s="888"/>
      <c r="BA442" s="891"/>
      <c r="BB442" s="394"/>
      <c r="BC442" s="282"/>
      <c r="BD442" s="397">
        <v>0.4</v>
      </c>
      <c r="BE442" s="287" t="str">
        <f>IF(ISERROR(IF(R439="R.INHERENTE
2","R. INHERENTE",(IF(AZ439="R.RESIDUAL
2","R. RESIDUAL"," ")))),"",(IF(R439="R.INHERENTE
2","R. INHERENTE",(IF(AZ439="R.RESIDUAL
2","R. RESIDUAL"," ")))))</f>
        <v xml:space="preserve"> </v>
      </c>
      <c r="BF442" s="284" t="str">
        <f>IF(ISERROR(IF(R439="R.INHERENTE
7","R. INHERENTE",(IF(AZ439="R.RESIDUAL
7","R. RESIDUAL"," ")))),"",(IF(R439="R.INHERENTE
7","R. INHERENTE",(IF(AZ439="R.RESIDUAL
7","R. RESIDUAL"," ")))))</f>
        <v>R. RESIDUAL</v>
      </c>
      <c r="BG442" s="284" t="str">
        <f>IF(ISERROR(IF(R439="R.INHERENTE
12","R. INHERENTE",(IF(AZ439="R.RESIDUAL
12","R. RESIDUAL"," ")))),"",(IF(R439="R.INHERENTE
12","R. INHERENTE",(IF(AZ439="R.RESIDUAL
12","R. RESIDUAL"," ")))))</f>
        <v xml:space="preserve"> </v>
      </c>
      <c r="BH442" s="285" t="str">
        <f>IF(ISERROR(IF(R439="R.INHERENTE
17","R. INHERENTE",(IF(AZ439="R.RESIDUAL
17","R. RESIDUAL"," ")))),"",(IF(R439="R.INHERENTE
17","R. INHERENTE",(IF(AZ439="R.RESIDUAL
17","R. RESIDUAL"," ")))))</f>
        <v xml:space="preserve"> </v>
      </c>
      <c r="BI442" s="286" t="str">
        <f>IF(ISERROR(IF(R439="R.INHERENTE
22","R. INHERENTE",(IF(AZ439="R.RESIDUAL
22","R. RESIDUAL"," ")))),"",(IF(R439="R.INHERENTE
22","R. INHERENTE",(IF(AZ439="R.RESIDUAL
22","R. RESIDUAL"," ")))))</f>
        <v xml:space="preserve"> </v>
      </c>
      <c r="BJ442" s="280"/>
      <c r="BK442" s="894"/>
      <c r="BL442" s="811"/>
      <c r="BM442" s="811"/>
      <c r="BN442" s="811"/>
      <c r="BO442" s="811"/>
      <c r="BP442" s="814"/>
      <c r="BQ442" s="392"/>
      <c r="BR442" s="817"/>
      <c r="BS442" s="820"/>
      <c r="BT442" s="823"/>
      <c r="BU442" s="275"/>
      <c r="BV442" s="826"/>
      <c r="BW442" s="829"/>
      <c r="BX442" s="829"/>
      <c r="BY442" s="829"/>
      <c r="BZ442" s="793"/>
      <c r="CA442" s="829"/>
      <c r="CB442" s="829"/>
      <c r="CC442" s="829"/>
      <c r="CD442" s="793"/>
      <c r="CE442" s="829"/>
      <c r="CF442" s="829"/>
      <c r="CG442" s="829"/>
      <c r="CH442" s="793"/>
      <c r="CI442" s="829"/>
      <c r="CJ442" s="829"/>
      <c r="CK442" s="829"/>
      <c r="CL442" s="793"/>
      <c r="CM442" s="829"/>
      <c r="CN442" s="829"/>
      <c r="CO442" s="829"/>
      <c r="CP442" s="796"/>
      <c r="CQ442" s="308"/>
      <c r="CR442" s="832"/>
      <c r="CS442" s="790"/>
      <c r="CT442" s="790"/>
      <c r="CU442" s="790"/>
      <c r="CV442" s="790"/>
      <c r="CW442" s="790"/>
      <c r="CX442" s="790"/>
      <c r="CY442" s="790"/>
      <c r="CZ442" s="793"/>
      <c r="DA442" s="790"/>
      <c r="DB442" s="790"/>
      <c r="DC442" s="790"/>
      <c r="DD442" s="793"/>
      <c r="DE442" s="790"/>
      <c r="DF442" s="790"/>
      <c r="DG442" s="790"/>
      <c r="DH442" s="793"/>
      <c r="DI442" s="790"/>
      <c r="DJ442" s="790"/>
      <c r="DK442" s="790"/>
      <c r="DL442" s="793"/>
      <c r="DM442" s="790"/>
      <c r="DN442" s="790"/>
      <c r="DO442" s="790"/>
      <c r="DP442" s="796"/>
      <c r="DQ442" s="293"/>
      <c r="DR442" s="297"/>
      <c r="DS442" s="298"/>
      <c r="DT442" s="298"/>
      <c r="DU442" s="299"/>
    </row>
    <row r="443" spans="1:125" s="303" customFormat="1" ht="80.25" customHeight="1" thickBot="1" x14ac:dyDescent="0.3">
      <c r="B443" s="836"/>
      <c r="C443" s="839"/>
      <c r="D443" s="839"/>
      <c r="E443" s="839"/>
      <c r="F443" s="842"/>
      <c r="G443" s="845"/>
      <c r="H443" s="487"/>
      <c r="I443" s="848"/>
      <c r="J443" s="851"/>
      <c r="K443" s="854"/>
      <c r="L443" s="274"/>
      <c r="M443" s="857"/>
      <c r="N443" s="860"/>
      <c r="O443" s="863"/>
      <c r="P443" s="866"/>
      <c r="Q443" s="869"/>
      <c r="R443" s="872"/>
      <c r="S443" s="274"/>
      <c r="T443" s="536"/>
      <c r="U443" s="263"/>
      <c r="V443" s="263"/>
      <c r="W443" s="805"/>
      <c r="X443" s="805"/>
      <c r="Y443" s="805"/>
      <c r="Z443" s="805"/>
      <c r="AA443" s="805"/>
      <c r="AB443" s="805"/>
      <c r="AC443" s="805"/>
      <c r="AD443" s="805"/>
      <c r="AE443" s="805"/>
      <c r="AF443" s="805"/>
      <c r="AG443" s="413">
        <f t="shared" si="939"/>
        <v>0</v>
      </c>
      <c r="AH443" s="405"/>
      <c r="AI443" s="406"/>
      <c r="AJ443" s="806"/>
      <c r="AK443" s="807"/>
      <c r="AL443" s="808"/>
      <c r="AM443" s="809"/>
      <c r="AN443" s="806"/>
      <c r="AO443" s="807"/>
      <c r="AP443" s="271"/>
      <c r="AQ443" s="483"/>
      <c r="AR443" s="270"/>
      <c r="AS443" s="267"/>
      <c r="AT443" s="264"/>
      <c r="AU443" s="276"/>
      <c r="AV443" s="880"/>
      <c r="AW443" s="883"/>
      <c r="AX443" s="886"/>
      <c r="AY443" s="883"/>
      <c r="AZ443" s="889"/>
      <c r="BA443" s="892"/>
      <c r="BB443" s="394"/>
      <c r="BC443" s="282"/>
      <c r="BD443" s="398">
        <v>0.2</v>
      </c>
      <c r="BE443" s="288" t="str">
        <f>IF(ISERROR(IF(R439="R.INHERENTE
1","R. INHERENTE",(IF(AZ439="R.RESIDUAL
1","R. RESIDUAL"," ")))),"",(IF(R439="R.INHERENTE
1","R. INHERENTE",(IF(AZ439="R.RESIDUAL
1","R. RESIDUAL"," ")))))</f>
        <v xml:space="preserve"> </v>
      </c>
      <c r="BF443" s="289" t="str">
        <f>IF(ISERROR(IF(R439="R.INHERENTE
6","R. INHERENTE",(IF(AZ439="R.RESIDUAL
6","R. RESIDUAL"," ")))),"",(IF(R439="R.INHERENTE
6","R. INHERENTE",(IF(AZ439="R.RESIDUAL
6","R. RESIDUAL"," ")))))</f>
        <v xml:space="preserve"> </v>
      </c>
      <c r="BG443" s="290" t="str">
        <f>IF(ISERROR(IF(R439="R.INHERENTE
11","R. INHERENTE",(IF(AZ439="R.RESIDUAL
11","R. RESIDUAL"," ")))),"",(IF(R439="R.INHERENTE
11","R. INHERENTE",(IF(AZ439="R.RESIDUAL
11","R. RESIDUAL"," ")))))</f>
        <v xml:space="preserve"> </v>
      </c>
      <c r="BH443" s="291" t="str">
        <f>IF(ISERROR(IF(R439="R.INHERENTE
16","R. INHERENTE",(IF(AZ439="R.RESIDUAL
16","R. RESIDUAL"," ")))),"",(IF(R439="R.INHERENTE
16","R. INHERENTE",(IF(AZ439="R.RESIDUAL
16","R. RESIDUAL"," ")))))</f>
        <v xml:space="preserve"> </v>
      </c>
      <c r="BI443" s="292" t="str">
        <f>IF(ISERROR(IF(R439="R.INHERENTE
21","R. INHERENTE",(IF(AZ439="R.RESIDUAL
21","R. RESIDUAL"," ")))),"",(IF(R439="R.INHERENTE
21","R. INHERENTE",(IF(AZ439="R.RESIDUAL
21","R. RESIDUAL"," ")))))</f>
        <v xml:space="preserve"> </v>
      </c>
      <c r="BJ443" s="280"/>
      <c r="BK443" s="895"/>
      <c r="BL443" s="812"/>
      <c r="BM443" s="812"/>
      <c r="BN443" s="812"/>
      <c r="BO443" s="812"/>
      <c r="BP443" s="815"/>
      <c r="BQ443" s="392"/>
      <c r="BR443" s="818"/>
      <c r="BS443" s="821"/>
      <c r="BT443" s="824"/>
      <c r="BU443" s="275"/>
      <c r="BV443" s="827"/>
      <c r="BW443" s="830"/>
      <c r="BX443" s="830"/>
      <c r="BY443" s="830"/>
      <c r="BZ443" s="794"/>
      <c r="CA443" s="830"/>
      <c r="CB443" s="830"/>
      <c r="CC443" s="830"/>
      <c r="CD443" s="794"/>
      <c r="CE443" s="830"/>
      <c r="CF443" s="830"/>
      <c r="CG443" s="830"/>
      <c r="CH443" s="794"/>
      <c r="CI443" s="830"/>
      <c r="CJ443" s="830"/>
      <c r="CK443" s="830"/>
      <c r="CL443" s="794"/>
      <c r="CM443" s="830"/>
      <c r="CN443" s="830"/>
      <c r="CO443" s="830"/>
      <c r="CP443" s="797"/>
      <c r="CQ443" s="308"/>
      <c r="CR443" s="833"/>
      <c r="CS443" s="791"/>
      <c r="CT443" s="791"/>
      <c r="CU443" s="791"/>
      <c r="CV443" s="791"/>
      <c r="CW443" s="791"/>
      <c r="CX443" s="791"/>
      <c r="CY443" s="791"/>
      <c r="CZ443" s="794"/>
      <c r="DA443" s="791"/>
      <c r="DB443" s="791"/>
      <c r="DC443" s="791"/>
      <c r="DD443" s="794"/>
      <c r="DE443" s="791"/>
      <c r="DF443" s="791"/>
      <c r="DG443" s="791"/>
      <c r="DH443" s="794"/>
      <c r="DI443" s="791"/>
      <c r="DJ443" s="791"/>
      <c r="DK443" s="791"/>
      <c r="DL443" s="794"/>
      <c r="DM443" s="791"/>
      <c r="DN443" s="791"/>
      <c r="DO443" s="791"/>
      <c r="DP443" s="797"/>
      <c r="DQ443" s="293"/>
      <c r="DR443" s="300"/>
      <c r="DS443" s="301"/>
      <c r="DT443" s="301"/>
      <c r="DU443" s="302"/>
    </row>
    <row r="444" spans="1:125" ht="19.5" customHeight="1" thickBot="1" x14ac:dyDescent="0.3">
      <c r="AV444" s="394"/>
      <c r="AW444" s="394"/>
      <c r="AX444" s="394"/>
      <c r="AY444" s="394"/>
      <c r="AZ444" s="394"/>
      <c r="BD444" s="395"/>
      <c r="BE444" s="520">
        <v>0.2</v>
      </c>
      <c r="BF444" s="521">
        <v>0.4</v>
      </c>
      <c r="BG444" s="521">
        <v>0.60000000000000009</v>
      </c>
      <c r="BH444" s="521">
        <v>0.8</v>
      </c>
      <c r="BI444" s="521">
        <v>1</v>
      </c>
    </row>
    <row r="445" spans="1:125" ht="80.25" customHeight="1" x14ac:dyDescent="0.25">
      <c r="A445" s="303"/>
      <c r="B445" s="834">
        <v>72</v>
      </c>
      <c r="C445" s="837" t="s">
        <v>646</v>
      </c>
      <c r="D445" s="837" t="s">
        <v>627</v>
      </c>
      <c r="E445" s="837" t="s">
        <v>601</v>
      </c>
      <c r="F445" s="840" t="s">
        <v>878</v>
      </c>
      <c r="G445" s="843" t="s">
        <v>2446</v>
      </c>
      <c r="H445" s="485" t="s">
        <v>2447</v>
      </c>
      <c r="I445" s="846" t="str">
        <f>IF(F445="","",(CONCATENATE("Posibilidad de afectación ",F445," ",G445," ",H445," ",H446," ",H447," ",H448," ",H449)))</f>
        <v xml:space="preserve">Posibilidad de afectación Reputacional y Económica en la gestión parcial del manejo de la Historia clínica que optimiza el proceso de facturación, a causa del inadecuado o nulo proceso en las respectivas EPS, situación contractual institucional y registro clínico por los tripulantes de cada móvil.   </v>
      </c>
      <c r="J445" s="849" t="s">
        <v>268</v>
      </c>
      <c r="K445" s="852" t="s">
        <v>868</v>
      </c>
      <c r="L445" s="274"/>
      <c r="M445" s="855" t="s">
        <v>657</v>
      </c>
      <c r="N445" s="858">
        <f>IF(ISERROR(VLOOKUP($M445,[8]Listas!$E$20:$F$24,2,FALSE)),"",(VLOOKUP($M445,[8]Listas!$E$20:$F$24,2,FALSE)))</f>
        <v>0.6</v>
      </c>
      <c r="O445" s="861" t="str">
        <f>IF(ISERROR(VLOOKUP($N445,[8]Listas!$E$3:$F$7,2,FALSE)),"",(VLOOKUP($N445,[8]Listas!$E$3:$F$7,2,FALSE)))</f>
        <v>MEDIA</v>
      </c>
      <c r="P445" s="864" t="s">
        <v>594</v>
      </c>
      <c r="Q445" s="867">
        <f>IF(ISERROR(VLOOKUP($P445,[8]Listas!$E$28:$F$35,2,FALSE)),"",(VLOOKUP($P445,[8]Listas!$E$28:$F$35,2,FALSE)))</f>
        <v>0.6</v>
      </c>
      <c r="R445" s="870" t="str">
        <f t="shared" ref="R445" si="943">IF(N445="","",(CONCATENATE("R.INHERENTE
",(IF(AND($N445=0.2,$Q445=0.2),1,(IF(AND($N445=0.2,$Q445=0.4),6,(IF(AND($N445=0.2,$Q445=0.6),11,(IF(AND($N445=0.2,$Q445=0.8),16,(IF(AND($N445=0.2,$Q445=1),21,(IF(AND($N445=0.4,$Q445=0.2),2,(IF(AND($N445=0.4,$Q445=0.4),7,(IF(AND($N445=0.4,$Q445=0.6),12,(IF(AND($N445=0.4,$Q445=0.8),17,(IF(AND($N445=0.4,$Q445=1),22,(IF(AND($N445=0.6,$Q445=0.2),3,(IF(AND($N445=0.6,$Q445=0.4),8,(IF(AND($N445=0.6,$Q445=0.6),13,(IF(AND($N445=0.6,$Q445=0.8),18,(IF(AND($N445=0.6,$Q445=1),23,(IF(AND($N445=0.8,$Q445=0.2),4,(IF(AND($N445=0.8,$Q445=0.4),9,(IF(AND($N445=0.8,$Q445=0.6),14,(IF(AND($N445=0.8,$Q445=0.8),19,(IF(AND($N445=0.8,$Q445=1),24,(IF(AND($N445=1,$Q445=0.2),5,(IF(AND($N445=1,$Q445=0.4),10,(IF(AND($N445=1,$Q445=0.6),15,(IF(AND($N445=1,$Q445=0.8),20,(IF(AND($N445=1,$Q445=1),25,"")))))))))))))))))))))))))))))))))))))))))))))))))))))</f>
        <v>R.INHERENTE
13</v>
      </c>
      <c r="S445" s="274">
        <f>+VLOOKUP($R445,[8]Listas!$D$112:$E$136,2,FALSE)</f>
        <v>13</v>
      </c>
      <c r="T445" s="515" t="s">
        <v>2448</v>
      </c>
      <c r="U445" s="309"/>
      <c r="V445" s="309" t="s">
        <v>260</v>
      </c>
      <c r="W445" s="873">
        <v>0</v>
      </c>
      <c r="X445" s="874"/>
      <c r="Y445" s="873">
        <v>15</v>
      </c>
      <c r="Z445" s="874"/>
      <c r="AA445" s="873"/>
      <c r="AB445" s="874"/>
      <c r="AC445" s="875"/>
      <c r="AD445" s="875"/>
      <c r="AE445" s="875">
        <v>15</v>
      </c>
      <c r="AF445" s="875"/>
      <c r="AG445" s="436">
        <f t="shared" ref="AG445:AG449" si="944">W445+Y445+AA445+AC445+AE445</f>
        <v>30</v>
      </c>
      <c r="AH445" s="407"/>
      <c r="AI445" s="408">
        <v>0.42</v>
      </c>
      <c r="AJ445" s="1186" t="s">
        <v>39</v>
      </c>
      <c r="AK445" s="1187"/>
      <c r="AL445" s="1188" t="s">
        <v>588</v>
      </c>
      <c r="AM445" s="1189"/>
      <c r="AN445" s="1186" t="s">
        <v>189</v>
      </c>
      <c r="AO445" s="1187"/>
      <c r="AP445" s="500" t="s">
        <v>1837</v>
      </c>
      <c r="AQ445" s="552" t="s">
        <v>618</v>
      </c>
      <c r="AR445" s="310" t="s">
        <v>1838</v>
      </c>
      <c r="AS445" s="311" t="s">
        <v>1839</v>
      </c>
      <c r="AT445" s="312" t="s">
        <v>1840</v>
      </c>
      <c r="AU445" s="305">
        <f t="shared" ref="AU445" si="945">+(IF(AND($AV445&gt;0,$AV445&lt;=0.2),0.2,(IF(AND($AV445&gt;0.2,$AV445&lt;=0.4),0.4,(IF(AND($AV445&gt;0.4,$AV445&lt;=0.6),0.6,(IF(AND($AV445&gt;0.6,$AV445&lt;=0.8),0.8,(IF($AV445&gt;0.8,1,""))))))))))</f>
        <v>0.4</v>
      </c>
      <c r="AV445" s="878">
        <f t="shared" ref="AV445" si="946">+MIN(AH445:AH449)</f>
        <v>0.36</v>
      </c>
      <c r="AW445" s="881" t="str">
        <f t="shared" si="940"/>
        <v>BAJA</v>
      </c>
      <c r="AX445" s="884">
        <f t="shared" ref="AX445" si="947">+MIN(AI445:AI449)</f>
        <v>0.42</v>
      </c>
      <c r="AY445" s="881" t="str">
        <f t="shared" si="941"/>
        <v>MEDIA</v>
      </c>
      <c r="AZ445" s="887" t="str">
        <f t="shared" si="942"/>
        <v>R.RESIDUAL
12</v>
      </c>
      <c r="BA445" s="890" t="s">
        <v>749</v>
      </c>
      <c r="BB445" s="305">
        <f t="shared" ref="BB445" si="948">+(IF(AND($AX445&gt;0,$AX445&lt;=0.2),0.2,(IF(AND($AX445&gt;0.2,$AX445&lt;=0.4),0.4,(IF(AND($AX445&gt;0.4,$AX445&lt;=0.6),0.6,(IF(AND($AX445&gt;0.6,$AX445&lt;=0.8),0.8,(IF($AX445&gt;0.8,1,""))))))))))</f>
        <v>0.6</v>
      </c>
      <c r="BC445" s="276">
        <f>+VLOOKUP($AZ445,[8]Listas!$F$112:$G$136,2,FALSE)</f>
        <v>12</v>
      </c>
      <c r="BD445" s="397">
        <v>1</v>
      </c>
      <c r="BE445" s="277" t="str">
        <f t="shared" ref="BE445" si="949">IF(ISERROR(IF(R445="R.INHERENTE
5","R. INHERENTE",(IF(AZ445="R.RESIDUAL
5","R. RESIDUAL"," ")))),"",(IF(R445="R.INHERENTE
5","R. INHERENTE",(IF(AZ445="R.RESIDUAL
5","R. RESIDUAL"," ")))))</f>
        <v xml:space="preserve"> </v>
      </c>
      <c r="BF445" s="278" t="str">
        <f t="shared" ref="BF445" si="950">IF(ISERROR(IF(R445="R.INHERENTE
10","R. INHERENTE",(IF(AZ445="R.RESIDUAL
10","R. RESIDUAL"," ")))),"",(IF(R445="R.INHERENTE
10","R. INHERENTE",(IF(AZ445="R.RESIDUAL
10","R. RESIDUAL"," ")))))</f>
        <v xml:space="preserve"> </v>
      </c>
      <c r="BG445" s="278" t="str">
        <f t="shared" ref="BG445" si="951">IF(ISERROR(IF(R445="R.INHERENTE
15","R. INHERENTE",(IF(AZ445="R.RESIDUAL
15","R. RESIDUAL"," ")))),"",(IF(R445="R.INHERENTE
15","R. INHERENTE",(IF(AZ445="R.RESIDUAL
15","R. RESIDUAL"," ")))))</f>
        <v xml:space="preserve"> </v>
      </c>
      <c r="BH445" s="278" t="str">
        <f t="shared" ref="BH445" si="952">IF(ISERROR(IF(R445="R.INHERENTE
20","R. INHERENTE",(IF(AZ445="R.RESIDUAL
20","R. RESIDUAL"," ")))),"",(IF(R445="R.INHERENTE
20","R. INHERENTE",(IF(AZ445="R.RESIDUAL
20","R. RESIDUAL"," ")))))</f>
        <v xml:space="preserve"> </v>
      </c>
      <c r="BI445" s="279" t="str">
        <f t="shared" ref="BI445" si="953">IF(ISERROR(IF(R445="R.INHERENTE
25","R. INHERENTE",(IF(AZ445="R.RESIDUAL
25","R. RESIDUAL"," ")))),"",(IF(R445="R.INHERENTE
25","R. INHERENTE",(IF(AZ445="R.RESIDUAL
25","R. RESIDUAL"," ")))))</f>
        <v xml:space="preserve"> </v>
      </c>
      <c r="BJ445" s="280"/>
      <c r="BK445" s="893" t="s">
        <v>1841</v>
      </c>
      <c r="BL445" s="810" t="s">
        <v>1842</v>
      </c>
      <c r="BM445" s="810">
        <v>44682</v>
      </c>
      <c r="BN445" s="810" t="s">
        <v>1843</v>
      </c>
      <c r="BO445" s="810"/>
      <c r="BP445" s="813"/>
      <c r="BQ445" s="392"/>
      <c r="BR445" s="816" t="s">
        <v>1844</v>
      </c>
      <c r="BS445" s="819" t="s">
        <v>1833</v>
      </c>
      <c r="BT445" s="822" t="s">
        <v>1834</v>
      </c>
      <c r="BU445" s="275"/>
      <c r="BV445" s="825">
        <v>44666</v>
      </c>
      <c r="BW445" s="828"/>
      <c r="BX445" s="828"/>
      <c r="BY445" s="828"/>
      <c r="BZ445" s="792" t="s">
        <v>924</v>
      </c>
      <c r="CA445" s="828"/>
      <c r="CB445" s="828"/>
      <c r="CC445" s="828"/>
      <c r="CD445" s="792" t="s">
        <v>924</v>
      </c>
      <c r="CE445" s="828"/>
      <c r="CF445" s="828"/>
      <c r="CG445" s="828"/>
      <c r="CH445" s="792" t="s">
        <v>925</v>
      </c>
      <c r="CI445" s="828"/>
      <c r="CJ445" s="828"/>
      <c r="CK445" s="828"/>
      <c r="CL445" s="792" t="s">
        <v>924</v>
      </c>
      <c r="CM445" s="828"/>
      <c r="CN445" s="828"/>
      <c r="CO445" s="828"/>
      <c r="CP445" s="795" t="s">
        <v>926</v>
      </c>
      <c r="CQ445" s="308"/>
      <c r="CR445" s="831">
        <v>44671</v>
      </c>
      <c r="CS445" s="789"/>
      <c r="CT445" s="789"/>
      <c r="CU445" s="789"/>
      <c r="CV445" s="789"/>
      <c r="CW445" s="789"/>
      <c r="CX445" s="789"/>
      <c r="CY445" s="789"/>
      <c r="CZ445" s="792" t="s">
        <v>924</v>
      </c>
      <c r="DA445" s="789"/>
      <c r="DB445" s="789"/>
      <c r="DC445" s="789"/>
      <c r="DD445" s="792" t="s">
        <v>924</v>
      </c>
      <c r="DE445" s="789"/>
      <c r="DF445" s="789"/>
      <c r="DG445" s="789"/>
      <c r="DH445" s="792" t="s">
        <v>925</v>
      </c>
      <c r="DI445" s="789"/>
      <c r="DJ445" s="789"/>
      <c r="DK445" s="789"/>
      <c r="DL445" s="792" t="s">
        <v>924</v>
      </c>
      <c r="DM445" s="789"/>
      <c r="DN445" s="789"/>
      <c r="DO445" s="789"/>
      <c r="DP445" s="795" t="s">
        <v>926</v>
      </c>
      <c r="DQ445" s="293"/>
      <c r="DR445" s="294"/>
      <c r="DS445" s="295"/>
      <c r="DT445" s="295"/>
      <c r="DU445" s="296"/>
    </row>
    <row r="446" spans="1:125" ht="80.25" customHeight="1" x14ac:dyDescent="0.25">
      <c r="A446" s="303"/>
      <c r="B446" s="835"/>
      <c r="C446" s="838"/>
      <c r="D446" s="838"/>
      <c r="E446" s="838"/>
      <c r="F446" s="841"/>
      <c r="G446" s="844"/>
      <c r="H446" s="486" t="s">
        <v>2449</v>
      </c>
      <c r="I446" s="847"/>
      <c r="J446" s="850"/>
      <c r="K446" s="853"/>
      <c r="L446" s="274"/>
      <c r="M446" s="856"/>
      <c r="N446" s="859"/>
      <c r="O446" s="862"/>
      <c r="P446" s="865"/>
      <c r="Q446" s="868"/>
      <c r="R446" s="871"/>
      <c r="S446" s="274"/>
      <c r="T446" s="516" t="s">
        <v>2450</v>
      </c>
      <c r="U446" s="258" t="s">
        <v>748</v>
      </c>
      <c r="V446" s="258"/>
      <c r="W446" s="798">
        <v>25</v>
      </c>
      <c r="X446" s="798"/>
      <c r="Y446" s="798">
        <v>0</v>
      </c>
      <c r="Z446" s="798"/>
      <c r="AA446" s="798">
        <v>0</v>
      </c>
      <c r="AB446" s="798"/>
      <c r="AC446" s="798"/>
      <c r="AD446" s="798"/>
      <c r="AE446" s="798">
        <v>15</v>
      </c>
      <c r="AF446" s="798"/>
      <c r="AG446" s="412">
        <f t="shared" si="944"/>
        <v>40</v>
      </c>
      <c r="AH446" s="403">
        <v>0.36</v>
      </c>
      <c r="AI446" s="404"/>
      <c r="AJ446" s="801" t="s">
        <v>189</v>
      </c>
      <c r="AK446" s="802"/>
      <c r="AL446" s="803" t="s">
        <v>588</v>
      </c>
      <c r="AM446" s="804"/>
      <c r="AN446" s="801" t="s">
        <v>189</v>
      </c>
      <c r="AO446" s="802"/>
      <c r="AP446" s="499" t="s">
        <v>1845</v>
      </c>
      <c r="AQ446" s="482" t="s">
        <v>617</v>
      </c>
      <c r="AR446" s="269" t="s">
        <v>1846</v>
      </c>
      <c r="AS446" s="266" t="s">
        <v>1827</v>
      </c>
      <c r="AT446" s="261" t="s">
        <v>1847</v>
      </c>
      <c r="AU446" s="276"/>
      <c r="AV446" s="879"/>
      <c r="AW446" s="882"/>
      <c r="AX446" s="885"/>
      <c r="AY446" s="882"/>
      <c r="AZ446" s="888"/>
      <c r="BA446" s="891"/>
      <c r="BB446" s="394"/>
      <c r="BC446" s="282"/>
      <c r="BD446" s="397">
        <v>0.8</v>
      </c>
      <c r="BE446" s="283" t="str">
        <f t="shared" ref="BE446" si="954">IF(ISERROR(IF(R445="R.INHERENTE
4","R. INHERENTE",(IF(AZ445="R.RESIDUAL
4","R. RESIDUAL"," ")))),"",(IF(R445="R.INHERENTE
4","R. INHERENTE",(IF(AZ445="R.RESIDUAL
4","R. RESIDUAL"," ")))))</f>
        <v xml:space="preserve"> </v>
      </c>
      <c r="BF446" s="284" t="str">
        <f t="shared" ref="BF446" si="955">IF(ISERROR(IF(R445="R.INHERENTE
9","R. INHERENTE",(IF(AZ445="R.RESIDUAL
9","R. RESIDUAL"," ")))),"",(IF(R445="R.INHERENTE
9","R. INHERENTE",(IF(AZ445="R.RESIDUAL
9","R. RESIDUAL"," ")))))</f>
        <v xml:space="preserve"> </v>
      </c>
      <c r="BG446" s="285" t="str">
        <f t="shared" ref="BG446" si="956">IF(ISERROR(IF(R445="R.INHERENTE
14","R. INHERENTE",(IF(AZ445="R.RESIDUAL
14","R. RESIDUAL"," ")))),"",(IF(R445="R.INHERENTE
14","R. INHERENTE",(IF(AZ445="R.RESIDUAL
14","R. RESIDUAL"," ")))))</f>
        <v xml:space="preserve"> </v>
      </c>
      <c r="BH446" s="285" t="str">
        <f t="shared" ref="BH446" si="957">IF(ISERROR(IF(R445="R.INHERENTE
19","R. INHERENTE",(IF(AZ445="R.RESIDUAL
19","R. RESIDUAL"," ")))),"",(IF(R445="R.INHERENTE
19","R. INHERENTE",(IF(AZ445="R.RESIDUAL
19","R. RESIDUAL"," ")))))</f>
        <v xml:space="preserve"> </v>
      </c>
      <c r="BI446" s="286" t="str">
        <f t="shared" ref="BI446" si="958">IF(ISERROR(IF(R445="R.INHERENTE
24","R. INHERENTE",(IF(AZ445="R.RESIDUAL
24","R. RESIDUAL"," ")))),"",(IF(R445="R.INHERENTE
24","R. INHERENTE",(IF(AZ445="R.RESIDUAL
24","R. RESIDUAL"," ")))))</f>
        <v xml:space="preserve"> </v>
      </c>
      <c r="BJ446" s="280"/>
      <c r="BK446" s="894"/>
      <c r="BL446" s="811"/>
      <c r="BM446" s="811"/>
      <c r="BN446" s="811"/>
      <c r="BO446" s="811"/>
      <c r="BP446" s="814"/>
      <c r="BQ446" s="392"/>
      <c r="BR446" s="817"/>
      <c r="BS446" s="820"/>
      <c r="BT446" s="823"/>
      <c r="BU446" s="275"/>
      <c r="BV446" s="826"/>
      <c r="BW446" s="829"/>
      <c r="BX446" s="829"/>
      <c r="BY446" s="829"/>
      <c r="BZ446" s="793"/>
      <c r="CA446" s="829"/>
      <c r="CB446" s="829"/>
      <c r="CC446" s="829"/>
      <c r="CD446" s="793"/>
      <c r="CE446" s="829"/>
      <c r="CF446" s="829"/>
      <c r="CG446" s="829"/>
      <c r="CH446" s="793"/>
      <c r="CI446" s="829"/>
      <c r="CJ446" s="829"/>
      <c r="CK446" s="829"/>
      <c r="CL446" s="793"/>
      <c r="CM446" s="829"/>
      <c r="CN446" s="829"/>
      <c r="CO446" s="829"/>
      <c r="CP446" s="796"/>
      <c r="CQ446" s="308"/>
      <c r="CR446" s="832"/>
      <c r="CS446" s="790"/>
      <c r="CT446" s="790"/>
      <c r="CU446" s="790"/>
      <c r="CV446" s="790"/>
      <c r="CW446" s="790"/>
      <c r="CX446" s="790"/>
      <c r="CY446" s="790"/>
      <c r="CZ446" s="793"/>
      <c r="DA446" s="790"/>
      <c r="DB446" s="790"/>
      <c r="DC446" s="790"/>
      <c r="DD446" s="793"/>
      <c r="DE446" s="790"/>
      <c r="DF446" s="790"/>
      <c r="DG446" s="790"/>
      <c r="DH446" s="793"/>
      <c r="DI446" s="790"/>
      <c r="DJ446" s="790"/>
      <c r="DK446" s="790"/>
      <c r="DL446" s="793"/>
      <c r="DM446" s="790"/>
      <c r="DN446" s="790"/>
      <c r="DO446" s="790"/>
      <c r="DP446" s="796"/>
      <c r="DQ446" s="293"/>
      <c r="DR446" s="297"/>
      <c r="DS446" s="298"/>
      <c r="DT446" s="298"/>
      <c r="DU446" s="299"/>
    </row>
    <row r="447" spans="1:125" ht="80.25" customHeight="1" x14ac:dyDescent="0.25">
      <c r="A447" s="303"/>
      <c r="B447" s="835"/>
      <c r="C447" s="838"/>
      <c r="D447" s="838"/>
      <c r="E447" s="838"/>
      <c r="F447" s="841"/>
      <c r="G447" s="844"/>
      <c r="H447" s="486"/>
      <c r="I447" s="847"/>
      <c r="J447" s="850"/>
      <c r="K447" s="853"/>
      <c r="L447" s="274"/>
      <c r="M447" s="856"/>
      <c r="N447" s="859"/>
      <c r="O447" s="862"/>
      <c r="P447" s="865"/>
      <c r="Q447" s="868"/>
      <c r="R447" s="871"/>
      <c r="S447" s="274"/>
      <c r="T447" s="516"/>
      <c r="U447" s="258"/>
      <c r="V447" s="258"/>
      <c r="W447" s="798"/>
      <c r="X447" s="798"/>
      <c r="Y447" s="798"/>
      <c r="Z447" s="798"/>
      <c r="AA447" s="798"/>
      <c r="AB447" s="798"/>
      <c r="AC447" s="798"/>
      <c r="AD447" s="798"/>
      <c r="AE447" s="798"/>
      <c r="AF447" s="798"/>
      <c r="AG447" s="412">
        <f t="shared" si="944"/>
        <v>0</v>
      </c>
      <c r="AH447" s="403"/>
      <c r="AI447" s="404"/>
      <c r="AJ447" s="801"/>
      <c r="AK447" s="802"/>
      <c r="AL447" s="803"/>
      <c r="AM447" s="804"/>
      <c r="AN447" s="801"/>
      <c r="AO447" s="802"/>
      <c r="AP447" s="553"/>
      <c r="AQ447" s="482"/>
      <c r="AR447" s="269"/>
      <c r="AS447" s="266"/>
      <c r="AT447" s="261"/>
      <c r="AU447" s="276"/>
      <c r="AV447" s="879"/>
      <c r="AW447" s="882"/>
      <c r="AX447" s="885"/>
      <c r="AY447" s="882"/>
      <c r="AZ447" s="888"/>
      <c r="BA447" s="891"/>
      <c r="BB447" s="394"/>
      <c r="BC447" s="282"/>
      <c r="BD447" s="397">
        <v>0.60000000000000009</v>
      </c>
      <c r="BE447" s="283" t="str">
        <f t="shared" ref="BE447" si="959">IF(ISERROR(IF(R445="R.INHERENTE
3","R. INHERENTE",(IF(AZ445="R.RESIDUAL
3","R. RESIDUAL"," ")))),"",(IF(R445="R.INHERENTE
3","R. INHERENTE",(IF(AZ445="R.RESIDUAL
3","R. RESIDUAL"," ")))))</f>
        <v xml:space="preserve"> </v>
      </c>
      <c r="BF447" s="284" t="str">
        <f t="shared" ref="BF447" si="960">IF(ISERROR(IF(R445="R.INHERENTE
8","R. INHERENTE",(IF(AZ445="R.RESIDUAL
8","R. RESIDUAL"," ")))),"",(IF(R445="R.INHERENTE
8","R. INHERENTE",(IF(AZ445="R.RESIDUAL
8","R. RESIDUAL"," ")))))</f>
        <v xml:space="preserve"> </v>
      </c>
      <c r="BG447" s="284" t="str">
        <f t="shared" ref="BG447" si="961">IF(ISERROR(IF(R445="R.INHERENTE
13","R. INHERENTE",(IF(AZ445="R.RESIDUAL
13","R. RESIDUAL"," ")))),"",(IF(R445="R.INHERENTE
13","R. INHERENTE",(IF(AZ445="R.RESIDUAL
13","R. RESIDUAL"," ")))))</f>
        <v>R. INHERENTE</v>
      </c>
      <c r="BH447" s="285" t="str">
        <f t="shared" ref="BH447" si="962">IF(ISERROR(IF(R445="R.INHERENTE
18","R. INHERENTE",(IF(AZ445="R.RESIDUAL
18","R. RESIDUAL"," ")))),"",(IF(R445="R.INHERENTE
18","R. INHERENTE",(IF(AZ445="R.RESIDUAL
18","R. RESIDUAL"," ")))))</f>
        <v xml:space="preserve"> </v>
      </c>
      <c r="BI447" s="286" t="str">
        <f t="shared" ref="BI447" si="963">IF(ISERROR(IF(R445="R.INHERENTE
23","R. INHERENTE",(IF(AZ445="R.RESIDUAL
23","R. RESIDUAL"," ")))),"",(IF(R445="R.INHERENTE
23","R. INHERENTE",(IF(AZ445="R.RESIDUAL
23","R. RESIDUAL"," ")))))</f>
        <v xml:space="preserve"> </v>
      </c>
      <c r="BJ447" s="280"/>
      <c r="BK447" s="894"/>
      <c r="BL447" s="811"/>
      <c r="BM447" s="811"/>
      <c r="BN447" s="811"/>
      <c r="BO447" s="811"/>
      <c r="BP447" s="814"/>
      <c r="BQ447" s="392"/>
      <c r="BR447" s="817"/>
      <c r="BS447" s="820"/>
      <c r="BT447" s="823"/>
      <c r="BU447" s="275"/>
      <c r="BV447" s="826"/>
      <c r="BW447" s="829"/>
      <c r="BX447" s="829"/>
      <c r="BY447" s="829"/>
      <c r="BZ447" s="793"/>
      <c r="CA447" s="829"/>
      <c r="CB447" s="829"/>
      <c r="CC447" s="829"/>
      <c r="CD447" s="793"/>
      <c r="CE447" s="829"/>
      <c r="CF447" s="829"/>
      <c r="CG447" s="829"/>
      <c r="CH447" s="793"/>
      <c r="CI447" s="829"/>
      <c r="CJ447" s="829"/>
      <c r="CK447" s="829"/>
      <c r="CL447" s="793"/>
      <c r="CM447" s="829"/>
      <c r="CN447" s="829"/>
      <c r="CO447" s="829"/>
      <c r="CP447" s="796"/>
      <c r="CQ447" s="308"/>
      <c r="CR447" s="832"/>
      <c r="CS447" s="790"/>
      <c r="CT447" s="790"/>
      <c r="CU447" s="790"/>
      <c r="CV447" s="790"/>
      <c r="CW447" s="790"/>
      <c r="CX447" s="790"/>
      <c r="CY447" s="790"/>
      <c r="CZ447" s="793"/>
      <c r="DA447" s="790"/>
      <c r="DB447" s="790"/>
      <c r="DC447" s="790"/>
      <c r="DD447" s="793"/>
      <c r="DE447" s="790"/>
      <c r="DF447" s="790"/>
      <c r="DG447" s="790"/>
      <c r="DH447" s="793"/>
      <c r="DI447" s="790"/>
      <c r="DJ447" s="790"/>
      <c r="DK447" s="790"/>
      <c r="DL447" s="793"/>
      <c r="DM447" s="790"/>
      <c r="DN447" s="790"/>
      <c r="DO447" s="790"/>
      <c r="DP447" s="796"/>
      <c r="DQ447" s="293"/>
      <c r="DR447" s="297"/>
      <c r="DS447" s="298"/>
      <c r="DT447" s="298"/>
      <c r="DU447" s="299"/>
    </row>
    <row r="448" spans="1:125" ht="80.25" customHeight="1" x14ac:dyDescent="0.25">
      <c r="A448" s="303"/>
      <c r="B448" s="835"/>
      <c r="C448" s="838"/>
      <c r="D448" s="838"/>
      <c r="E448" s="838"/>
      <c r="F448" s="841"/>
      <c r="G448" s="844"/>
      <c r="H448" s="486"/>
      <c r="I448" s="847"/>
      <c r="J448" s="850"/>
      <c r="K448" s="853"/>
      <c r="L448" s="274"/>
      <c r="M448" s="856"/>
      <c r="N448" s="859"/>
      <c r="O448" s="862"/>
      <c r="P448" s="865"/>
      <c r="Q448" s="868"/>
      <c r="R448" s="871"/>
      <c r="S448" s="274"/>
      <c r="T448" s="516"/>
      <c r="U448" s="258"/>
      <c r="V448" s="258"/>
      <c r="W448" s="798"/>
      <c r="X448" s="798"/>
      <c r="Y448" s="798"/>
      <c r="Z448" s="798"/>
      <c r="AA448" s="798"/>
      <c r="AB448" s="798"/>
      <c r="AC448" s="798"/>
      <c r="AD448" s="798"/>
      <c r="AE448" s="798"/>
      <c r="AF448" s="798"/>
      <c r="AG448" s="412">
        <f t="shared" si="944"/>
        <v>0</v>
      </c>
      <c r="AH448" s="403"/>
      <c r="AI448" s="404"/>
      <c r="AJ448" s="801"/>
      <c r="AK448" s="802"/>
      <c r="AL448" s="803"/>
      <c r="AM448" s="804"/>
      <c r="AN448" s="801"/>
      <c r="AO448" s="802"/>
      <c r="AP448" s="553"/>
      <c r="AQ448" s="482"/>
      <c r="AR448" s="269"/>
      <c r="AS448" s="266"/>
      <c r="AT448" s="261"/>
      <c r="AU448" s="276"/>
      <c r="AV448" s="879"/>
      <c r="AW448" s="882"/>
      <c r="AX448" s="885"/>
      <c r="AY448" s="882"/>
      <c r="AZ448" s="888"/>
      <c r="BA448" s="891"/>
      <c r="BB448" s="394"/>
      <c r="BC448" s="282"/>
      <c r="BD448" s="397">
        <v>0.4</v>
      </c>
      <c r="BE448" s="287" t="str">
        <f t="shared" ref="BE448" si="964">IF(ISERROR(IF(R445="R.INHERENTE
2","R. INHERENTE",(IF(AZ445="R.RESIDUAL
2","R. RESIDUAL"," ")))),"",(IF(R445="R.INHERENTE
2","R. INHERENTE",(IF(AZ445="R.RESIDUAL
2","R. RESIDUAL"," ")))))</f>
        <v xml:space="preserve"> </v>
      </c>
      <c r="BF448" s="284" t="str">
        <f t="shared" ref="BF448" si="965">IF(ISERROR(IF(R445="R.INHERENTE
7","R. INHERENTE",(IF(AZ445="R.RESIDUAL
7","R. RESIDUAL"," ")))),"",(IF(R445="R.INHERENTE
7","R. INHERENTE",(IF(AZ445="R.RESIDUAL
7","R. RESIDUAL"," ")))))</f>
        <v xml:space="preserve"> </v>
      </c>
      <c r="BG448" s="284" t="str">
        <f t="shared" ref="BG448" si="966">IF(ISERROR(IF(R445="R.INHERENTE
12","R. INHERENTE",(IF(AZ445="R.RESIDUAL
12","R. RESIDUAL"," ")))),"",(IF(R445="R.INHERENTE
12","R. INHERENTE",(IF(AZ445="R.RESIDUAL
12","R. RESIDUAL"," ")))))</f>
        <v>R. RESIDUAL</v>
      </c>
      <c r="BH448" s="285" t="str">
        <f t="shared" ref="BH448" si="967">IF(ISERROR(IF(R445="R.INHERENTE
17","R. INHERENTE",(IF(AZ445="R.RESIDUAL
17","R. RESIDUAL"," ")))),"",(IF(R445="R.INHERENTE
17","R. INHERENTE",(IF(AZ445="R.RESIDUAL
17","R. RESIDUAL"," ")))))</f>
        <v xml:space="preserve"> </v>
      </c>
      <c r="BI448" s="286" t="str">
        <f t="shared" ref="BI448" si="968">IF(ISERROR(IF(R445="R.INHERENTE
22","R. INHERENTE",(IF(AZ445="R.RESIDUAL
22","R. RESIDUAL"," ")))),"",(IF(R445="R.INHERENTE
22","R. INHERENTE",(IF(AZ445="R.RESIDUAL
22","R. RESIDUAL"," ")))))</f>
        <v xml:space="preserve"> </v>
      </c>
      <c r="BJ448" s="280"/>
      <c r="BK448" s="894"/>
      <c r="BL448" s="811"/>
      <c r="BM448" s="811"/>
      <c r="BN448" s="811"/>
      <c r="BO448" s="811"/>
      <c r="BP448" s="814"/>
      <c r="BQ448" s="392"/>
      <c r="BR448" s="817"/>
      <c r="BS448" s="820"/>
      <c r="BT448" s="823"/>
      <c r="BU448" s="275"/>
      <c r="BV448" s="826"/>
      <c r="BW448" s="829"/>
      <c r="BX448" s="829"/>
      <c r="BY448" s="829"/>
      <c r="BZ448" s="793"/>
      <c r="CA448" s="829"/>
      <c r="CB448" s="829"/>
      <c r="CC448" s="829"/>
      <c r="CD448" s="793"/>
      <c r="CE448" s="829"/>
      <c r="CF448" s="829"/>
      <c r="CG448" s="829"/>
      <c r="CH448" s="793"/>
      <c r="CI448" s="829"/>
      <c r="CJ448" s="829"/>
      <c r="CK448" s="829"/>
      <c r="CL448" s="793"/>
      <c r="CM448" s="829"/>
      <c r="CN448" s="829"/>
      <c r="CO448" s="829"/>
      <c r="CP448" s="796"/>
      <c r="CQ448" s="308"/>
      <c r="CR448" s="832"/>
      <c r="CS448" s="790"/>
      <c r="CT448" s="790"/>
      <c r="CU448" s="790"/>
      <c r="CV448" s="790"/>
      <c r="CW448" s="790"/>
      <c r="CX448" s="790"/>
      <c r="CY448" s="790"/>
      <c r="CZ448" s="793"/>
      <c r="DA448" s="790"/>
      <c r="DB448" s="790"/>
      <c r="DC448" s="790"/>
      <c r="DD448" s="793"/>
      <c r="DE448" s="790"/>
      <c r="DF448" s="790"/>
      <c r="DG448" s="790"/>
      <c r="DH448" s="793"/>
      <c r="DI448" s="790"/>
      <c r="DJ448" s="790"/>
      <c r="DK448" s="790"/>
      <c r="DL448" s="793"/>
      <c r="DM448" s="790"/>
      <c r="DN448" s="790"/>
      <c r="DO448" s="790"/>
      <c r="DP448" s="796"/>
      <c r="DQ448" s="293"/>
      <c r="DR448" s="297"/>
      <c r="DS448" s="298"/>
      <c r="DT448" s="298"/>
      <c r="DU448" s="299"/>
    </row>
    <row r="449" spans="1:125" ht="80.25" customHeight="1" thickBot="1" x14ac:dyDescent="0.3">
      <c r="A449" s="303"/>
      <c r="B449" s="836"/>
      <c r="C449" s="839"/>
      <c r="D449" s="839"/>
      <c r="E449" s="839"/>
      <c r="F449" s="842"/>
      <c r="G449" s="845"/>
      <c r="H449" s="487"/>
      <c r="I449" s="848"/>
      <c r="J449" s="851"/>
      <c r="K449" s="854"/>
      <c r="L449" s="274"/>
      <c r="M449" s="857"/>
      <c r="N449" s="860"/>
      <c r="O449" s="863"/>
      <c r="P449" s="866"/>
      <c r="Q449" s="869"/>
      <c r="R449" s="872"/>
      <c r="S449" s="274"/>
      <c r="T449" s="536"/>
      <c r="U449" s="263"/>
      <c r="V449" s="263"/>
      <c r="W449" s="805"/>
      <c r="X449" s="805"/>
      <c r="Y449" s="805"/>
      <c r="Z449" s="805"/>
      <c r="AA449" s="805"/>
      <c r="AB449" s="805"/>
      <c r="AC449" s="805"/>
      <c r="AD449" s="805"/>
      <c r="AE449" s="805"/>
      <c r="AF449" s="805"/>
      <c r="AG449" s="413">
        <f t="shared" si="944"/>
        <v>0</v>
      </c>
      <c r="AH449" s="405"/>
      <c r="AI449" s="406"/>
      <c r="AJ449" s="806"/>
      <c r="AK449" s="807"/>
      <c r="AL449" s="808"/>
      <c r="AM449" s="809"/>
      <c r="AN449" s="806"/>
      <c r="AO449" s="807"/>
      <c r="AP449" s="271"/>
      <c r="AQ449" s="483"/>
      <c r="AR449" s="270"/>
      <c r="AS449" s="267"/>
      <c r="AT449" s="264"/>
      <c r="AU449" s="276"/>
      <c r="AV449" s="880"/>
      <c r="AW449" s="883"/>
      <c r="AX449" s="886"/>
      <c r="AY449" s="883"/>
      <c r="AZ449" s="889"/>
      <c r="BA449" s="892"/>
      <c r="BB449" s="394"/>
      <c r="BC449" s="282"/>
      <c r="BD449" s="398">
        <v>0.2</v>
      </c>
      <c r="BE449" s="288" t="str">
        <f t="shared" ref="BE449" si="969">IF(ISERROR(IF(R445="R.INHERENTE
1","R. INHERENTE",(IF(AZ445="R.RESIDUAL
1","R. RESIDUAL"," ")))),"",(IF(R445="R.INHERENTE
1","R. INHERENTE",(IF(AZ445="R.RESIDUAL
1","R. RESIDUAL"," ")))))</f>
        <v xml:space="preserve"> </v>
      </c>
      <c r="BF449" s="289" t="str">
        <f t="shared" ref="BF449" si="970">IF(ISERROR(IF(R445="R.INHERENTE
6","R. INHERENTE",(IF(AZ445="R.RESIDUAL
6","R. RESIDUAL"," ")))),"",(IF(R445="R.INHERENTE
6","R. INHERENTE",(IF(AZ445="R.RESIDUAL
6","R. RESIDUAL"," ")))))</f>
        <v xml:space="preserve"> </v>
      </c>
      <c r="BG449" s="290" t="str">
        <f t="shared" ref="BG449" si="971">IF(ISERROR(IF(R445="R.INHERENTE
11","R. INHERENTE",(IF(AZ445="R.RESIDUAL
11","R. RESIDUAL"," ")))),"",(IF(R445="R.INHERENTE
11","R. INHERENTE",(IF(AZ445="R.RESIDUAL
11","R. RESIDUAL"," ")))))</f>
        <v xml:space="preserve"> </v>
      </c>
      <c r="BH449" s="291" t="str">
        <f t="shared" ref="BH449" si="972">IF(ISERROR(IF(R445="R.INHERENTE
16","R. INHERENTE",(IF(AZ445="R.RESIDUAL
16","R. RESIDUAL"," ")))),"",(IF(R445="R.INHERENTE
16","R. INHERENTE",(IF(AZ445="R.RESIDUAL
16","R. RESIDUAL"," ")))))</f>
        <v xml:space="preserve"> </v>
      </c>
      <c r="BI449" s="292" t="str">
        <f t="shared" ref="BI449" si="973">IF(ISERROR(IF(R445="R.INHERENTE
21","R. INHERENTE",(IF(AZ445="R.RESIDUAL
21","R. RESIDUAL"," ")))),"",(IF(R445="R.INHERENTE
21","R. INHERENTE",(IF(AZ445="R.RESIDUAL
21","R. RESIDUAL"," ")))))</f>
        <v xml:space="preserve"> </v>
      </c>
      <c r="BJ449" s="280"/>
      <c r="BK449" s="895"/>
      <c r="BL449" s="812"/>
      <c r="BM449" s="812"/>
      <c r="BN449" s="812"/>
      <c r="BO449" s="812"/>
      <c r="BP449" s="815"/>
      <c r="BQ449" s="392"/>
      <c r="BR449" s="818"/>
      <c r="BS449" s="821"/>
      <c r="BT449" s="824"/>
      <c r="BU449" s="275"/>
      <c r="BV449" s="827"/>
      <c r="BW449" s="830"/>
      <c r="BX449" s="830"/>
      <c r="BY449" s="830"/>
      <c r="BZ449" s="794"/>
      <c r="CA449" s="830"/>
      <c r="CB449" s="830"/>
      <c r="CC449" s="830"/>
      <c r="CD449" s="794"/>
      <c r="CE449" s="830"/>
      <c r="CF449" s="830"/>
      <c r="CG449" s="830"/>
      <c r="CH449" s="794"/>
      <c r="CI449" s="830"/>
      <c r="CJ449" s="830"/>
      <c r="CK449" s="830"/>
      <c r="CL449" s="794"/>
      <c r="CM449" s="830"/>
      <c r="CN449" s="830"/>
      <c r="CO449" s="830"/>
      <c r="CP449" s="797"/>
      <c r="CQ449" s="308"/>
      <c r="CR449" s="833"/>
      <c r="CS449" s="791"/>
      <c r="CT449" s="791"/>
      <c r="CU449" s="791"/>
      <c r="CV449" s="791"/>
      <c r="CW449" s="791"/>
      <c r="CX449" s="791"/>
      <c r="CY449" s="791"/>
      <c r="CZ449" s="794"/>
      <c r="DA449" s="791"/>
      <c r="DB449" s="791"/>
      <c r="DC449" s="791"/>
      <c r="DD449" s="794"/>
      <c r="DE449" s="791"/>
      <c r="DF449" s="791"/>
      <c r="DG449" s="791"/>
      <c r="DH449" s="794"/>
      <c r="DI449" s="791"/>
      <c r="DJ449" s="791"/>
      <c r="DK449" s="791"/>
      <c r="DL449" s="794"/>
      <c r="DM449" s="791"/>
      <c r="DN449" s="791"/>
      <c r="DO449" s="791"/>
      <c r="DP449" s="797"/>
      <c r="DQ449" s="293"/>
      <c r="DR449" s="300"/>
      <c r="DS449" s="301"/>
      <c r="DT449" s="301"/>
      <c r="DU449" s="302"/>
    </row>
    <row r="450" spans="1:125" ht="18.75" customHeight="1" thickBot="1" x14ac:dyDescent="0.3">
      <c r="AV450" s="394"/>
      <c r="AW450" s="394"/>
      <c r="AX450" s="394"/>
      <c r="AY450" s="394"/>
      <c r="AZ450" s="394"/>
      <c r="BD450" s="395"/>
      <c r="BE450" s="520">
        <v>0.2</v>
      </c>
      <c r="BF450" s="521">
        <v>0.4</v>
      </c>
      <c r="BG450" s="521">
        <v>0.60000000000000009</v>
      </c>
      <c r="BH450" s="521">
        <v>0.8</v>
      </c>
      <c r="BI450" s="521">
        <v>1</v>
      </c>
    </row>
    <row r="451" spans="1:125" ht="80.25" customHeight="1" x14ac:dyDescent="0.25">
      <c r="A451" s="303"/>
      <c r="B451" s="834">
        <v>73</v>
      </c>
      <c r="C451" s="837" t="s">
        <v>646</v>
      </c>
      <c r="D451" s="837" t="s">
        <v>627</v>
      </c>
      <c r="E451" s="837" t="s">
        <v>601</v>
      </c>
      <c r="F451" s="840" t="s">
        <v>599</v>
      </c>
      <c r="G451" s="843" t="s">
        <v>2451</v>
      </c>
      <c r="H451" s="485" t="s">
        <v>2452</v>
      </c>
      <c r="I451" s="846" t="str">
        <f>IF(F451="","",(CONCATENATE("Posibilidad de afectación ",F451," ",G451," ",H451," ",H452," ",H453," ",H454," ",H455)))</f>
        <v xml:space="preserve">Posibilidad de afectación Económica  por la no atención domiciliaria de pacientes en atención de salud mental,  debido a la falta de recursos, manejo de los tiempos de la tripulación y la operatividad de las móviles contratadas.    </v>
      </c>
      <c r="J451" s="849" t="s">
        <v>268</v>
      </c>
      <c r="K451" s="852" t="s">
        <v>868</v>
      </c>
      <c r="L451" s="274"/>
      <c r="M451" s="855" t="s">
        <v>656</v>
      </c>
      <c r="N451" s="858">
        <f>IF(ISERROR(VLOOKUP($M451,[8]Listas!$E$20:$F$24,2,FALSE)),"",(VLOOKUP($M451,[8]Listas!$E$20:$F$24,2,FALSE)))</f>
        <v>0.8</v>
      </c>
      <c r="O451" s="861" t="str">
        <f>IF(ISERROR(VLOOKUP($N451,[8]Listas!$E$3:$F$7,2,FALSE)),"",(VLOOKUP($N451,[8]Listas!$E$3:$F$7,2,FALSE)))</f>
        <v>ALTA</v>
      </c>
      <c r="P451" s="864" t="s">
        <v>597</v>
      </c>
      <c r="Q451" s="867">
        <f>IF(ISERROR(VLOOKUP($P451,[8]Listas!$E$28:$F$35,2,FALSE)),"",(VLOOKUP($P451,[8]Listas!$E$28:$F$35,2,FALSE)))</f>
        <v>0.8</v>
      </c>
      <c r="R451" s="870" t="str">
        <f t="shared" ref="R451" si="974">IF(N451="","",(CONCATENATE("R.INHERENTE
",(IF(AND($N451=0.2,$Q451=0.2),1,(IF(AND($N451=0.2,$Q451=0.4),6,(IF(AND($N451=0.2,$Q451=0.6),11,(IF(AND($N451=0.2,$Q451=0.8),16,(IF(AND($N451=0.2,$Q451=1),21,(IF(AND($N451=0.4,$Q451=0.2),2,(IF(AND($N451=0.4,$Q451=0.4),7,(IF(AND($N451=0.4,$Q451=0.6),12,(IF(AND($N451=0.4,$Q451=0.8),17,(IF(AND($N451=0.4,$Q451=1),22,(IF(AND($N451=0.6,$Q451=0.2),3,(IF(AND($N451=0.6,$Q451=0.4),8,(IF(AND($N451=0.6,$Q451=0.6),13,(IF(AND($N451=0.6,$Q451=0.8),18,(IF(AND($N451=0.6,$Q451=1),23,(IF(AND($N451=0.8,$Q451=0.2),4,(IF(AND($N451=0.8,$Q451=0.4),9,(IF(AND($N451=0.8,$Q451=0.6),14,(IF(AND($N451=0.8,$Q451=0.8),19,(IF(AND($N451=0.8,$Q451=1),24,(IF(AND($N451=1,$Q451=0.2),5,(IF(AND($N451=1,$Q451=0.4),10,(IF(AND($N451=1,$Q451=0.6),15,(IF(AND($N451=1,$Q451=0.8),20,(IF(AND($N451=1,$Q451=1),25,"")))))))))))))))))))))))))))))))))))))))))))))))))))))</f>
        <v>R.INHERENTE
19</v>
      </c>
      <c r="S451" s="274">
        <f>+VLOOKUP($R451,[8]Listas!$D$112:$E$136,2,FALSE)</f>
        <v>19</v>
      </c>
      <c r="T451" s="515" t="s">
        <v>2453</v>
      </c>
      <c r="U451" s="309" t="s">
        <v>748</v>
      </c>
      <c r="V451" s="309"/>
      <c r="W451" s="873">
        <v>25</v>
      </c>
      <c r="X451" s="874"/>
      <c r="Y451" s="873">
        <v>0</v>
      </c>
      <c r="Z451" s="874"/>
      <c r="AA451" s="873">
        <v>0</v>
      </c>
      <c r="AB451" s="874"/>
      <c r="AC451" s="875"/>
      <c r="AD451" s="875"/>
      <c r="AE451" s="875">
        <v>15</v>
      </c>
      <c r="AF451" s="875"/>
      <c r="AG451" s="436">
        <f t="shared" ref="AG451:AG455" si="975">W451+Y451+AA451+AC451+AE451</f>
        <v>40</v>
      </c>
      <c r="AH451" s="407">
        <v>0.48</v>
      </c>
      <c r="AI451" s="408"/>
      <c r="AJ451" s="1186" t="s">
        <v>189</v>
      </c>
      <c r="AK451" s="1187"/>
      <c r="AL451" s="1188" t="s">
        <v>588</v>
      </c>
      <c r="AM451" s="1189"/>
      <c r="AN451" s="1186" t="s">
        <v>189</v>
      </c>
      <c r="AO451" s="1187"/>
      <c r="AP451" s="500" t="s">
        <v>1848</v>
      </c>
      <c r="AQ451" s="552" t="s">
        <v>616</v>
      </c>
      <c r="AR451" s="310" t="s">
        <v>1849</v>
      </c>
      <c r="AS451" s="311" t="s">
        <v>1827</v>
      </c>
      <c r="AT451" s="312" t="s">
        <v>1847</v>
      </c>
      <c r="AU451" s="305">
        <f t="shared" ref="AU451" si="976">+(IF(AND($AV451&gt;0,$AV451&lt;=0.2),0.2,(IF(AND($AV451&gt;0.2,$AV451&lt;=0.4),0.4,(IF(AND($AV451&gt;0.4,$AV451&lt;=0.6),0.6,(IF(AND($AV451&gt;0.6,$AV451&lt;=0.8),0.8,(IF($AV451&gt;0.8,1,""))))))))))</f>
        <v>0.6</v>
      </c>
      <c r="AV451" s="878">
        <f t="shared" ref="AV451" si="977">+MIN(AH451:AH455)</f>
        <v>0.48</v>
      </c>
      <c r="AW451" s="881" t="str">
        <f t="shared" si="940"/>
        <v>MEDIA</v>
      </c>
      <c r="AX451" s="884">
        <f t="shared" ref="AX451" si="978">+MIN(AI451:AI455)</f>
        <v>0.48</v>
      </c>
      <c r="AY451" s="881" t="str">
        <f t="shared" si="941"/>
        <v>MEDIA</v>
      </c>
      <c r="AZ451" s="887" t="str">
        <f t="shared" si="942"/>
        <v>R.RESIDUAL
13</v>
      </c>
      <c r="BA451" s="890" t="s">
        <v>749</v>
      </c>
      <c r="BB451" s="305">
        <f t="shared" ref="BB451" si="979">+(IF(AND($AX451&gt;0,$AX451&lt;=0.2),0.2,(IF(AND($AX451&gt;0.2,$AX451&lt;=0.4),0.4,(IF(AND($AX451&gt;0.4,$AX451&lt;=0.6),0.6,(IF(AND($AX451&gt;0.6,$AX451&lt;=0.8),0.8,(IF($AX451&gt;0.8,1,""))))))))))</f>
        <v>0.6</v>
      </c>
      <c r="BC451" s="276">
        <f>+VLOOKUP($AZ451,[8]Listas!$F$112:$G$136,2,FALSE)</f>
        <v>13</v>
      </c>
      <c r="BD451" s="397">
        <v>1</v>
      </c>
      <c r="BE451" s="277" t="str">
        <f t="shared" ref="BE451" si="980">IF(ISERROR(IF(R451="R.INHERENTE
5","R. INHERENTE",(IF(AZ451="R.RESIDUAL
5","R. RESIDUAL"," ")))),"",(IF(R451="R.INHERENTE
5","R. INHERENTE",(IF(AZ451="R.RESIDUAL
5","R. RESIDUAL"," ")))))</f>
        <v xml:space="preserve"> </v>
      </c>
      <c r="BF451" s="278" t="str">
        <f t="shared" ref="BF451" si="981">IF(ISERROR(IF(R451="R.INHERENTE
10","R. INHERENTE",(IF(AZ451="R.RESIDUAL
10","R. RESIDUAL"," ")))),"",(IF(R451="R.INHERENTE
10","R. INHERENTE",(IF(AZ451="R.RESIDUAL
10","R. RESIDUAL"," ")))))</f>
        <v xml:space="preserve"> </v>
      </c>
      <c r="BG451" s="278" t="str">
        <f t="shared" ref="BG451" si="982">IF(ISERROR(IF(R451="R.INHERENTE
15","R. INHERENTE",(IF(AZ451="R.RESIDUAL
15","R. RESIDUAL"," ")))),"",(IF(R451="R.INHERENTE
15","R. INHERENTE",(IF(AZ451="R.RESIDUAL
15","R. RESIDUAL"," ")))))</f>
        <v xml:space="preserve"> </v>
      </c>
      <c r="BH451" s="278" t="str">
        <f t="shared" ref="BH451" si="983">IF(ISERROR(IF(R451="R.INHERENTE
20","R. INHERENTE",(IF(AZ451="R.RESIDUAL
20","R. RESIDUAL"," ")))),"",(IF(R451="R.INHERENTE
20","R. INHERENTE",(IF(AZ451="R.RESIDUAL
20","R. RESIDUAL"," ")))))</f>
        <v xml:space="preserve"> </v>
      </c>
      <c r="BI451" s="279" t="str">
        <f t="shared" ref="BI451" si="984">IF(ISERROR(IF(R451="R.INHERENTE
25","R. INHERENTE",(IF(AZ451="R.RESIDUAL
25","R. RESIDUAL"," ")))),"",(IF(R451="R.INHERENTE
25","R. INHERENTE",(IF(AZ451="R.RESIDUAL
25","R. RESIDUAL"," ")))))</f>
        <v xml:space="preserve"> </v>
      </c>
      <c r="BJ451" s="280"/>
      <c r="BK451" s="893" t="s">
        <v>1850</v>
      </c>
      <c r="BL451" s="810" t="s">
        <v>1830</v>
      </c>
      <c r="BM451" s="810">
        <v>44652</v>
      </c>
      <c r="BN451" s="810" t="s">
        <v>1851</v>
      </c>
      <c r="BO451" s="810"/>
      <c r="BP451" s="813"/>
      <c r="BQ451" s="392"/>
      <c r="BR451" s="816" t="s">
        <v>1852</v>
      </c>
      <c r="BS451" s="819" t="s">
        <v>1833</v>
      </c>
      <c r="BT451" s="822" t="s">
        <v>1834</v>
      </c>
      <c r="BU451" s="275"/>
      <c r="BV451" s="825">
        <v>44666</v>
      </c>
      <c r="BW451" s="828"/>
      <c r="BX451" s="828"/>
      <c r="BY451" s="828"/>
      <c r="BZ451" s="792" t="s">
        <v>924</v>
      </c>
      <c r="CA451" s="828"/>
      <c r="CB451" s="828"/>
      <c r="CC451" s="828"/>
      <c r="CD451" s="792" t="s">
        <v>924</v>
      </c>
      <c r="CE451" s="828"/>
      <c r="CF451" s="828"/>
      <c r="CG451" s="828"/>
      <c r="CH451" s="792" t="s">
        <v>925</v>
      </c>
      <c r="CI451" s="828"/>
      <c r="CJ451" s="828"/>
      <c r="CK451" s="828"/>
      <c r="CL451" s="792" t="s">
        <v>924</v>
      </c>
      <c r="CM451" s="828"/>
      <c r="CN451" s="828"/>
      <c r="CO451" s="828"/>
      <c r="CP451" s="795" t="s">
        <v>926</v>
      </c>
      <c r="CQ451" s="308"/>
      <c r="CR451" s="831">
        <v>44671</v>
      </c>
      <c r="CS451" s="789"/>
      <c r="CT451" s="789"/>
      <c r="CU451" s="789"/>
      <c r="CV451" s="789"/>
      <c r="CW451" s="789"/>
      <c r="CX451" s="789"/>
      <c r="CY451" s="789"/>
      <c r="CZ451" s="792" t="s">
        <v>924</v>
      </c>
      <c r="DA451" s="789"/>
      <c r="DB451" s="789"/>
      <c r="DC451" s="789"/>
      <c r="DD451" s="792" t="s">
        <v>924</v>
      </c>
      <c r="DE451" s="789"/>
      <c r="DF451" s="789"/>
      <c r="DG451" s="789"/>
      <c r="DH451" s="792" t="s">
        <v>925</v>
      </c>
      <c r="DI451" s="789"/>
      <c r="DJ451" s="789"/>
      <c r="DK451" s="789"/>
      <c r="DL451" s="792" t="s">
        <v>924</v>
      </c>
      <c r="DM451" s="789"/>
      <c r="DN451" s="789"/>
      <c r="DO451" s="789"/>
      <c r="DP451" s="795" t="s">
        <v>926</v>
      </c>
      <c r="DQ451" s="293"/>
      <c r="DR451" s="294"/>
      <c r="DS451" s="295"/>
      <c r="DT451" s="295"/>
      <c r="DU451" s="296"/>
    </row>
    <row r="452" spans="1:125" ht="80.25" customHeight="1" x14ac:dyDescent="0.25">
      <c r="A452" s="303"/>
      <c r="B452" s="835"/>
      <c r="C452" s="838"/>
      <c r="D452" s="838"/>
      <c r="E452" s="838"/>
      <c r="F452" s="841"/>
      <c r="G452" s="844"/>
      <c r="H452" s="486"/>
      <c r="I452" s="847"/>
      <c r="J452" s="850"/>
      <c r="K452" s="853"/>
      <c r="L452" s="274"/>
      <c r="M452" s="856"/>
      <c r="N452" s="859"/>
      <c r="O452" s="862"/>
      <c r="P452" s="865"/>
      <c r="Q452" s="868"/>
      <c r="R452" s="871"/>
      <c r="S452" s="274"/>
      <c r="T452" s="516" t="s">
        <v>2454</v>
      </c>
      <c r="U452" s="258"/>
      <c r="V452" s="258" t="s">
        <v>260</v>
      </c>
      <c r="W452" s="798">
        <v>25</v>
      </c>
      <c r="X452" s="798"/>
      <c r="Y452" s="798">
        <v>0</v>
      </c>
      <c r="Z452" s="798"/>
      <c r="AA452" s="798">
        <v>0</v>
      </c>
      <c r="AB452" s="798"/>
      <c r="AC452" s="798">
        <v>0</v>
      </c>
      <c r="AD452" s="798"/>
      <c r="AE452" s="798">
        <v>15</v>
      </c>
      <c r="AF452" s="798"/>
      <c r="AG452" s="412">
        <f t="shared" si="975"/>
        <v>40</v>
      </c>
      <c r="AH452" s="403"/>
      <c r="AI452" s="404">
        <v>0.48</v>
      </c>
      <c r="AJ452" s="801" t="s">
        <v>189</v>
      </c>
      <c r="AK452" s="802"/>
      <c r="AL452" s="803" t="s">
        <v>588</v>
      </c>
      <c r="AM452" s="804"/>
      <c r="AN452" s="801" t="s">
        <v>189</v>
      </c>
      <c r="AO452" s="802"/>
      <c r="AP452" s="499" t="s">
        <v>1853</v>
      </c>
      <c r="AQ452" s="482" t="s">
        <v>617</v>
      </c>
      <c r="AR452" s="269" t="s">
        <v>2455</v>
      </c>
      <c r="AS452" s="266" t="s">
        <v>1827</v>
      </c>
      <c r="AT452" s="261" t="s">
        <v>1847</v>
      </c>
      <c r="AU452" s="276"/>
      <c r="AV452" s="879"/>
      <c r="AW452" s="882"/>
      <c r="AX452" s="885"/>
      <c r="AY452" s="882"/>
      <c r="AZ452" s="888"/>
      <c r="BA452" s="891"/>
      <c r="BB452" s="394"/>
      <c r="BC452" s="282"/>
      <c r="BD452" s="397">
        <v>0.8</v>
      </c>
      <c r="BE452" s="283" t="str">
        <f t="shared" ref="BE452" si="985">IF(ISERROR(IF(R451="R.INHERENTE
4","R. INHERENTE",(IF(AZ451="R.RESIDUAL
4","R. RESIDUAL"," ")))),"",(IF(R451="R.INHERENTE
4","R. INHERENTE",(IF(AZ451="R.RESIDUAL
4","R. RESIDUAL"," ")))))</f>
        <v xml:space="preserve"> </v>
      </c>
      <c r="BF452" s="284" t="str">
        <f t="shared" ref="BF452" si="986">IF(ISERROR(IF(R451="R.INHERENTE
9","R. INHERENTE",(IF(AZ451="R.RESIDUAL
9","R. RESIDUAL"," ")))),"",(IF(R451="R.INHERENTE
9","R. INHERENTE",(IF(AZ451="R.RESIDUAL
9","R. RESIDUAL"," ")))))</f>
        <v xml:space="preserve"> </v>
      </c>
      <c r="BG452" s="285" t="str">
        <f t="shared" ref="BG452" si="987">IF(ISERROR(IF(R451="R.INHERENTE
14","R. INHERENTE",(IF(AZ451="R.RESIDUAL
14","R. RESIDUAL"," ")))),"",(IF(R451="R.INHERENTE
14","R. INHERENTE",(IF(AZ451="R.RESIDUAL
14","R. RESIDUAL"," ")))))</f>
        <v xml:space="preserve"> </v>
      </c>
      <c r="BH452" s="285" t="str">
        <f t="shared" ref="BH452" si="988">IF(ISERROR(IF(R451="R.INHERENTE
19","R. INHERENTE",(IF(AZ451="R.RESIDUAL
19","R. RESIDUAL"," ")))),"",(IF(R451="R.INHERENTE
19","R. INHERENTE",(IF(AZ451="R.RESIDUAL
19","R. RESIDUAL"," ")))))</f>
        <v>R. INHERENTE</v>
      </c>
      <c r="BI452" s="286" t="str">
        <f t="shared" ref="BI452" si="989">IF(ISERROR(IF(R451="R.INHERENTE
24","R. INHERENTE",(IF(AZ451="R.RESIDUAL
24","R. RESIDUAL"," ")))),"",(IF(R451="R.INHERENTE
24","R. INHERENTE",(IF(AZ451="R.RESIDUAL
24","R. RESIDUAL"," ")))))</f>
        <v xml:space="preserve"> </v>
      </c>
      <c r="BJ452" s="280"/>
      <c r="BK452" s="894"/>
      <c r="BL452" s="811"/>
      <c r="BM452" s="811"/>
      <c r="BN452" s="811"/>
      <c r="BO452" s="811"/>
      <c r="BP452" s="814"/>
      <c r="BQ452" s="392"/>
      <c r="BR452" s="817"/>
      <c r="BS452" s="820"/>
      <c r="BT452" s="823"/>
      <c r="BU452" s="275"/>
      <c r="BV452" s="826"/>
      <c r="BW452" s="829"/>
      <c r="BX452" s="829"/>
      <c r="BY452" s="829"/>
      <c r="BZ452" s="793"/>
      <c r="CA452" s="829"/>
      <c r="CB452" s="829"/>
      <c r="CC452" s="829"/>
      <c r="CD452" s="793"/>
      <c r="CE452" s="829"/>
      <c r="CF452" s="829"/>
      <c r="CG452" s="829"/>
      <c r="CH452" s="793"/>
      <c r="CI452" s="829"/>
      <c r="CJ452" s="829"/>
      <c r="CK452" s="829"/>
      <c r="CL452" s="793"/>
      <c r="CM452" s="829"/>
      <c r="CN452" s="829"/>
      <c r="CO452" s="829"/>
      <c r="CP452" s="796"/>
      <c r="CQ452" s="308"/>
      <c r="CR452" s="832"/>
      <c r="CS452" s="790"/>
      <c r="CT452" s="790"/>
      <c r="CU452" s="790"/>
      <c r="CV452" s="790"/>
      <c r="CW452" s="790"/>
      <c r="CX452" s="790"/>
      <c r="CY452" s="790"/>
      <c r="CZ452" s="793"/>
      <c r="DA452" s="790"/>
      <c r="DB452" s="790"/>
      <c r="DC452" s="790"/>
      <c r="DD452" s="793"/>
      <c r="DE452" s="790"/>
      <c r="DF452" s="790"/>
      <c r="DG452" s="790"/>
      <c r="DH452" s="793"/>
      <c r="DI452" s="790"/>
      <c r="DJ452" s="790"/>
      <c r="DK452" s="790"/>
      <c r="DL452" s="793"/>
      <c r="DM452" s="790"/>
      <c r="DN452" s="790"/>
      <c r="DO452" s="790"/>
      <c r="DP452" s="796"/>
      <c r="DQ452" s="293"/>
      <c r="DR452" s="297"/>
      <c r="DS452" s="298"/>
      <c r="DT452" s="298"/>
      <c r="DU452" s="299"/>
    </row>
    <row r="453" spans="1:125" ht="80.25" customHeight="1" x14ac:dyDescent="0.25">
      <c r="A453" s="303"/>
      <c r="B453" s="835"/>
      <c r="C453" s="838"/>
      <c r="D453" s="838"/>
      <c r="E453" s="838"/>
      <c r="F453" s="841"/>
      <c r="G453" s="844"/>
      <c r="H453" s="486"/>
      <c r="I453" s="847"/>
      <c r="J453" s="850"/>
      <c r="K453" s="853"/>
      <c r="L453" s="274"/>
      <c r="M453" s="856"/>
      <c r="N453" s="859"/>
      <c r="O453" s="862"/>
      <c r="P453" s="865"/>
      <c r="Q453" s="868"/>
      <c r="R453" s="871"/>
      <c r="S453" s="274"/>
      <c r="T453" s="516"/>
      <c r="U453" s="258"/>
      <c r="V453" s="258"/>
      <c r="W453" s="798"/>
      <c r="X453" s="798"/>
      <c r="Y453" s="798"/>
      <c r="Z453" s="798"/>
      <c r="AA453" s="798"/>
      <c r="AB453" s="798"/>
      <c r="AC453" s="798"/>
      <c r="AD453" s="798"/>
      <c r="AE453" s="798"/>
      <c r="AF453" s="798"/>
      <c r="AG453" s="412">
        <f t="shared" si="975"/>
        <v>0</v>
      </c>
      <c r="AH453" s="403"/>
      <c r="AI453" s="404"/>
      <c r="AJ453" s="801"/>
      <c r="AK453" s="802"/>
      <c r="AL453" s="803"/>
      <c r="AM453" s="804"/>
      <c r="AN453" s="801"/>
      <c r="AO453" s="802"/>
      <c r="AP453" s="553"/>
      <c r="AQ453" s="482"/>
      <c r="AR453" s="269"/>
      <c r="AS453" s="266"/>
      <c r="AT453" s="261"/>
      <c r="AU453" s="276"/>
      <c r="AV453" s="879"/>
      <c r="AW453" s="882"/>
      <c r="AX453" s="885"/>
      <c r="AY453" s="882"/>
      <c r="AZ453" s="888"/>
      <c r="BA453" s="891"/>
      <c r="BB453" s="394"/>
      <c r="BC453" s="282"/>
      <c r="BD453" s="397">
        <v>0.60000000000000009</v>
      </c>
      <c r="BE453" s="283" t="str">
        <f t="shared" ref="BE453" si="990">IF(ISERROR(IF(R451="R.INHERENTE
3","R. INHERENTE",(IF(AZ451="R.RESIDUAL
3","R. RESIDUAL"," ")))),"",(IF(R451="R.INHERENTE
3","R. INHERENTE",(IF(AZ451="R.RESIDUAL
3","R. RESIDUAL"," ")))))</f>
        <v xml:space="preserve"> </v>
      </c>
      <c r="BF453" s="284" t="str">
        <f t="shared" ref="BF453" si="991">IF(ISERROR(IF(R451="R.INHERENTE
8","R. INHERENTE",(IF(AZ451="R.RESIDUAL
8","R. RESIDUAL"," ")))),"",(IF(R451="R.INHERENTE
8","R. INHERENTE",(IF(AZ451="R.RESIDUAL
8","R. RESIDUAL"," ")))))</f>
        <v xml:space="preserve"> </v>
      </c>
      <c r="BG453" s="284" t="str">
        <f t="shared" ref="BG453" si="992">IF(ISERROR(IF(R451="R.INHERENTE
13","R. INHERENTE",(IF(AZ451="R.RESIDUAL
13","R. RESIDUAL"," ")))),"",(IF(R451="R.INHERENTE
13","R. INHERENTE",(IF(AZ451="R.RESIDUAL
13","R. RESIDUAL"," ")))))</f>
        <v>R. RESIDUAL</v>
      </c>
      <c r="BH453" s="285" t="str">
        <f t="shared" ref="BH453" si="993">IF(ISERROR(IF(R451="R.INHERENTE
18","R. INHERENTE",(IF(AZ451="R.RESIDUAL
18","R. RESIDUAL"," ")))),"",(IF(R451="R.INHERENTE
18","R. INHERENTE",(IF(AZ451="R.RESIDUAL
18","R. RESIDUAL"," ")))))</f>
        <v xml:space="preserve"> </v>
      </c>
      <c r="BI453" s="286" t="str">
        <f t="shared" ref="BI453" si="994">IF(ISERROR(IF(R451="R.INHERENTE
23","R. INHERENTE",(IF(AZ451="R.RESIDUAL
23","R. RESIDUAL"," ")))),"",(IF(R451="R.INHERENTE
23","R. INHERENTE",(IF(AZ451="R.RESIDUAL
23","R. RESIDUAL"," ")))))</f>
        <v xml:space="preserve"> </v>
      </c>
      <c r="BJ453" s="280"/>
      <c r="BK453" s="894"/>
      <c r="BL453" s="811"/>
      <c r="BM453" s="811"/>
      <c r="BN453" s="811"/>
      <c r="BO453" s="811"/>
      <c r="BP453" s="814"/>
      <c r="BQ453" s="392"/>
      <c r="BR453" s="817"/>
      <c r="BS453" s="820"/>
      <c r="BT453" s="823"/>
      <c r="BU453" s="275"/>
      <c r="BV453" s="826"/>
      <c r="BW453" s="829"/>
      <c r="BX453" s="829"/>
      <c r="BY453" s="829"/>
      <c r="BZ453" s="793"/>
      <c r="CA453" s="829"/>
      <c r="CB453" s="829"/>
      <c r="CC453" s="829"/>
      <c r="CD453" s="793"/>
      <c r="CE453" s="829"/>
      <c r="CF453" s="829"/>
      <c r="CG453" s="829"/>
      <c r="CH453" s="793"/>
      <c r="CI453" s="829"/>
      <c r="CJ453" s="829"/>
      <c r="CK453" s="829"/>
      <c r="CL453" s="793"/>
      <c r="CM453" s="829"/>
      <c r="CN453" s="829"/>
      <c r="CO453" s="829"/>
      <c r="CP453" s="796"/>
      <c r="CQ453" s="308"/>
      <c r="CR453" s="832"/>
      <c r="CS453" s="790"/>
      <c r="CT453" s="790"/>
      <c r="CU453" s="790"/>
      <c r="CV453" s="790"/>
      <c r="CW453" s="790"/>
      <c r="CX453" s="790"/>
      <c r="CY453" s="790"/>
      <c r="CZ453" s="793"/>
      <c r="DA453" s="790"/>
      <c r="DB453" s="790"/>
      <c r="DC453" s="790"/>
      <c r="DD453" s="793"/>
      <c r="DE453" s="790"/>
      <c r="DF453" s="790"/>
      <c r="DG453" s="790"/>
      <c r="DH453" s="793"/>
      <c r="DI453" s="790"/>
      <c r="DJ453" s="790"/>
      <c r="DK453" s="790"/>
      <c r="DL453" s="793"/>
      <c r="DM453" s="790"/>
      <c r="DN453" s="790"/>
      <c r="DO453" s="790"/>
      <c r="DP453" s="796"/>
      <c r="DQ453" s="293"/>
      <c r="DR453" s="297"/>
      <c r="DS453" s="298"/>
      <c r="DT453" s="298"/>
      <c r="DU453" s="299"/>
    </row>
    <row r="454" spans="1:125" ht="80.25" customHeight="1" x14ac:dyDescent="0.25">
      <c r="A454" s="303"/>
      <c r="B454" s="835"/>
      <c r="C454" s="838"/>
      <c r="D454" s="838"/>
      <c r="E454" s="838"/>
      <c r="F454" s="841"/>
      <c r="G454" s="844"/>
      <c r="H454" s="486"/>
      <c r="I454" s="847"/>
      <c r="J454" s="850"/>
      <c r="K454" s="853"/>
      <c r="L454" s="274"/>
      <c r="M454" s="856"/>
      <c r="N454" s="859"/>
      <c r="O454" s="862"/>
      <c r="P454" s="865"/>
      <c r="Q454" s="868"/>
      <c r="R454" s="871"/>
      <c r="S454" s="274"/>
      <c r="T454" s="516"/>
      <c r="U454" s="258"/>
      <c r="V454" s="258"/>
      <c r="W454" s="798"/>
      <c r="X454" s="798"/>
      <c r="Y454" s="798"/>
      <c r="Z454" s="798"/>
      <c r="AA454" s="798"/>
      <c r="AB454" s="798"/>
      <c r="AC454" s="798"/>
      <c r="AD454" s="798"/>
      <c r="AE454" s="798"/>
      <c r="AF454" s="798"/>
      <c r="AG454" s="412">
        <f t="shared" si="975"/>
        <v>0</v>
      </c>
      <c r="AH454" s="403"/>
      <c r="AI454" s="404"/>
      <c r="AJ454" s="801"/>
      <c r="AK454" s="802"/>
      <c r="AL454" s="803"/>
      <c r="AM454" s="804"/>
      <c r="AN454" s="801"/>
      <c r="AO454" s="802"/>
      <c r="AP454" s="553"/>
      <c r="AQ454" s="482"/>
      <c r="AR454" s="269"/>
      <c r="AS454" s="266"/>
      <c r="AT454" s="261"/>
      <c r="AU454" s="276"/>
      <c r="AV454" s="879"/>
      <c r="AW454" s="882"/>
      <c r="AX454" s="885"/>
      <c r="AY454" s="882"/>
      <c r="AZ454" s="888"/>
      <c r="BA454" s="891"/>
      <c r="BB454" s="394"/>
      <c r="BC454" s="282"/>
      <c r="BD454" s="397">
        <v>0.4</v>
      </c>
      <c r="BE454" s="287" t="str">
        <f t="shared" ref="BE454" si="995">IF(ISERROR(IF(R451="R.INHERENTE
2","R. INHERENTE",(IF(AZ451="R.RESIDUAL
2","R. RESIDUAL"," ")))),"",(IF(R451="R.INHERENTE
2","R. INHERENTE",(IF(AZ451="R.RESIDUAL
2","R. RESIDUAL"," ")))))</f>
        <v xml:space="preserve"> </v>
      </c>
      <c r="BF454" s="284" t="str">
        <f t="shared" ref="BF454" si="996">IF(ISERROR(IF(R451="R.INHERENTE
7","R. INHERENTE",(IF(AZ451="R.RESIDUAL
7","R. RESIDUAL"," ")))),"",(IF(R451="R.INHERENTE
7","R. INHERENTE",(IF(AZ451="R.RESIDUAL
7","R. RESIDUAL"," ")))))</f>
        <v xml:space="preserve"> </v>
      </c>
      <c r="BG454" s="284" t="str">
        <f t="shared" ref="BG454" si="997">IF(ISERROR(IF(R451="R.INHERENTE
12","R. INHERENTE",(IF(AZ451="R.RESIDUAL
12","R. RESIDUAL"," ")))),"",(IF(R451="R.INHERENTE
12","R. INHERENTE",(IF(AZ451="R.RESIDUAL
12","R. RESIDUAL"," ")))))</f>
        <v xml:space="preserve"> </v>
      </c>
      <c r="BH454" s="285" t="str">
        <f t="shared" ref="BH454" si="998">IF(ISERROR(IF(R451="R.INHERENTE
17","R. INHERENTE",(IF(AZ451="R.RESIDUAL
17","R. RESIDUAL"," ")))),"",(IF(R451="R.INHERENTE
17","R. INHERENTE",(IF(AZ451="R.RESIDUAL
17","R. RESIDUAL"," ")))))</f>
        <v xml:space="preserve"> </v>
      </c>
      <c r="BI454" s="286" t="str">
        <f t="shared" ref="BI454" si="999">IF(ISERROR(IF(R451="R.INHERENTE
22","R. INHERENTE",(IF(AZ451="R.RESIDUAL
22","R. RESIDUAL"," ")))),"",(IF(R451="R.INHERENTE
22","R. INHERENTE",(IF(AZ451="R.RESIDUAL
22","R. RESIDUAL"," ")))))</f>
        <v xml:space="preserve"> </v>
      </c>
      <c r="BJ454" s="280"/>
      <c r="BK454" s="894"/>
      <c r="BL454" s="811"/>
      <c r="BM454" s="811"/>
      <c r="BN454" s="811"/>
      <c r="BO454" s="811"/>
      <c r="BP454" s="814"/>
      <c r="BQ454" s="392"/>
      <c r="BR454" s="817"/>
      <c r="BS454" s="820"/>
      <c r="BT454" s="823"/>
      <c r="BU454" s="275"/>
      <c r="BV454" s="826"/>
      <c r="BW454" s="829"/>
      <c r="BX454" s="829"/>
      <c r="BY454" s="829"/>
      <c r="BZ454" s="793"/>
      <c r="CA454" s="829"/>
      <c r="CB454" s="829"/>
      <c r="CC454" s="829"/>
      <c r="CD454" s="793"/>
      <c r="CE454" s="829"/>
      <c r="CF454" s="829"/>
      <c r="CG454" s="829"/>
      <c r="CH454" s="793"/>
      <c r="CI454" s="829"/>
      <c r="CJ454" s="829"/>
      <c r="CK454" s="829"/>
      <c r="CL454" s="793"/>
      <c r="CM454" s="829"/>
      <c r="CN454" s="829"/>
      <c r="CO454" s="829"/>
      <c r="CP454" s="796"/>
      <c r="CQ454" s="308"/>
      <c r="CR454" s="832"/>
      <c r="CS454" s="790"/>
      <c r="CT454" s="790"/>
      <c r="CU454" s="790"/>
      <c r="CV454" s="790"/>
      <c r="CW454" s="790"/>
      <c r="CX454" s="790"/>
      <c r="CY454" s="790"/>
      <c r="CZ454" s="793"/>
      <c r="DA454" s="790"/>
      <c r="DB454" s="790"/>
      <c r="DC454" s="790"/>
      <c r="DD454" s="793"/>
      <c r="DE454" s="790"/>
      <c r="DF454" s="790"/>
      <c r="DG454" s="790"/>
      <c r="DH454" s="793"/>
      <c r="DI454" s="790"/>
      <c r="DJ454" s="790"/>
      <c r="DK454" s="790"/>
      <c r="DL454" s="793"/>
      <c r="DM454" s="790"/>
      <c r="DN454" s="790"/>
      <c r="DO454" s="790"/>
      <c r="DP454" s="796"/>
      <c r="DQ454" s="293"/>
      <c r="DR454" s="297"/>
      <c r="DS454" s="298"/>
      <c r="DT454" s="298"/>
      <c r="DU454" s="299"/>
    </row>
    <row r="455" spans="1:125" ht="80.25" customHeight="1" thickBot="1" x14ac:dyDescent="0.3">
      <c r="A455" s="303"/>
      <c r="B455" s="836"/>
      <c r="C455" s="839"/>
      <c r="D455" s="839"/>
      <c r="E455" s="839"/>
      <c r="F455" s="842"/>
      <c r="G455" s="845"/>
      <c r="H455" s="487"/>
      <c r="I455" s="848"/>
      <c r="J455" s="851"/>
      <c r="K455" s="854"/>
      <c r="L455" s="274"/>
      <c r="M455" s="857"/>
      <c r="N455" s="860"/>
      <c r="O455" s="863"/>
      <c r="P455" s="866"/>
      <c r="Q455" s="869"/>
      <c r="R455" s="872"/>
      <c r="S455" s="274"/>
      <c r="T455" s="536"/>
      <c r="U455" s="263"/>
      <c r="V455" s="263"/>
      <c r="W455" s="805"/>
      <c r="X455" s="805"/>
      <c r="Y455" s="805"/>
      <c r="Z455" s="805"/>
      <c r="AA455" s="805"/>
      <c r="AB455" s="805"/>
      <c r="AC455" s="805"/>
      <c r="AD455" s="805"/>
      <c r="AE455" s="805"/>
      <c r="AF455" s="805"/>
      <c r="AG455" s="413">
        <f t="shared" si="975"/>
        <v>0</v>
      </c>
      <c r="AH455" s="405"/>
      <c r="AI455" s="406"/>
      <c r="AJ455" s="806"/>
      <c r="AK455" s="807"/>
      <c r="AL455" s="808"/>
      <c r="AM455" s="809"/>
      <c r="AN455" s="806"/>
      <c r="AO455" s="807"/>
      <c r="AP455" s="271"/>
      <c r="AQ455" s="483"/>
      <c r="AR455" s="270"/>
      <c r="AS455" s="267"/>
      <c r="AT455" s="264"/>
      <c r="AU455" s="276"/>
      <c r="AV455" s="880"/>
      <c r="AW455" s="883"/>
      <c r="AX455" s="886"/>
      <c r="AY455" s="883"/>
      <c r="AZ455" s="889"/>
      <c r="BA455" s="892"/>
      <c r="BB455" s="394"/>
      <c r="BC455" s="282"/>
      <c r="BD455" s="398">
        <v>0.2</v>
      </c>
      <c r="BE455" s="288" t="str">
        <f t="shared" ref="BE455" si="1000">IF(ISERROR(IF(R451="R.INHERENTE
1","R. INHERENTE",(IF(AZ451="R.RESIDUAL
1","R. RESIDUAL"," ")))),"",(IF(R451="R.INHERENTE
1","R. INHERENTE",(IF(AZ451="R.RESIDUAL
1","R. RESIDUAL"," ")))))</f>
        <v xml:space="preserve"> </v>
      </c>
      <c r="BF455" s="289" t="str">
        <f t="shared" ref="BF455" si="1001">IF(ISERROR(IF(R451="R.INHERENTE
6","R. INHERENTE",(IF(AZ451="R.RESIDUAL
6","R. RESIDUAL"," ")))),"",(IF(R451="R.INHERENTE
6","R. INHERENTE",(IF(AZ451="R.RESIDUAL
6","R. RESIDUAL"," ")))))</f>
        <v xml:space="preserve"> </v>
      </c>
      <c r="BG455" s="290" t="str">
        <f t="shared" ref="BG455" si="1002">IF(ISERROR(IF(R451="R.INHERENTE
11","R. INHERENTE",(IF(AZ451="R.RESIDUAL
11","R. RESIDUAL"," ")))),"",(IF(R451="R.INHERENTE
11","R. INHERENTE",(IF(AZ451="R.RESIDUAL
11","R. RESIDUAL"," ")))))</f>
        <v xml:space="preserve"> </v>
      </c>
      <c r="BH455" s="291" t="str">
        <f t="shared" ref="BH455" si="1003">IF(ISERROR(IF(R451="R.INHERENTE
16","R. INHERENTE",(IF(AZ451="R.RESIDUAL
16","R. RESIDUAL"," ")))),"",(IF(R451="R.INHERENTE
16","R. INHERENTE",(IF(AZ451="R.RESIDUAL
16","R. RESIDUAL"," ")))))</f>
        <v xml:space="preserve"> </v>
      </c>
      <c r="BI455" s="292" t="str">
        <f t="shared" ref="BI455" si="1004">IF(ISERROR(IF(R451="R.INHERENTE
21","R. INHERENTE",(IF(AZ451="R.RESIDUAL
21","R. RESIDUAL"," ")))),"",(IF(R451="R.INHERENTE
21","R. INHERENTE",(IF(AZ451="R.RESIDUAL
21","R. RESIDUAL"," ")))))</f>
        <v xml:space="preserve"> </v>
      </c>
      <c r="BJ455" s="280"/>
      <c r="BK455" s="895"/>
      <c r="BL455" s="812"/>
      <c r="BM455" s="812"/>
      <c r="BN455" s="812"/>
      <c r="BO455" s="812"/>
      <c r="BP455" s="815"/>
      <c r="BQ455" s="392"/>
      <c r="BR455" s="818"/>
      <c r="BS455" s="821"/>
      <c r="BT455" s="824"/>
      <c r="BU455" s="275"/>
      <c r="BV455" s="827"/>
      <c r="BW455" s="830"/>
      <c r="BX455" s="830"/>
      <c r="BY455" s="830"/>
      <c r="BZ455" s="794"/>
      <c r="CA455" s="830"/>
      <c r="CB455" s="830"/>
      <c r="CC455" s="830"/>
      <c r="CD455" s="794"/>
      <c r="CE455" s="830"/>
      <c r="CF455" s="830"/>
      <c r="CG455" s="830"/>
      <c r="CH455" s="794"/>
      <c r="CI455" s="830"/>
      <c r="CJ455" s="830"/>
      <c r="CK455" s="830"/>
      <c r="CL455" s="794"/>
      <c r="CM455" s="830"/>
      <c r="CN455" s="830"/>
      <c r="CO455" s="830"/>
      <c r="CP455" s="797"/>
      <c r="CQ455" s="308"/>
      <c r="CR455" s="833"/>
      <c r="CS455" s="791"/>
      <c r="CT455" s="791"/>
      <c r="CU455" s="791"/>
      <c r="CV455" s="791"/>
      <c r="CW455" s="791"/>
      <c r="CX455" s="791"/>
      <c r="CY455" s="791"/>
      <c r="CZ455" s="794"/>
      <c r="DA455" s="791"/>
      <c r="DB455" s="791"/>
      <c r="DC455" s="791"/>
      <c r="DD455" s="794"/>
      <c r="DE455" s="791"/>
      <c r="DF455" s="791"/>
      <c r="DG455" s="791"/>
      <c r="DH455" s="794"/>
      <c r="DI455" s="791"/>
      <c r="DJ455" s="791"/>
      <c r="DK455" s="791"/>
      <c r="DL455" s="794"/>
      <c r="DM455" s="791"/>
      <c r="DN455" s="791"/>
      <c r="DO455" s="791"/>
      <c r="DP455" s="797"/>
      <c r="DQ455" s="293"/>
      <c r="DR455" s="300"/>
      <c r="DS455" s="301"/>
      <c r="DT455" s="301"/>
      <c r="DU455" s="302"/>
    </row>
    <row r="456" spans="1:125" ht="19.5" customHeight="1" thickBot="1" x14ac:dyDescent="0.3">
      <c r="AV456" s="394"/>
      <c r="AW456" s="394"/>
      <c r="AX456" s="394"/>
      <c r="AY456" s="394"/>
      <c r="AZ456" s="394"/>
      <c r="BD456" s="395"/>
      <c r="BE456" s="520">
        <v>0.2</v>
      </c>
      <c r="BF456" s="521">
        <v>0.4</v>
      </c>
      <c r="BG456" s="521">
        <v>0.60000000000000009</v>
      </c>
      <c r="BH456" s="521">
        <v>0.8</v>
      </c>
      <c r="BI456" s="521">
        <v>1</v>
      </c>
    </row>
    <row r="457" spans="1:125" ht="81" customHeight="1" x14ac:dyDescent="0.25">
      <c r="A457" s="303"/>
      <c r="B457" s="834">
        <v>74</v>
      </c>
      <c r="C457" s="837" t="s">
        <v>646</v>
      </c>
      <c r="D457" s="837" t="s">
        <v>627</v>
      </c>
      <c r="E457" s="837" t="s">
        <v>601</v>
      </c>
      <c r="F457" s="840" t="s">
        <v>600</v>
      </c>
      <c r="G457" s="843" t="s">
        <v>2456</v>
      </c>
      <c r="H457" s="485" t="s">
        <v>2457</v>
      </c>
      <c r="I457" s="846" t="str">
        <f>IF(F457="","",(CONCATENATE("Posibilidad de afectación ",F457," ",G457," ",H457," ",H458," ",H459," ",H460," ",H461)))</f>
        <v xml:space="preserve">Posibilidad de afectación Económica y Reputacional  por el uso inadecuado del emblema de Misión Médica a causa del desconocimiento y adherencia al manual.    </v>
      </c>
      <c r="J457" s="849" t="s">
        <v>268</v>
      </c>
      <c r="K457" s="852" t="s">
        <v>873</v>
      </c>
      <c r="L457" s="274"/>
      <c r="M457" s="855" t="s">
        <v>658</v>
      </c>
      <c r="N457" s="858">
        <f>IF(ISERROR(VLOOKUP($M457,[8]Listas!$E$20:$F$24,2,FALSE)),"",(VLOOKUP($M457,[8]Listas!$E$20:$F$24,2,FALSE)))</f>
        <v>0.4</v>
      </c>
      <c r="O457" s="861" t="str">
        <f>IF(ISERROR(VLOOKUP($N457,[8]Listas!$E$3:$F$7,2,FALSE)),"",(VLOOKUP($N457,[8]Listas!$E$3:$F$7,2,FALSE)))</f>
        <v>BAJA</v>
      </c>
      <c r="P457" s="864" t="s">
        <v>596</v>
      </c>
      <c r="Q457" s="867">
        <f>IF(ISERROR(VLOOKUP($P457,[8]Listas!$E$28:$F$35,2,FALSE)),"",(VLOOKUP($P457,[8]Listas!$E$28:$F$35,2,FALSE)))</f>
        <v>0.4</v>
      </c>
      <c r="R457" s="870" t="str">
        <f t="shared" ref="R457" si="1005">IF(N457="","",(CONCATENATE("R.INHERENTE
",(IF(AND($N457=0.2,$Q457=0.2),1,(IF(AND($N457=0.2,$Q457=0.4),6,(IF(AND($N457=0.2,$Q457=0.6),11,(IF(AND($N457=0.2,$Q457=0.8),16,(IF(AND($N457=0.2,$Q457=1),21,(IF(AND($N457=0.4,$Q457=0.2),2,(IF(AND($N457=0.4,$Q457=0.4),7,(IF(AND($N457=0.4,$Q457=0.6),12,(IF(AND($N457=0.4,$Q457=0.8),17,(IF(AND($N457=0.4,$Q457=1),22,(IF(AND($N457=0.6,$Q457=0.2),3,(IF(AND($N457=0.6,$Q457=0.4),8,(IF(AND($N457=0.6,$Q457=0.6),13,(IF(AND($N457=0.6,$Q457=0.8),18,(IF(AND($N457=0.6,$Q457=1),23,(IF(AND($N457=0.8,$Q457=0.2),4,(IF(AND($N457=0.8,$Q457=0.4),9,(IF(AND($N457=0.8,$Q457=0.6),14,(IF(AND($N457=0.8,$Q457=0.8),19,(IF(AND($N457=0.8,$Q457=1),24,(IF(AND($N457=1,$Q457=0.2),5,(IF(AND($N457=1,$Q457=0.4),10,(IF(AND($N457=1,$Q457=0.6),15,(IF(AND($N457=1,$Q457=0.8),20,(IF(AND($N457=1,$Q457=1),25,"")))))))))))))))))))))))))))))))))))))))))))))))))))))</f>
        <v>R.INHERENTE
7</v>
      </c>
      <c r="S457" s="274">
        <f>+VLOOKUP($R457,[8]Listas!$D$112:$E$136,2,FALSE)</f>
        <v>7</v>
      </c>
      <c r="T457" s="515" t="s">
        <v>2458</v>
      </c>
      <c r="U457" s="309" t="s">
        <v>748</v>
      </c>
      <c r="V457" s="309"/>
      <c r="W457" s="873">
        <v>25</v>
      </c>
      <c r="X457" s="874"/>
      <c r="Y457" s="873">
        <v>0</v>
      </c>
      <c r="Z457" s="874"/>
      <c r="AA457" s="873">
        <v>0</v>
      </c>
      <c r="AB457" s="874"/>
      <c r="AC457" s="875"/>
      <c r="AD457" s="875"/>
      <c r="AE457" s="875">
        <v>15</v>
      </c>
      <c r="AF457" s="875"/>
      <c r="AG457" s="436">
        <f t="shared" ref="AG457:AG461" si="1006">W457+Y457+AA457+AC457+AE457</f>
        <v>40</v>
      </c>
      <c r="AH457" s="407">
        <v>0.24</v>
      </c>
      <c r="AI457" s="408"/>
      <c r="AJ457" s="1186" t="s">
        <v>189</v>
      </c>
      <c r="AK457" s="1187"/>
      <c r="AL457" s="1188" t="s">
        <v>589</v>
      </c>
      <c r="AM457" s="1189"/>
      <c r="AN457" s="1186" t="s">
        <v>189</v>
      </c>
      <c r="AO457" s="1187"/>
      <c r="AP457" s="500" t="s">
        <v>1854</v>
      </c>
      <c r="AQ457" s="552" t="s">
        <v>618</v>
      </c>
      <c r="AR457" s="310" t="s">
        <v>1855</v>
      </c>
      <c r="AS457" s="311" t="s">
        <v>1827</v>
      </c>
      <c r="AT457" s="312" t="s">
        <v>1856</v>
      </c>
      <c r="AU457" s="305">
        <f t="shared" ref="AU457" si="1007">+(IF(AND($AV457&gt;0,$AV457&lt;=0.2),0.2,(IF(AND($AV457&gt;0.2,$AV457&lt;=0.4),0.4,(IF(AND($AV457&gt;0.4,$AV457&lt;=0.6),0.6,(IF(AND($AV457&gt;0.6,$AV457&lt;=0.8),0.8,(IF($AV457&gt;0.8,1,""))))))))))</f>
        <v>0.4</v>
      </c>
      <c r="AV457" s="878">
        <f t="shared" ref="AV457" si="1008">+MIN(AH457:AH461)</f>
        <v>0.24</v>
      </c>
      <c r="AW457" s="881" t="str">
        <f t="shared" si="940"/>
        <v>BAJA</v>
      </c>
      <c r="AX457" s="884">
        <f t="shared" ref="AX457" si="1009">+MIN(AI457:AI461)</f>
        <v>0.4</v>
      </c>
      <c r="AY457" s="881" t="str">
        <f t="shared" si="941"/>
        <v>BAJA</v>
      </c>
      <c r="AZ457" s="887" t="str">
        <f t="shared" si="942"/>
        <v>R.RESIDUAL
7</v>
      </c>
      <c r="BA457" s="890" t="s">
        <v>749</v>
      </c>
      <c r="BB457" s="305">
        <f t="shared" ref="BB457" si="1010">+(IF(AND($AX457&gt;0,$AX457&lt;=0.2),0.2,(IF(AND($AX457&gt;0.2,$AX457&lt;=0.4),0.4,(IF(AND($AX457&gt;0.4,$AX457&lt;=0.6),0.6,(IF(AND($AX457&gt;0.6,$AX457&lt;=0.8),0.8,(IF($AX457&gt;0.8,1,""))))))))))</f>
        <v>0.4</v>
      </c>
      <c r="BC457" s="276">
        <f>+VLOOKUP($AZ457,[8]Listas!$F$112:$G$136,2,FALSE)</f>
        <v>7</v>
      </c>
      <c r="BD457" s="397">
        <v>1</v>
      </c>
      <c r="BE457" s="277" t="str">
        <f t="shared" ref="BE457" si="1011">IF(ISERROR(IF(R457="R.INHERENTE
5","R. INHERENTE",(IF(AZ457="R.RESIDUAL
5","R. RESIDUAL"," ")))),"",(IF(R457="R.INHERENTE
5","R. INHERENTE",(IF(AZ457="R.RESIDUAL
5","R. RESIDUAL"," ")))))</f>
        <v xml:space="preserve"> </v>
      </c>
      <c r="BF457" s="278" t="str">
        <f t="shared" ref="BF457" si="1012">IF(ISERROR(IF(R457="R.INHERENTE
10","R. INHERENTE",(IF(AZ457="R.RESIDUAL
10","R. RESIDUAL"," ")))),"",(IF(R457="R.INHERENTE
10","R. INHERENTE",(IF(AZ457="R.RESIDUAL
10","R. RESIDUAL"," ")))))</f>
        <v xml:space="preserve"> </v>
      </c>
      <c r="BG457" s="278" t="str">
        <f t="shared" ref="BG457" si="1013">IF(ISERROR(IF(R457="R.INHERENTE
15","R. INHERENTE",(IF(AZ457="R.RESIDUAL
15","R. RESIDUAL"," ")))),"",(IF(R457="R.INHERENTE
15","R. INHERENTE",(IF(AZ457="R.RESIDUAL
15","R. RESIDUAL"," ")))))</f>
        <v xml:space="preserve"> </v>
      </c>
      <c r="BH457" s="278" t="str">
        <f t="shared" ref="BH457" si="1014">IF(ISERROR(IF(R457="R.INHERENTE
20","R. INHERENTE",(IF(AZ457="R.RESIDUAL
20","R. RESIDUAL"," ")))),"",(IF(R457="R.INHERENTE
20","R. INHERENTE",(IF(AZ457="R.RESIDUAL
20","R. RESIDUAL"," ")))))</f>
        <v xml:space="preserve"> </v>
      </c>
      <c r="BI457" s="279" t="str">
        <f t="shared" ref="BI457" si="1015">IF(ISERROR(IF(R457="R.INHERENTE
25","R. INHERENTE",(IF(AZ457="R.RESIDUAL
25","R. RESIDUAL"," ")))),"",(IF(R457="R.INHERENTE
25","R. INHERENTE",(IF(AZ457="R.RESIDUAL
25","R. RESIDUAL"," ")))))</f>
        <v xml:space="preserve"> </v>
      </c>
      <c r="BJ457" s="280"/>
      <c r="BK457" s="893" t="s">
        <v>1857</v>
      </c>
      <c r="BL457" s="810" t="s">
        <v>1830</v>
      </c>
      <c r="BM457" s="810">
        <v>44652</v>
      </c>
      <c r="BN457" s="810" t="s">
        <v>1858</v>
      </c>
      <c r="BO457" s="810"/>
      <c r="BP457" s="813"/>
      <c r="BQ457" s="392"/>
      <c r="BR457" s="816" t="s">
        <v>1859</v>
      </c>
      <c r="BS457" s="819" t="s">
        <v>1833</v>
      </c>
      <c r="BT457" s="822" t="s">
        <v>1834</v>
      </c>
      <c r="BU457" s="275"/>
      <c r="BV457" s="825">
        <v>44666</v>
      </c>
      <c r="BW457" s="828"/>
      <c r="BX457" s="828"/>
      <c r="BY457" s="828"/>
      <c r="BZ457" s="792" t="s">
        <v>924</v>
      </c>
      <c r="CA457" s="828"/>
      <c r="CB457" s="828"/>
      <c r="CC457" s="828"/>
      <c r="CD457" s="792" t="s">
        <v>924</v>
      </c>
      <c r="CE457" s="828"/>
      <c r="CF457" s="828"/>
      <c r="CG457" s="828"/>
      <c r="CH457" s="792" t="s">
        <v>925</v>
      </c>
      <c r="CI457" s="828"/>
      <c r="CJ457" s="828"/>
      <c r="CK457" s="828"/>
      <c r="CL457" s="792" t="s">
        <v>924</v>
      </c>
      <c r="CM457" s="828"/>
      <c r="CN457" s="828"/>
      <c r="CO457" s="828"/>
      <c r="CP457" s="795" t="s">
        <v>926</v>
      </c>
      <c r="CQ457" s="308"/>
      <c r="CR457" s="831">
        <v>44671</v>
      </c>
      <c r="CS457" s="789"/>
      <c r="CT457" s="789"/>
      <c r="CU457" s="789"/>
      <c r="CV457" s="789"/>
      <c r="CW457" s="789"/>
      <c r="CX457" s="789"/>
      <c r="CY457" s="789"/>
      <c r="CZ457" s="792" t="s">
        <v>924</v>
      </c>
      <c r="DA457" s="789"/>
      <c r="DB457" s="789"/>
      <c r="DC457" s="789"/>
      <c r="DD457" s="792" t="s">
        <v>924</v>
      </c>
      <c r="DE457" s="789"/>
      <c r="DF457" s="789"/>
      <c r="DG457" s="789"/>
      <c r="DH457" s="792" t="s">
        <v>925</v>
      </c>
      <c r="DI457" s="789"/>
      <c r="DJ457" s="789"/>
      <c r="DK457" s="789"/>
      <c r="DL457" s="792" t="s">
        <v>924</v>
      </c>
      <c r="DM457" s="789"/>
      <c r="DN457" s="789"/>
      <c r="DO457" s="789"/>
      <c r="DP457" s="795" t="s">
        <v>926</v>
      </c>
      <c r="DQ457" s="293"/>
      <c r="DR457" s="294"/>
      <c r="DS457" s="295"/>
      <c r="DT457" s="295"/>
      <c r="DU457" s="296"/>
    </row>
    <row r="458" spans="1:125" ht="81" customHeight="1" x14ac:dyDescent="0.25">
      <c r="A458" s="303"/>
      <c r="B458" s="835"/>
      <c r="C458" s="838"/>
      <c r="D458" s="838"/>
      <c r="E458" s="838"/>
      <c r="F458" s="841"/>
      <c r="G458" s="844"/>
      <c r="H458" s="486"/>
      <c r="I458" s="847"/>
      <c r="J458" s="850"/>
      <c r="K458" s="853"/>
      <c r="L458" s="274"/>
      <c r="M458" s="856"/>
      <c r="N458" s="859"/>
      <c r="O458" s="862"/>
      <c r="P458" s="865"/>
      <c r="Q458" s="868"/>
      <c r="R458" s="871"/>
      <c r="S458" s="274"/>
      <c r="T458" s="516"/>
      <c r="U458" s="258"/>
      <c r="V458" s="258"/>
      <c r="W458" s="798"/>
      <c r="X458" s="798"/>
      <c r="Y458" s="798"/>
      <c r="Z458" s="798"/>
      <c r="AA458" s="798"/>
      <c r="AB458" s="798"/>
      <c r="AC458" s="798"/>
      <c r="AD458" s="798"/>
      <c r="AE458" s="798"/>
      <c r="AF458" s="798"/>
      <c r="AG458" s="412">
        <f t="shared" si="1006"/>
        <v>0</v>
      </c>
      <c r="AH458" s="403"/>
      <c r="AI458" s="404">
        <v>0.4</v>
      </c>
      <c r="AJ458" s="801"/>
      <c r="AK458" s="802"/>
      <c r="AL458" s="803"/>
      <c r="AM458" s="804"/>
      <c r="AN458" s="801"/>
      <c r="AO458" s="802"/>
      <c r="AP458" s="499"/>
      <c r="AQ458" s="482"/>
      <c r="AR458" s="269"/>
      <c r="AS458" s="266"/>
      <c r="AT458" s="261"/>
      <c r="AU458" s="276"/>
      <c r="AV458" s="879"/>
      <c r="AW458" s="882"/>
      <c r="AX458" s="885"/>
      <c r="AY458" s="882"/>
      <c r="AZ458" s="888"/>
      <c r="BA458" s="891"/>
      <c r="BB458" s="394"/>
      <c r="BC458" s="282"/>
      <c r="BD458" s="397">
        <v>0.8</v>
      </c>
      <c r="BE458" s="283" t="str">
        <f t="shared" ref="BE458" si="1016">IF(ISERROR(IF(R457="R.INHERENTE
4","R. INHERENTE",(IF(AZ457="R.RESIDUAL
4","R. RESIDUAL"," ")))),"",(IF(R457="R.INHERENTE
4","R. INHERENTE",(IF(AZ457="R.RESIDUAL
4","R. RESIDUAL"," ")))))</f>
        <v xml:space="preserve"> </v>
      </c>
      <c r="BF458" s="284" t="str">
        <f t="shared" ref="BF458" si="1017">IF(ISERROR(IF(R457="R.INHERENTE
9","R. INHERENTE",(IF(AZ457="R.RESIDUAL
9","R. RESIDUAL"," ")))),"",(IF(R457="R.INHERENTE
9","R. INHERENTE",(IF(AZ457="R.RESIDUAL
9","R. RESIDUAL"," ")))))</f>
        <v xml:space="preserve"> </v>
      </c>
      <c r="BG458" s="285" t="str">
        <f t="shared" ref="BG458" si="1018">IF(ISERROR(IF(R457="R.INHERENTE
14","R. INHERENTE",(IF(AZ457="R.RESIDUAL
14","R. RESIDUAL"," ")))),"",(IF(R457="R.INHERENTE
14","R. INHERENTE",(IF(AZ457="R.RESIDUAL
14","R. RESIDUAL"," ")))))</f>
        <v xml:space="preserve"> </v>
      </c>
      <c r="BH458" s="285" t="str">
        <f t="shared" ref="BH458" si="1019">IF(ISERROR(IF(R457="R.INHERENTE
19","R. INHERENTE",(IF(AZ457="R.RESIDUAL
19","R. RESIDUAL"," ")))),"",(IF(R457="R.INHERENTE
19","R. INHERENTE",(IF(AZ457="R.RESIDUAL
19","R. RESIDUAL"," ")))))</f>
        <v xml:space="preserve"> </v>
      </c>
      <c r="BI458" s="286" t="str">
        <f t="shared" ref="BI458" si="1020">IF(ISERROR(IF(R457="R.INHERENTE
24","R. INHERENTE",(IF(AZ457="R.RESIDUAL
24","R. RESIDUAL"," ")))),"",(IF(R457="R.INHERENTE
24","R. INHERENTE",(IF(AZ457="R.RESIDUAL
24","R. RESIDUAL"," ")))))</f>
        <v xml:space="preserve"> </v>
      </c>
      <c r="BJ458" s="280"/>
      <c r="BK458" s="894"/>
      <c r="BL458" s="811"/>
      <c r="BM458" s="811"/>
      <c r="BN458" s="811"/>
      <c r="BO458" s="811"/>
      <c r="BP458" s="814"/>
      <c r="BQ458" s="392"/>
      <c r="BR458" s="817"/>
      <c r="BS458" s="820"/>
      <c r="BT458" s="823"/>
      <c r="BU458" s="275"/>
      <c r="BV458" s="826"/>
      <c r="BW458" s="829"/>
      <c r="BX458" s="829"/>
      <c r="BY458" s="829"/>
      <c r="BZ458" s="793"/>
      <c r="CA458" s="829"/>
      <c r="CB458" s="829"/>
      <c r="CC458" s="829"/>
      <c r="CD458" s="793"/>
      <c r="CE458" s="829"/>
      <c r="CF458" s="829"/>
      <c r="CG458" s="829"/>
      <c r="CH458" s="793"/>
      <c r="CI458" s="829"/>
      <c r="CJ458" s="829"/>
      <c r="CK458" s="829"/>
      <c r="CL458" s="793"/>
      <c r="CM458" s="829"/>
      <c r="CN458" s="829"/>
      <c r="CO458" s="829"/>
      <c r="CP458" s="796"/>
      <c r="CQ458" s="308"/>
      <c r="CR458" s="832"/>
      <c r="CS458" s="790"/>
      <c r="CT458" s="790"/>
      <c r="CU458" s="790"/>
      <c r="CV458" s="790"/>
      <c r="CW458" s="790"/>
      <c r="CX458" s="790"/>
      <c r="CY458" s="790"/>
      <c r="CZ458" s="793"/>
      <c r="DA458" s="790"/>
      <c r="DB458" s="790"/>
      <c r="DC458" s="790"/>
      <c r="DD458" s="793"/>
      <c r="DE458" s="790"/>
      <c r="DF458" s="790"/>
      <c r="DG458" s="790"/>
      <c r="DH458" s="793"/>
      <c r="DI458" s="790"/>
      <c r="DJ458" s="790"/>
      <c r="DK458" s="790"/>
      <c r="DL458" s="793"/>
      <c r="DM458" s="790"/>
      <c r="DN458" s="790"/>
      <c r="DO458" s="790"/>
      <c r="DP458" s="796"/>
      <c r="DQ458" s="293"/>
      <c r="DR458" s="297"/>
      <c r="DS458" s="298"/>
      <c r="DT458" s="298"/>
      <c r="DU458" s="299"/>
    </row>
    <row r="459" spans="1:125" ht="81" customHeight="1" x14ac:dyDescent="0.25">
      <c r="A459" s="303"/>
      <c r="B459" s="835"/>
      <c r="C459" s="838"/>
      <c r="D459" s="838"/>
      <c r="E459" s="838"/>
      <c r="F459" s="841"/>
      <c r="G459" s="844"/>
      <c r="H459" s="486"/>
      <c r="I459" s="847"/>
      <c r="J459" s="850"/>
      <c r="K459" s="853"/>
      <c r="L459" s="274"/>
      <c r="M459" s="856"/>
      <c r="N459" s="859"/>
      <c r="O459" s="862"/>
      <c r="P459" s="865"/>
      <c r="Q459" s="868"/>
      <c r="R459" s="871"/>
      <c r="S459" s="274"/>
      <c r="T459" s="516"/>
      <c r="U459" s="258"/>
      <c r="V459" s="258"/>
      <c r="W459" s="798"/>
      <c r="X459" s="798"/>
      <c r="Y459" s="798"/>
      <c r="Z459" s="798"/>
      <c r="AA459" s="798"/>
      <c r="AB459" s="798"/>
      <c r="AC459" s="798"/>
      <c r="AD459" s="798"/>
      <c r="AE459" s="798"/>
      <c r="AF459" s="798"/>
      <c r="AG459" s="412">
        <f t="shared" si="1006"/>
        <v>0</v>
      </c>
      <c r="AH459" s="403"/>
      <c r="AI459" s="404"/>
      <c r="AJ459" s="801"/>
      <c r="AK459" s="802"/>
      <c r="AL459" s="803"/>
      <c r="AM459" s="804"/>
      <c r="AN459" s="801"/>
      <c r="AO459" s="802"/>
      <c r="AP459" s="553"/>
      <c r="AQ459" s="482"/>
      <c r="AR459" s="269"/>
      <c r="AS459" s="266"/>
      <c r="AT459" s="261"/>
      <c r="AU459" s="276"/>
      <c r="AV459" s="879"/>
      <c r="AW459" s="882"/>
      <c r="AX459" s="885"/>
      <c r="AY459" s="882"/>
      <c r="AZ459" s="888"/>
      <c r="BA459" s="891"/>
      <c r="BB459" s="394"/>
      <c r="BC459" s="282"/>
      <c r="BD459" s="397">
        <v>0.60000000000000009</v>
      </c>
      <c r="BE459" s="283" t="str">
        <f t="shared" ref="BE459" si="1021">IF(ISERROR(IF(R457="R.INHERENTE
3","R. INHERENTE",(IF(AZ457="R.RESIDUAL
3","R. RESIDUAL"," ")))),"",(IF(R457="R.INHERENTE
3","R. INHERENTE",(IF(AZ457="R.RESIDUAL
3","R. RESIDUAL"," ")))))</f>
        <v xml:space="preserve"> </v>
      </c>
      <c r="BF459" s="284" t="str">
        <f t="shared" ref="BF459" si="1022">IF(ISERROR(IF(R457="R.INHERENTE
8","R. INHERENTE",(IF(AZ457="R.RESIDUAL
8","R. RESIDUAL"," ")))),"",(IF(R457="R.INHERENTE
8","R. INHERENTE",(IF(AZ457="R.RESIDUAL
8","R. RESIDUAL"," ")))))</f>
        <v xml:space="preserve"> </v>
      </c>
      <c r="BG459" s="284" t="str">
        <f t="shared" ref="BG459" si="1023">IF(ISERROR(IF(R457="R.INHERENTE
13","R. INHERENTE",(IF(AZ457="R.RESIDUAL
13","R. RESIDUAL"," ")))),"",(IF(R457="R.INHERENTE
13","R. INHERENTE",(IF(AZ457="R.RESIDUAL
13","R. RESIDUAL"," ")))))</f>
        <v xml:space="preserve"> </v>
      </c>
      <c r="BH459" s="285" t="str">
        <f t="shared" ref="BH459" si="1024">IF(ISERROR(IF(R457="R.INHERENTE
18","R. INHERENTE",(IF(AZ457="R.RESIDUAL
18","R. RESIDUAL"," ")))),"",(IF(R457="R.INHERENTE
18","R. INHERENTE",(IF(AZ457="R.RESIDUAL
18","R. RESIDUAL"," ")))))</f>
        <v xml:space="preserve"> </v>
      </c>
      <c r="BI459" s="286" t="str">
        <f t="shared" ref="BI459" si="1025">IF(ISERROR(IF(R457="R.INHERENTE
23","R. INHERENTE",(IF(AZ457="R.RESIDUAL
23","R. RESIDUAL"," ")))),"",(IF(R457="R.INHERENTE
23","R. INHERENTE",(IF(AZ457="R.RESIDUAL
23","R. RESIDUAL"," ")))))</f>
        <v xml:space="preserve"> </v>
      </c>
      <c r="BJ459" s="280"/>
      <c r="BK459" s="894"/>
      <c r="BL459" s="811"/>
      <c r="BM459" s="811"/>
      <c r="BN459" s="811"/>
      <c r="BO459" s="811"/>
      <c r="BP459" s="814"/>
      <c r="BQ459" s="392"/>
      <c r="BR459" s="817"/>
      <c r="BS459" s="820"/>
      <c r="BT459" s="823"/>
      <c r="BU459" s="275"/>
      <c r="BV459" s="826"/>
      <c r="BW459" s="829"/>
      <c r="BX459" s="829"/>
      <c r="BY459" s="829"/>
      <c r="BZ459" s="793"/>
      <c r="CA459" s="829"/>
      <c r="CB459" s="829"/>
      <c r="CC459" s="829"/>
      <c r="CD459" s="793"/>
      <c r="CE459" s="829"/>
      <c r="CF459" s="829"/>
      <c r="CG459" s="829"/>
      <c r="CH459" s="793"/>
      <c r="CI459" s="829"/>
      <c r="CJ459" s="829"/>
      <c r="CK459" s="829"/>
      <c r="CL459" s="793"/>
      <c r="CM459" s="829"/>
      <c r="CN459" s="829"/>
      <c r="CO459" s="829"/>
      <c r="CP459" s="796"/>
      <c r="CQ459" s="308"/>
      <c r="CR459" s="832"/>
      <c r="CS459" s="790"/>
      <c r="CT459" s="790"/>
      <c r="CU459" s="790"/>
      <c r="CV459" s="790"/>
      <c r="CW459" s="790"/>
      <c r="CX459" s="790"/>
      <c r="CY459" s="790"/>
      <c r="CZ459" s="793"/>
      <c r="DA459" s="790"/>
      <c r="DB459" s="790"/>
      <c r="DC459" s="790"/>
      <c r="DD459" s="793"/>
      <c r="DE459" s="790"/>
      <c r="DF459" s="790"/>
      <c r="DG459" s="790"/>
      <c r="DH459" s="793"/>
      <c r="DI459" s="790"/>
      <c r="DJ459" s="790"/>
      <c r="DK459" s="790"/>
      <c r="DL459" s="793"/>
      <c r="DM459" s="790"/>
      <c r="DN459" s="790"/>
      <c r="DO459" s="790"/>
      <c r="DP459" s="796"/>
      <c r="DQ459" s="293"/>
      <c r="DR459" s="297"/>
      <c r="DS459" s="298"/>
      <c r="DT459" s="298"/>
      <c r="DU459" s="299"/>
    </row>
    <row r="460" spans="1:125" ht="81" customHeight="1" x14ac:dyDescent="0.25">
      <c r="A460" s="303"/>
      <c r="B460" s="835"/>
      <c r="C460" s="838"/>
      <c r="D460" s="838"/>
      <c r="E460" s="838"/>
      <c r="F460" s="841"/>
      <c r="G460" s="844"/>
      <c r="H460" s="486"/>
      <c r="I460" s="847"/>
      <c r="J460" s="850"/>
      <c r="K460" s="853"/>
      <c r="L460" s="274"/>
      <c r="M460" s="856"/>
      <c r="N460" s="859"/>
      <c r="O460" s="862"/>
      <c r="P460" s="865"/>
      <c r="Q460" s="868"/>
      <c r="R460" s="871"/>
      <c r="S460" s="274"/>
      <c r="T460" s="516"/>
      <c r="U460" s="258"/>
      <c r="V460" s="258"/>
      <c r="W460" s="798"/>
      <c r="X460" s="798"/>
      <c r="Y460" s="798"/>
      <c r="Z460" s="798"/>
      <c r="AA460" s="798"/>
      <c r="AB460" s="798"/>
      <c r="AC460" s="798"/>
      <c r="AD460" s="798"/>
      <c r="AE460" s="798"/>
      <c r="AF460" s="798"/>
      <c r="AG460" s="412">
        <f t="shared" si="1006"/>
        <v>0</v>
      </c>
      <c r="AH460" s="403"/>
      <c r="AI460" s="404"/>
      <c r="AJ460" s="801"/>
      <c r="AK460" s="802"/>
      <c r="AL460" s="803"/>
      <c r="AM460" s="804"/>
      <c r="AN460" s="801"/>
      <c r="AO460" s="802"/>
      <c r="AP460" s="553"/>
      <c r="AQ460" s="482"/>
      <c r="AR460" s="269"/>
      <c r="AS460" s="266"/>
      <c r="AT460" s="261"/>
      <c r="AU460" s="276"/>
      <c r="AV460" s="879"/>
      <c r="AW460" s="882"/>
      <c r="AX460" s="885"/>
      <c r="AY460" s="882"/>
      <c r="AZ460" s="888"/>
      <c r="BA460" s="891"/>
      <c r="BB460" s="394"/>
      <c r="BC460" s="282"/>
      <c r="BD460" s="397">
        <v>0.4</v>
      </c>
      <c r="BE460" s="287" t="str">
        <f t="shared" ref="BE460" si="1026">IF(ISERROR(IF(R457="R.INHERENTE
2","R. INHERENTE",(IF(AZ457="R.RESIDUAL
2","R. RESIDUAL"," ")))),"",(IF(R457="R.INHERENTE
2","R. INHERENTE",(IF(AZ457="R.RESIDUAL
2","R. RESIDUAL"," ")))))</f>
        <v xml:space="preserve"> </v>
      </c>
      <c r="BF460" s="284" t="str">
        <f t="shared" ref="BF460" si="1027">IF(ISERROR(IF(R457="R.INHERENTE
7","R. INHERENTE",(IF(AZ457="R.RESIDUAL
7","R. RESIDUAL"," ")))),"",(IF(R457="R.INHERENTE
7","R. INHERENTE",(IF(AZ457="R.RESIDUAL
7","R. RESIDUAL"," ")))))</f>
        <v>R. INHERENTE</v>
      </c>
      <c r="BG460" s="284" t="str">
        <f t="shared" ref="BG460" si="1028">IF(ISERROR(IF(R457="R.INHERENTE
12","R. INHERENTE",(IF(AZ457="R.RESIDUAL
12","R. RESIDUAL"," ")))),"",(IF(R457="R.INHERENTE
12","R. INHERENTE",(IF(AZ457="R.RESIDUAL
12","R. RESIDUAL"," ")))))</f>
        <v xml:space="preserve"> </v>
      </c>
      <c r="BH460" s="285" t="str">
        <f t="shared" ref="BH460" si="1029">IF(ISERROR(IF(R457="R.INHERENTE
17","R. INHERENTE",(IF(AZ457="R.RESIDUAL
17","R. RESIDUAL"," ")))),"",(IF(R457="R.INHERENTE
17","R. INHERENTE",(IF(AZ457="R.RESIDUAL
17","R. RESIDUAL"," ")))))</f>
        <v xml:space="preserve"> </v>
      </c>
      <c r="BI460" s="286" t="str">
        <f t="shared" ref="BI460" si="1030">IF(ISERROR(IF(R457="R.INHERENTE
22","R. INHERENTE",(IF(AZ457="R.RESIDUAL
22","R. RESIDUAL"," ")))),"",(IF(R457="R.INHERENTE
22","R. INHERENTE",(IF(AZ457="R.RESIDUAL
22","R. RESIDUAL"," ")))))</f>
        <v xml:space="preserve"> </v>
      </c>
      <c r="BJ460" s="280"/>
      <c r="BK460" s="894"/>
      <c r="BL460" s="811"/>
      <c r="BM460" s="811"/>
      <c r="BN460" s="811"/>
      <c r="BO460" s="811"/>
      <c r="BP460" s="814"/>
      <c r="BQ460" s="392"/>
      <c r="BR460" s="817"/>
      <c r="BS460" s="820"/>
      <c r="BT460" s="823"/>
      <c r="BU460" s="275"/>
      <c r="BV460" s="826"/>
      <c r="BW460" s="829"/>
      <c r="BX460" s="829"/>
      <c r="BY460" s="829"/>
      <c r="BZ460" s="793"/>
      <c r="CA460" s="829"/>
      <c r="CB460" s="829"/>
      <c r="CC460" s="829"/>
      <c r="CD460" s="793"/>
      <c r="CE460" s="829"/>
      <c r="CF460" s="829"/>
      <c r="CG460" s="829"/>
      <c r="CH460" s="793"/>
      <c r="CI460" s="829"/>
      <c r="CJ460" s="829"/>
      <c r="CK460" s="829"/>
      <c r="CL460" s="793"/>
      <c r="CM460" s="829"/>
      <c r="CN460" s="829"/>
      <c r="CO460" s="829"/>
      <c r="CP460" s="796"/>
      <c r="CQ460" s="308"/>
      <c r="CR460" s="832"/>
      <c r="CS460" s="790"/>
      <c r="CT460" s="790"/>
      <c r="CU460" s="790"/>
      <c r="CV460" s="790"/>
      <c r="CW460" s="790"/>
      <c r="CX460" s="790"/>
      <c r="CY460" s="790"/>
      <c r="CZ460" s="793"/>
      <c r="DA460" s="790"/>
      <c r="DB460" s="790"/>
      <c r="DC460" s="790"/>
      <c r="DD460" s="793"/>
      <c r="DE460" s="790"/>
      <c r="DF460" s="790"/>
      <c r="DG460" s="790"/>
      <c r="DH460" s="793"/>
      <c r="DI460" s="790"/>
      <c r="DJ460" s="790"/>
      <c r="DK460" s="790"/>
      <c r="DL460" s="793"/>
      <c r="DM460" s="790"/>
      <c r="DN460" s="790"/>
      <c r="DO460" s="790"/>
      <c r="DP460" s="796"/>
      <c r="DQ460" s="293"/>
      <c r="DR460" s="297"/>
      <c r="DS460" s="298"/>
      <c r="DT460" s="298"/>
      <c r="DU460" s="299"/>
    </row>
    <row r="461" spans="1:125" ht="81" customHeight="1" thickBot="1" x14ac:dyDescent="0.3">
      <c r="A461" s="303"/>
      <c r="B461" s="836"/>
      <c r="C461" s="839"/>
      <c r="D461" s="839"/>
      <c r="E461" s="839"/>
      <c r="F461" s="842"/>
      <c r="G461" s="845"/>
      <c r="H461" s="487"/>
      <c r="I461" s="848"/>
      <c r="J461" s="851"/>
      <c r="K461" s="854"/>
      <c r="L461" s="274"/>
      <c r="M461" s="857"/>
      <c r="N461" s="860"/>
      <c r="O461" s="863"/>
      <c r="P461" s="866"/>
      <c r="Q461" s="869"/>
      <c r="R461" s="872"/>
      <c r="S461" s="274"/>
      <c r="T461" s="536"/>
      <c r="U461" s="263"/>
      <c r="V461" s="263"/>
      <c r="W461" s="805"/>
      <c r="X461" s="805"/>
      <c r="Y461" s="805"/>
      <c r="Z461" s="805"/>
      <c r="AA461" s="805"/>
      <c r="AB461" s="805"/>
      <c r="AC461" s="805"/>
      <c r="AD461" s="805"/>
      <c r="AE461" s="805"/>
      <c r="AF461" s="805"/>
      <c r="AG461" s="413">
        <f t="shared" si="1006"/>
        <v>0</v>
      </c>
      <c r="AH461" s="405"/>
      <c r="AI461" s="406"/>
      <c r="AJ461" s="806"/>
      <c r="AK461" s="807"/>
      <c r="AL461" s="808"/>
      <c r="AM461" s="809"/>
      <c r="AN461" s="806"/>
      <c r="AO461" s="807"/>
      <c r="AP461" s="271"/>
      <c r="AQ461" s="483"/>
      <c r="AR461" s="270"/>
      <c r="AS461" s="267"/>
      <c r="AT461" s="264"/>
      <c r="AU461" s="276"/>
      <c r="AV461" s="880"/>
      <c r="AW461" s="883"/>
      <c r="AX461" s="886"/>
      <c r="AY461" s="883"/>
      <c r="AZ461" s="889"/>
      <c r="BA461" s="892"/>
      <c r="BB461" s="394"/>
      <c r="BC461" s="282"/>
      <c r="BD461" s="398">
        <v>0.2</v>
      </c>
      <c r="BE461" s="288" t="str">
        <f t="shared" ref="BE461" si="1031">IF(ISERROR(IF(R457="R.INHERENTE
1","R. INHERENTE",(IF(AZ457="R.RESIDUAL
1","R. RESIDUAL"," ")))),"",(IF(R457="R.INHERENTE
1","R. INHERENTE",(IF(AZ457="R.RESIDUAL
1","R. RESIDUAL"," ")))))</f>
        <v xml:space="preserve"> </v>
      </c>
      <c r="BF461" s="289" t="str">
        <f t="shared" ref="BF461" si="1032">IF(ISERROR(IF(R457="R.INHERENTE
6","R. INHERENTE",(IF(AZ457="R.RESIDUAL
6","R. RESIDUAL"," ")))),"",(IF(R457="R.INHERENTE
6","R. INHERENTE",(IF(AZ457="R.RESIDUAL
6","R. RESIDUAL"," ")))))</f>
        <v xml:space="preserve"> </v>
      </c>
      <c r="BG461" s="290" t="str">
        <f t="shared" ref="BG461" si="1033">IF(ISERROR(IF(R457="R.INHERENTE
11","R. INHERENTE",(IF(AZ457="R.RESIDUAL
11","R. RESIDUAL"," ")))),"",(IF(R457="R.INHERENTE
11","R. INHERENTE",(IF(AZ457="R.RESIDUAL
11","R. RESIDUAL"," ")))))</f>
        <v xml:space="preserve"> </v>
      </c>
      <c r="BH461" s="291" t="str">
        <f t="shared" ref="BH461" si="1034">IF(ISERROR(IF(R457="R.INHERENTE
16","R. INHERENTE",(IF(AZ457="R.RESIDUAL
16","R. RESIDUAL"," ")))),"",(IF(R457="R.INHERENTE
16","R. INHERENTE",(IF(AZ457="R.RESIDUAL
16","R. RESIDUAL"," ")))))</f>
        <v xml:space="preserve"> </v>
      </c>
      <c r="BI461" s="292" t="str">
        <f t="shared" ref="BI461" si="1035">IF(ISERROR(IF(R457="R.INHERENTE
21","R. INHERENTE",(IF(AZ457="R.RESIDUAL
21","R. RESIDUAL"," ")))),"",(IF(R457="R.INHERENTE
21","R. INHERENTE",(IF(AZ457="R.RESIDUAL
21","R. RESIDUAL"," ")))))</f>
        <v xml:space="preserve"> </v>
      </c>
      <c r="BJ461" s="280"/>
      <c r="BK461" s="895"/>
      <c r="BL461" s="812"/>
      <c r="BM461" s="812"/>
      <c r="BN461" s="812"/>
      <c r="BO461" s="812"/>
      <c r="BP461" s="815"/>
      <c r="BQ461" s="392"/>
      <c r="BR461" s="818"/>
      <c r="BS461" s="821"/>
      <c r="BT461" s="824"/>
      <c r="BU461" s="275"/>
      <c r="BV461" s="827"/>
      <c r="BW461" s="830"/>
      <c r="BX461" s="830"/>
      <c r="BY461" s="830"/>
      <c r="BZ461" s="794"/>
      <c r="CA461" s="830"/>
      <c r="CB461" s="830"/>
      <c r="CC461" s="830"/>
      <c r="CD461" s="794"/>
      <c r="CE461" s="830"/>
      <c r="CF461" s="830"/>
      <c r="CG461" s="830"/>
      <c r="CH461" s="794"/>
      <c r="CI461" s="830"/>
      <c r="CJ461" s="830"/>
      <c r="CK461" s="830"/>
      <c r="CL461" s="794"/>
      <c r="CM461" s="830"/>
      <c r="CN461" s="830"/>
      <c r="CO461" s="830"/>
      <c r="CP461" s="797"/>
      <c r="CQ461" s="308"/>
      <c r="CR461" s="833"/>
      <c r="CS461" s="791"/>
      <c r="CT461" s="791"/>
      <c r="CU461" s="791"/>
      <c r="CV461" s="791"/>
      <c r="CW461" s="791"/>
      <c r="CX461" s="791"/>
      <c r="CY461" s="791"/>
      <c r="CZ461" s="794"/>
      <c r="DA461" s="791"/>
      <c r="DB461" s="791"/>
      <c r="DC461" s="791"/>
      <c r="DD461" s="794"/>
      <c r="DE461" s="791"/>
      <c r="DF461" s="791"/>
      <c r="DG461" s="791"/>
      <c r="DH461" s="794"/>
      <c r="DI461" s="791"/>
      <c r="DJ461" s="791"/>
      <c r="DK461" s="791"/>
      <c r="DL461" s="794"/>
      <c r="DM461" s="791"/>
      <c r="DN461" s="791"/>
      <c r="DO461" s="791"/>
      <c r="DP461" s="797"/>
      <c r="DQ461" s="293"/>
      <c r="DR461" s="300"/>
      <c r="DS461" s="301"/>
      <c r="DT461" s="301"/>
      <c r="DU461" s="302"/>
    </row>
    <row r="462" spans="1:125" ht="19.5" customHeight="1" thickBot="1" x14ac:dyDescent="0.3">
      <c r="AV462" s="394"/>
      <c r="AW462" s="394"/>
      <c r="AX462" s="394"/>
      <c r="AY462" s="394"/>
      <c r="AZ462" s="394"/>
      <c r="BD462" s="395"/>
      <c r="BE462" s="520">
        <v>0.2</v>
      </c>
      <c r="BF462" s="521">
        <v>0.4</v>
      </c>
      <c r="BG462" s="521">
        <v>0.60000000000000009</v>
      </c>
      <c r="BH462" s="521">
        <v>0.8</v>
      </c>
      <c r="BI462" s="521">
        <v>1</v>
      </c>
    </row>
    <row r="463" spans="1:125" ht="80.25" customHeight="1" x14ac:dyDescent="0.25">
      <c r="A463" s="303"/>
      <c r="B463" s="834">
        <v>75</v>
      </c>
      <c r="C463" s="837" t="s">
        <v>646</v>
      </c>
      <c r="D463" s="837" t="s">
        <v>627</v>
      </c>
      <c r="E463" s="837" t="s">
        <v>601</v>
      </c>
      <c r="F463" s="840" t="s">
        <v>598</v>
      </c>
      <c r="G463" s="843" t="s">
        <v>2459</v>
      </c>
      <c r="H463" s="485" t="s">
        <v>2460</v>
      </c>
      <c r="I463" s="846" t="str">
        <f>IF(F463="","",(CONCATENATE("Posibilidad de afectación ",F463," ",G463," ",H463," ",H464," ",H465," ",H466," ",H467)))</f>
        <v xml:space="preserve">Posibilidad de afectación Reputacional  por el inadecuado manejo de la crisis inicial en los pacientes con patologia de salud mental, a causa de fallas en el seguimiento clínico del paciente y la falta de experticia de los colaboradores.   </v>
      </c>
      <c r="J463" s="849" t="s">
        <v>906</v>
      </c>
      <c r="K463" s="852" t="s">
        <v>873</v>
      </c>
      <c r="L463" s="274"/>
      <c r="M463" s="855" t="s">
        <v>657</v>
      </c>
      <c r="N463" s="858">
        <f>IF(ISERROR(VLOOKUP($M463,[8]Listas!$E$20:$F$24,2,FALSE)),"",(VLOOKUP($M463,[8]Listas!$E$20:$F$24,2,FALSE)))</f>
        <v>0.6</v>
      </c>
      <c r="O463" s="861" t="str">
        <f>IF(ISERROR(VLOOKUP($N463,[8]Listas!$E$3:$F$7,2,FALSE)),"",(VLOOKUP($N463,[8]Listas!$E$3:$F$7,2,FALSE)))</f>
        <v>MEDIA</v>
      </c>
      <c r="P463" s="864" t="s">
        <v>594</v>
      </c>
      <c r="Q463" s="867">
        <f>IF(ISERROR(VLOOKUP($P463,[8]Listas!$E$28:$F$35,2,FALSE)),"",(VLOOKUP($P463,[8]Listas!$E$28:$F$35,2,FALSE)))</f>
        <v>0.6</v>
      </c>
      <c r="R463" s="870" t="str">
        <f t="shared" ref="R463" si="1036">IF(N463="","",(CONCATENATE("R.INHERENTE
",(IF(AND($N463=0.2,$Q463=0.2),1,(IF(AND($N463=0.2,$Q463=0.4),6,(IF(AND($N463=0.2,$Q463=0.6),11,(IF(AND($N463=0.2,$Q463=0.8),16,(IF(AND($N463=0.2,$Q463=1),21,(IF(AND($N463=0.4,$Q463=0.2),2,(IF(AND($N463=0.4,$Q463=0.4),7,(IF(AND($N463=0.4,$Q463=0.6),12,(IF(AND($N463=0.4,$Q463=0.8),17,(IF(AND($N463=0.4,$Q463=1),22,(IF(AND($N463=0.6,$Q463=0.2),3,(IF(AND($N463=0.6,$Q463=0.4),8,(IF(AND($N463=0.6,$Q463=0.6),13,(IF(AND($N463=0.6,$Q463=0.8),18,(IF(AND($N463=0.6,$Q463=1),23,(IF(AND($N463=0.8,$Q463=0.2),4,(IF(AND($N463=0.8,$Q463=0.4),9,(IF(AND($N463=0.8,$Q463=0.6),14,(IF(AND($N463=0.8,$Q463=0.8),19,(IF(AND($N463=0.8,$Q463=1),24,(IF(AND($N463=1,$Q463=0.2),5,(IF(AND($N463=1,$Q463=0.4),10,(IF(AND($N463=1,$Q463=0.6),15,(IF(AND($N463=1,$Q463=0.8),20,(IF(AND($N463=1,$Q463=1),25,"")))))))))))))))))))))))))))))))))))))))))))))))))))))</f>
        <v>R.INHERENTE
13</v>
      </c>
      <c r="S463" s="274">
        <f>+VLOOKUP($R463,[8]Listas!$D$112:$E$136,2,FALSE)</f>
        <v>13</v>
      </c>
      <c r="T463" s="515" t="s">
        <v>2461</v>
      </c>
      <c r="U463" s="309" t="s">
        <v>748</v>
      </c>
      <c r="V463" s="309"/>
      <c r="W463" s="873">
        <v>25</v>
      </c>
      <c r="X463" s="874"/>
      <c r="Y463" s="873">
        <v>0</v>
      </c>
      <c r="Z463" s="874"/>
      <c r="AA463" s="873">
        <v>0</v>
      </c>
      <c r="AB463" s="874"/>
      <c r="AC463" s="875">
        <v>0</v>
      </c>
      <c r="AD463" s="875"/>
      <c r="AE463" s="875">
        <v>15</v>
      </c>
      <c r="AF463" s="875"/>
      <c r="AG463" s="436">
        <f t="shared" ref="AG463:AG467" si="1037">W463+Y463+AA463+AC463+AE463</f>
        <v>40</v>
      </c>
      <c r="AH463" s="407">
        <v>0.36</v>
      </c>
      <c r="AI463" s="408"/>
      <c r="AJ463" s="1186" t="s">
        <v>189</v>
      </c>
      <c r="AK463" s="1187"/>
      <c r="AL463" s="1188" t="s">
        <v>589</v>
      </c>
      <c r="AM463" s="1189"/>
      <c r="AN463" s="1186" t="s">
        <v>189</v>
      </c>
      <c r="AO463" s="1187"/>
      <c r="AP463" s="500" t="s">
        <v>1848</v>
      </c>
      <c r="AQ463" s="552" t="s">
        <v>617</v>
      </c>
      <c r="AR463" s="310" t="s">
        <v>1860</v>
      </c>
      <c r="AS463" s="311" t="s">
        <v>1827</v>
      </c>
      <c r="AT463" s="312" t="s">
        <v>1861</v>
      </c>
      <c r="AU463" s="305">
        <f t="shared" ref="AU463" si="1038">+(IF(AND($AV463&gt;0,$AV463&lt;=0.2),0.2,(IF(AND($AV463&gt;0.2,$AV463&lt;=0.4),0.4,(IF(AND($AV463&gt;0.4,$AV463&lt;=0.6),0.6,(IF(AND($AV463&gt;0.6,$AV463&lt;=0.8),0.8,(IF($AV463&gt;0.8,1,""))))))))))</f>
        <v>0.4</v>
      </c>
      <c r="AV463" s="878">
        <f t="shared" ref="AV463" si="1039">+MIN(AH463:AH467)</f>
        <v>0.36</v>
      </c>
      <c r="AW463" s="881" t="str">
        <f t="shared" si="940"/>
        <v>BAJA</v>
      </c>
      <c r="AX463" s="884">
        <f t="shared" ref="AX463" si="1040">+MIN(AI463:AI467)</f>
        <v>0.4</v>
      </c>
      <c r="AY463" s="881" t="str">
        <f t="shared" si="941"/>
        <v>BAJA</v>
      </c>
      <c r="AZ463" s="887" t="str">
        <f t="shared" si="942"/>
        <v>R.RESIDUAL
7</v>
      </c>
      <c r="BA463" s="890" t="s">
        <v>749</v>
      </c>
      <c r="BB463" s="305">
        <f t="shared" ref="BB463" si="1041">+(IF(AND($AX463&gt;0,$AX463&lt;=0.2),0.2,(IF(AND($AX463&gt;0.2,$AX463&lt;=0.4),0.4,(IF(AND($AX463&gt;0.4,$AX463&lt;=0.6),0.6,(IF(AND($AX463&gt;0.6,$AX463&lt;=0.8),0.8,(IF($AX463&gt;0.8,1,""))))))))))</f>
        <v>0.4</v>
      </c>
      <c r="BC463" s="276">
        <f>+VLOOKUP($AZ463,[8]Listas!$F$112:$G$136,2,FALSE)</f>
        <v>7</v>
      </c>
      <c r="BD463" s="397">
        <v>1</v>
      </c>
      <c r="BE463" s="277" t="str">
        <f t="shared" ref="BE463" si="1042">IF(ISERROR(IF(R463="R.INHERENTE
5","R. INHERENTE",(IF(AZ463="R.RESIDUAL
5","R. RESIDUAL"," ")))),"",(IF(R463="R.INHERENTE
5","R. INHERENTE",(IF(AZ463="R.RESIDUAL
5","R. RESIDUAL"," ")))))</f>
        <v xml:space="preserve"> </v>
      </c>
      <c r="BF463" s="278" t="str">
        <f t="shared" ref="BF463" si="1043">IF(ISERROR(IF(R463="R.INHERENTE
10","R. INHERENTE",(IF(AZ463="R.RESIDUAL
10","R. RESIDUAL"," ")))),"",(IF(R463="R.INHERENTE
10","R. INHERENTE",(IF(AZ463="R.RESIDUAL
10","R. RESIDUAL"," ")))))</f>
        <v xml:space="preserve"> </v>
      </c>
      <c r="BG463" s="278" t="str">
        <f t="shared" ref="BG463" si="1044">IF(ISERROR(IF(R463="R.INHERENTE
15","R. INHERENTE",(IF(AZ463="R.RESIDUAL
15","R. RESIDUAL"," ")))),"",(IF(R463="R.INHERENTE
15","R. INHERENTE",(IF(AZ463="R.RESIDUAL
15","R. RESIDUAL"," ")))))</f>
        <v xml:space="preserve"> </v>
      </c>
      <c r="BH463" s="278" t="str">
        <f t="shared" ref="BH463" si="1045">IF(ISERROR(IF(R463="R.INHERENTE
20","R. INHERENTE",(IF(AZ463="R.RESIDUAL
20","R. RESIDUAL"," ")))),"",(IF(R463="R.INHERENTE
20","R. INHERENTE",(IF(AZ463="R.RESIDUAL
20","R. RESIDUAL"," ")))))</f>
        <v xml:space="preserve"> </v>
      </c>
      <c r="BI463" s="279" t="str">
        <f t="shared" ref="BI463" si="1046">IF(ISERROR(IF(R463="R.INHERENTE
25","R. INHERENTE",(IF(AZ463="R.RESIDUAL
25","R. RESIDUAL"," ")))),"",(IF(R463="R.INHERENTE
25","R. INHERENTE",(IF(AZ463="R.RESIDUAL
25","R. RESIDUAL"," ")))))</f>
        <v xml:space="preserve"> </v>
      </c>
      <c r="BJ463" s="280"/>
      <c r="BK463" s="893" t="s">
        <v>1862</v>
      </c>
      <c r="BL463" s="810" t="s">
        <v>1830</v>
      </c>
      <c r="BM463" s="810">
        <v>44652</v>
      </c>
      <c r="BN463" s="810">
        <v>44742</v>
      </c>
      <c r="BO463" s="810"/>
      <c r="BP463" s="813"/>
      <c r="BQ463" s="392"/>
      <c r="BR463" s="816" t="s">
        <v>1863</v>
      </c>
      <c r="BS463" s="819" t="s">
        <v>1833</v>
      </c>
      <c r="BT463" s="822" t="s">
        <v>1834</v>
      </c>
      <c r="BU463" s="275"/>
      <c r="BV463" s="825">
        <v>44666</v>
      </c>
      <c r="BW463" s="828"/>
      <c r="BX463" s="828"/>
      <c r="BY463" s="828"/>
      <c r="BZ463" s="792" t="s">
        <v>924</v>
      </c>
      <c r="CA463" s="828"/>
      <c r="CB463" s="828"/>
      <c r="CC463" s="828"/>
      <c r="CD463" s="792" t="s">
        <v>924</v>
      </c>
      <c r="CE463" s="828"/>
      <c r="CF463" s="828"/>
      <c r="CG463" s="828"/>
      <c r="CH463" s="792" t="s">
        <v>925</v>
      </c>
      <c r="CI463" s="828"/>
      <c r="CJ463" s="828"/>
      <c r="CK463" s="828"/>
      <c r="CL463" s="792" t="s">
        <v>924</v>
      </c>
      <c r="CM463" s="828"/>
      <c r="CN463" s="828"/>
      <c r="CO463" s="828"/>
      <c r="CP463" s="795" t="s">
        <v>926</v>
      </c>
      <c r="CQ463" s="308"/>
      <c r="CR463" s="831">
        <v>44671</v>
      </c>
      <c r="CS463" s="789"/>
      <c r="CT463" s="789"/>
      <c r="CU463" s="789"/>
      <c r="CV463" s="789"/>
      <c r="CW463" s="789"/>
      <c r="CX463" s="789"/>
      <c r="CY463" s="789"/>
      <c r="CZ463" s="792" t="s">
        <v>924</v>
      </c>
      <c r="DA463" s="789"/>
      <c r="DB463" s="789"/>
      <c r="DC463" s="789"/>
      <c r="DD463" s="792" t="s">
        <v>924</v>
      </c>
      <c r="DE463" s="789"/>
      <c r="DF463" s="789"/>
      <c r="DG463" s="789"/>
      <c r="DH463" s="792" t="s">
        <v>925</v>
      </c>
      <c r="DI463" s="789"/>
      <c r="DJ463" s="789"/>
      <c r="DK463" s="789"/>
      <c r="DL463" s="792" t="s">
        <v>924</v>
      </c>
      <c r="DM463" s="789"/>
      <c r="DN463" s="789"/>
      <c r="DO463" s="789"/>
      <c r="DP463" s="795" t="s">
        <v>926</v>
      </c>
      <c r="DQ463" s="293"/>
      <c r="DR463" s="294"/>
      <c r="DS463" s="295"/>
      <c r="DT463" s="295"/>
      <c r="DU463" s="296"/>
    </row>
    <row r="464" spans="1:125" ht="80.25" customHeight="1" x14ac:dyDescent="0.25">
      <c r="A464" s="303"/>
      <c r="B464" s="835"/>
      <c r="C464" s="838"/>
      <c r="D464" s="838"/>
      <c r="E464" s="838"/>
      <c r="F464" s="841"/>
      <c r="G464" s="844"/>
      <c r="H464" s="486" t="s">
        <v>2462</v>
      </c>
      <c r="I464" s="847"/>
      <c r="J464" s="850"/>
      <c r="K464" s="853"/>
      <c r="L464" s="274"/>
      <c r="M464" s="856"/>
      <c r="N464" s="859"/>
      <c r="O464" s="862"/>
      <c r="P464" s="865"/>
      <c r="Q464" s="868"/>
      <c r="R464" s="871"/>
      <c r="S464" s="274"/>
      <c r="T464" s="516"/>
      <c r="U464" s="258"/>
      <c r="V464" s="258"/>
      <c r="W464" s="798"/>
      <c r="X464" s="798"/>
      <c r="Y464" s="798"/>
      <c r="Z464" s="798"/>
      <c r="AA464" s="798"/>
      <c r="AB464" s="798"/>
      <c r="AC464" s="798"/>
      <c r="AD464" s="798"/>
      <c r="AE464" s="798"/>
      <c r="AF464" s="798"/>
      <c r="AG464" s="412">
        <f t="shared" si="1037"/>
        <v>0</v>
      </c>
      <c r="AH464" s="403"/>
      <c r="AI464" s="404">
        <v>0.4</v>
      </c>
      <c r="AJ464" s="801"/>
      <c r="AK464" s="802"/>
      <c r="AL464" s="803"/>
      <c r="AM464" s="804"/>
      <c r="AN464" s="801"/>
      <c r="AO464" s="802"/>
      <c r="AP464" s="499"/>
      <c r="AQ464" s="482"/>
      <c r="AR464" s="269"/>
      <c r="AS464" s="266"/>
      <c r="AT464" s="261"/>
      <c r="AU464" s="276"/>
      <c r="AV464" s="879"/>
      <c r="AW464" s="882"/>
      <c r="AX464" s="885"/>
      <c r="AY464" s="882"/>
      <c r="AZ464" s="888"/>
      <c r="BA464" s="891"/>
      <c r="BB464" s="394"/>
      <c r="BC464" s="282"/>
      <c r="BD464" s="397">
        <v>0.8</v>
      </c>
      <c r="BE464" s="283" t="str">
        <f t="shared" ref="BE464" si="1047">IF(ISERROR(IF(R463="R.INHERENTE
4","R. INHERENTE",(IF(AZ463="R.RESIDUAL
4","R. RESIDUAL"," ")))),"",(IF(R463="R.INHERENTE
4","R. INHERENTE",(IF(AZ463="R.RESIDUAL
4","R. RESIDUAL"," ")))))</f>
        <v xml:space="preserve"> </v>
      </c>
      <c r="BF464" s="284" t="str">
        <f t="shared" ref="BF464" si="1048">IF(ISERROR(IF(R463="R.INHERENTE
9","R. INHERENTE",(IF(AZ463="R.RESIDUAL
9","R. RESIDUAL"," ")))),"",(IF(R463="R.INHERENTE
9","R. INHERENTE",(IF(AZ463="R.RESIDUAL
9","R. RESIDUAL"," ")))))</f>
        <v xml:space="preserve"> </v>
      </c>
      <c r="BG464" s="285" t="str">
        <f t="shared" ref="BG464" si="1049">IF(ISERROR(IF(R463="R.INHERENTE
14","R. INHERENTE",(IF(AZ463="R.RESIDUAL
14","R. RESIDUAL"," ")))),"",(IF(R463="R.INHERENTE
14","R. INHERENTE",(IF(AZ463="R.RESIDUAL
14","R. RESIDUAL"," ")))))</f>
        <v xml:space="preserve"> </v>
      </c>
      <c r="BH464" s="285" t="str">
        <f t="shared" ref="BH464" si="1050">IF(ISERROR(IF(R463="R.INHERENTE
19","R. INHERENTE",(IF(AZ463="R.RESIDUAL
19","R. RESIDUAL"," ")))),"",(IF(R463="R.INHERENTE
19","R. INHERENTE",(IF(AZ463="R.RESIDUAL
19","R. RESIDUAL"," ")))))</f>
        <v xml:space="preserve"> </v>
      </c>
      <c r="BI464" s="286" t="str">
        <f t="shared" ref="BI464" si="1051">IF(ISERROR(IF(R463="R.INHERENTE
24","R. INHERENTE",(IF(AZ463="R.RESIDUAL
24","R. RESIDUAL"," ")))),"",(IF(R463="R.INHERENTE
24","R. INHERENTE",(IF(AZ463="R.RESIDUAL
24","R. RESIDUAL"," ")))))</f>
        <v xml:space="preserve"> </v>
      </c>
      <c r="BJ464" s="280"/>
      <c r="BK464" s="894"/>
      <c r="BL464" s="811"/>
      <c r="BM464" s="811"/>
      <c r="BN464" s="811"/>
      <c r="BO464" s="811"/>
      <c r="BP464" s="814"/>
      <c r="BQ464" s="392"/>
      <c r="BR464" s="817"/>
      <c r="BS464" s="820"/>
      <c r="BT464" s="823"/>
      <c r="BU464" s="275"/>
      <c r="BV464" s="826"/>
      <c r="BW464" s="829"/>
      <c r="BX464" s="829"/>
      <c r="BY464" s="829"/>
      <c r="BZ464" s="793"/>
      <c r="CA464" s="829"/>
      <c r="CB464" s="829"/>
      <c r="CC464" s="829"/>
      <c r="CD464" s="793"/>
      <c r="CE464" s="829"/>
      <c r="CF464" s="829"/>
      <c r="CG464" s="829"/>
      <c r="CH464" s="793"/>
      <c r="CI464" s="829"/>
      <c r="CJ464" s="829"/>
      <c r="CK464" s="829"/>
      <c r="CL464" s="793"/>
      <c r="CM464" s="829"/>
      <c r="CN464" s="829"/>
      <c r="CO464" s="829"/>
      <c r="CP464" s="796"/>
      <c r="CQ464" s="308"/>
      <c r="CR464" s="832"/>
      <c r="CS464" s="790"/>
      <c r="CT464" s="790"/>
      <c r="CU464" s="790"/>
      <c r="CV464" s="790"/>
      <c r="CW464" s="790"/>
      <c r="CX464" s="790"/>
      <c r="CY464" s="790"/>
      <c r="CZ464" s="793"/>
      <c r="DA464" s="790"/>
      <c r="DB464" s="790"/>
      <c r="DC464" s="790"/>
      <c r="DD464" s="793"/>
      <c r="DE464" s="790"/>
      <c r="DF464" s="790"/>
      <c r="DG464" s="790"/>
      <c r="DH464" s="793"/>
      <c r="DI464" s="790"/>
      <c r="DJ464" s="790"/>
      <c r="DK464" s="790"/>
      <c r="DL464" s="793"/>
      <c r="DM464" s="790"/>
      <c r="DN464" s="790"/>
      <c r="DO464" s="790"/>
      <c r="DP464" s="796"/>
      <c r="DQ464" s="293"/>
      <c r="DR464" s="297"/>
      <c r="DS464" s="298"/>
      <c r="DT464" s="298"/>
      <c r="DU464" s="299"/>
    </row>
    <row r="465" spans="1:125" ht="80.25" customHeight="1" x14ac:dyDescent="0.25">
      <c r="A465" s="303"/>
      <c r="B465" s="835"/>
      <c r="C465" s="838"/>
      <c r="D465" s="838"/>
      <c r="E465" s="838"/>
      <c r="F465" s="841"/>
      <c r="G465" s="844"/>
      <c r="H465" s="486"/>
      <c r="I465" s="847"/>
      <c r="J465" s="850"/>
      <c r="K465" s="853"/>
      <c r="L465" s="274"/>
      <c r="M465" s="856"/>
      <c r="N465" s="859"/>
      <c r="O465" s="862"/>
      <c r="P465" s="865"/>
      <c r="Q465" s="868"/>
      <c r="R465" s="871"/>
      <c r="S465" s="274"/>
      <c r="T465" s="516"/>
      <c r="U465" s="258"/>
      <c r="V465" s="258"/>
      <c r="W465" s="798"/>
      <c r="X465" s="798"/>
      <c r="Y465" s="798"/>
      <c r="Z465" s="798"/>
      <c r="AA465" s="798"/>
      <c r="AB465" s="798"/>
      <c r="AC465" s="798"/>
      <c r="AD465" s="798"/>
      <c r="AE465" s="798"/>
      <c r="AF465" s="798"/>
      <c r="AG465" s="412">
        <f t="shared" si="1037"/>
        <v>0</v>
      </c>
      <c r="AH465" s="403"/>
      <c r="AI465" s="404"/>
      <c r="AJ465" s="801"/>
      <c r="AK465" s="802"/>
      <c r="AL465" s="803"/>
      <c r="AM465" s="804"/>
      <c r="AN465" s="801"/>
      <c r="AO465" s="802"/>
      <c r="AP465" s="553"/>
      <c r="AQ465" s="482"/>
      <c r="AR465" s="269"/>
      <c r="AS465" s="266"/>
      <c r="AT465" s="261"/>
      <c r="AU465" s="276"/>
      <c r="AV465" s="879"/>
      <c r="AW465" s="882"/>
      <c r="AX465" s="885"/>
      <c r="AY465" s="882"/>
      <c r="AZ465" s="888"/>
      <c r="BA465" s="891"/>
      <c r="BB465" s="394"/>
      <c r="BC465" s="282"/>
      <c r="BD465" s="397">
        <v>0.60000000000000009</v>
      </c>
      <c r="BE465" s="283" t="str">
        <f t="shared" ref="BE465" si="1052">IF(ISERROR(IF(R463="R.INHERENTE
3","R. INHERENTE",(IF(AZ463="R.RESIDUAL
3","R. RESIDUAL"," ")))),"",(IF(R463="R.INHERENTE
3","R. INHERENTE",(IF(AZ463="R.RESIDUAL
3","R. RESIDUAL"," ")))))</f>
        <v xml:space="preserve"> </v>
      </c>
      <c r="BF465" s="284" t="str">
        <f t="shared" ref="BF465" si="1053">IF(ISERROR(IF(R463="R.INHERENTE
8","R. INHERENTE",(IF(AZ463="R.RESIDUAL
8","R. RESIDUAL"," ")))),"",(IF(R463="R.INHERENTE
8","R. INHERENTE",(IF(AZ463="R.RESIDUAL
8","R. RESIDUAL"," ")))))</f>
        <v xml:space="preserve"> </v>
      </c>
      <c r="BG465" s="284" t="str">
        <f t="shared" ref="BG465" si="1054">IF(ISERROR(IF(R463="R.INHERENTE
13","R. INHERENTE",(IF(AZ463="R.RESIDUAL
13","R. RESIDUAL"," ")))),"",(IF(R463="R.INHERENTE
13","R. INHERENTE",(IF(AZ463="R.RESIDUAL
13","R. RESIDUAL"," ")))))</f>
        <v>R. INHERENTE</v>
      </c>
      <c r="BH465" s="285" t="str">
        <f t="shared" ref="BH465" si="1055">IF(ISERROR(IF(R463="R.INHERENTE
18","R. INHERENTE",(IF(AZ463="R.RESIDUAL
18","R. RESIDUAL"," ")))),"",(IF(R463="R.INHERENTE
18","R. INHERENTE",(IF(AZ463="R.RESIDUAL
18","R. RESIDUAL"," ")))))</f>
        <v xml:space="preserve"> </v>
      </c>
      <c r="BI465" s="286" t="str">
        <f t="shared" ref="BI465" si="1056">IF(ISERROR(IF(R463="R.INHERENTE
23","R. INHERENTE",(IF(AZ463="R.RESIDUAL
23","R. RESIDUAL"," ")))),"",(IF(R463="R.INHERENTE
23","R. INHERENTE",(IF(AZ463="R.RESIDUAL
23","R. RESIDUAL"," ")))))</f>
        <v xml:space="preserve"> </v>
      </c>
      <c r="BJ465" s="280"/>
      <c r="BK465" s="894"/>
      <c r="BL465" s="811"/>
      <c r="BM465" s="811"/>
      <c r="BN465" s="811"/>
      <c r="BO465" s="811"/>
      <c r="BP465" s="814"/>
      <c r="BQ465" s="392"/>
      <c r="BR465" s="817"/>
      <c r="BS465" s="820"/>
      <c r="BT465" s="823"/>
      <c r="BU465" s="275"/>
      <c r="BV465" s="826"/>
      <c r="BW465" s="829"/>
      <c r="BX465" s="829"/>
      <c r="BY465" s="829"/>
      <c r="BZ465" s="793"/>
      <c r="CA465" s="829"/>
      <c r="CB465" s="829"/>
      <c r="CC465" s="829"/>
      <c r="CD465" s="793"/>
      <c r="CE465" s="829"/>
      <c r="CF465" s="829"/>
      <c r="CG465" s="829"/>
      <c r="CH465" s="793"/>
      <c r="CI465" s="829"/>
      <c r="CJ465" s="829"/>
      <c r="CK465" s="829"/>
      <c r="CL465" s="793"/>
      <c r="CM465" s="829"/>
      <c r="CN465" s="829"/>
      <c r="CO465" s="829"/>
      <c r="CP465" s="796"/>
      <c r="CQ465" s="308"/>
      <c r="CR465" s="832"/>
      <c r="CS465" s="790"/>
      <c r="CT465" s="790"/>
      <c r="CU465" s="790"/>
      <c r="CV465" s="790"/>
      <c r="CW465" s="790"/>
      <c r="CX465" s="790"/>
      <c r="CY465" s="790"/>
      <c r="CZ465" s="793"/>
      <c r="DA465" s="790"/>
      <c r="DB465" s="790"/>
      <c r="DC465" s="790"/>
      <c r="DD465" s="793"/>
      <c r="DE465" s="790"/>
      <c r="DF465" s="790"/>
      <c r="DG465" s="790"/>
      <c r="DH465" s="793"/>
      <c r="DI465" s="790"/>
      <c r="DJ465" s="790"/>
      <c r="DK465" s="790"/>
      <c r="DL465" s="793"/>
      <c r="DM465" s="790"/>
      <c r="DN465" s="790"/>
      <c r="DO465" s="790"/>
      <c r="DP465" s="796"/>
      <c r="DQ465" s="293"/>
      <c r="DR465" s="297"/>
      <c r="DS465" s="298"/>
      <c r="DT465" s="298"/>
      <c r="DU465" s="299"/>
    </row>
    <row r="466" spans="1:125" ht="80.25" customHeight="1" x14ac:dyDescent="0.25">
      <c r="A466" s="303"/>
      <c r="B466" s="835"/>
      <c r="C466" s="838"/>
      <c r="D466" s="838"/>
      <c r="E466" s="838"/>
      <c r="F466" s="841"/>
      <c r="G466" s="844"/>
      <c r="H466" s="486"/>
      <c r="I466" s="847"/>
      <c r="J466" s="850"/>
      <c r="K466" s="853"/>
      <c r="L466" s="274"/>
      <c r="M466" s="856"/>
      <c r="N466" s="859"/>
      <c r="O466" s="862"/>
      <c r="P466" s="865"/>
      <c r="Q466" s="868"/>
      <c r="R466" s="871"/>
      <c r="S466" s="274"/>
      <c r="T466" s="516"/>
      <c r="U466" s="258"/>
      <c r="V466" s="258"/>
      <c r="W466" s="798"/>
      <c r="X466" s="798"/>
      <c r="Y466" s="798"/>
      <c r="Z466" s="798"/>
      <c r="AA466" s="798"/>
      <c r="AB466" s="798"/>
      <c r="AC466" s="798"/>
      <c r="AD466" s="798"/>
      <c r="AE466" s="798"/>
      <c r="AF466" s="798"/>
      <c r="AG466" s="412">
        <f t="shared" si="1037"/>
        <v>0</v>
      </c>
      <c r="AH466" s="403"/>
      <c r="AI466" s="404"/>
      <c r="AJ466" s="801"/>
      <c r="AK466" s="802"/>
      <c r="AL466" s="803"/>
      <c r="AM466" s="804"/>
      <c r="AN466" s="801"/>
      <c r="AO466" s="802"/>
      <c r="AP466" s="553"/>
      <c r="AQ466" s="482"/>
      <c r="AR466" s="269"/>
      <c r="AS466" s="266"/>
      <c r="AT466" s="261"/>
      <c r="AU466" s="276"/>
      <c r="AV466" s="879"/>
      <c r="AW466" s="882"/>
      <c r="AX466" s="885"/>
      <c r="AY466" s="882"/>
      <c r="AZ466" s="888"/>
      <c r="BA466" s="891"/>
      <c r="BB466" s="394"/>
      <c r="BC466" s="282"/>
      <c r="BD466" s="397">
        <v>0.4</v>
      </c>
      <c r="BE466" s="287" t="str">
        <f t="shared" ref="BE466" si="1057">IF(ISERROR(IF(R463="R.INHERENTE
2","R. INHERENTE",(IF(AZ463="R.RESIDUAL
2","R. RESIDUAL"," ")))),"",(IF(R463="R.INHERENTE
2","R. INHERENTE",(IF(AZ463="R.RESIDUAL
2","R. RESIDUAL"," ")))))</f>
        <v xml:space="preserve"> </v>
      </c>
      <c r="BF466" s="284" t="str">
        <f t="shared" ref="BF466" si="1058">IF(ISERROR(IF(R463="R.INHERENTE
7","R. INHERENTE",(IF(AZ463="R.RESIDUAL
7","R. RESIDUAL"," ")))),"",(IF(R463="R.INHERENTE
7","R. INHERENTE",(IF(AZ463="R.RESIDUAL
7","R. RESIDUAL"," ")))))</f>
        <v>R. RESIDUAL</v>
      </c>
      <c r="BG466" s="284" t="str">
        <f t="shared" ref="BG466" si="1059">IF(ISERROR(IF(R463="R.INHERENTE
12","R. INHERENTE",(IF(AZ463="R.RESIDUAL
12","R. RESIDUAL"," ")))),"",(IF(R463="R.INHERENTE
12","R. INHERENTE",(IF(AZ463="R.RESIDUAL
12","R. RESIDUAL"," ")))))</f>
        <v xml:space="preserve"> </v>
      </c>
      <c r="BH466" s="285" t="str">
        <f t="shared" ref="BH466" si="1060">IF(ISERROR(IF(R463="R.INHERENTE
17","R. INHERENTE",(IF(AZ463="R.RESIDUAL
17","R. RESIDUAL"," ")))),"",(IF(R463="R.INHERENTE
17","R. INHERENTE",(IF(AZ463="R.RESIDUAL
17","R. RESIDUAL"," ")))))</f>
        <v xml:space="preserve"> </v>
      </c>
      <c r="BI466" s="286" t="str">
        <f t="shared" ref="BI466" si="1061">IF(ISERROR(IF(R463="R.INHERENTE
22","R. INHERENTE",(IF(AZ463="R.RESIDUAL
22","R. RESIDUAL"," ")))),"",(IF(R463="R.INHERENTE
22","R. INHERENTE",(IF(AZ463="R.RESIDUAL
22","R. RESIDUAL"," ")))))</f>
        <v xml:space="preserve"> </v>
      </c>
      <c r="BJ466" s="280"/>
      <c r="BK466" s="894"/>
      <c r="BL466" s="811"/>
      <c r="BM466" s="811"/>
      <c r="BN466" s="811"/>
      <c r="BO466" s="811"/>
      <c r="BP466" s="814"/>
      <c r="BQ466" s="392"/>
      <c r="BR466" s="817"/>
      <c r="BS466" s="820"/>
      <c r="BT466" s="823"/>
      <c r="BU466" s="275"/>
      <c r="BV466" s="826"/>
      <c r="BW466" s="829"/>
      <c r="BX466" s="829"/>
      <c r="BY466" s="829"/>
      <c r="BZ466" s="793"/>
      <c r="CA466" s="829"/>
      <c r="CB466" s="829"/>
      <c r="CC466" s="829"/>
      <c r="CD466" s="793"/>
      <c r="CE466" s="829"/>
      <c r="CF466" s="829"/>
      <c r="CG466" s="829"/>
      <c r="CH466" s="793"/>
      <c r="CI466" s="829"/>
      <c r="CJ466" s="829"/>
      <c r="CK466" s="829"/>
      <c r="CL466" s="793"/>
      <c r="CM466" s="829"/>
      <c r="CN466" s="829"/>
      <c r="CO466" s="829"/>
      <c r="CP466" s="796"/>
      <c r="CQ466" s="308"/>
      <c r="CR466" s="832"/>
      <c r="CS466" s="790"/>
      <c r="CT466" s="790"/>
      <c r="CU466" s="790"/>
      <c r="CV466" s="790"/>
      <c r="CW466" s="790"/>
      <c r="CX466" s="790"/>
      <c r="CY466" s="790"/>
      <c r="CZ466" s="793"/>
      <c r="DA466" s="790"/>
      <c r="DB466" s="790"/>
      <c r="DC466" s="790"/>
      <c r="DD466" s="793"/>
      <c r="DE466" s="790"/>
      <c r="DF466" s="790"/>
      <c r="DG466" s="790"/>
      <c r="DH466" s="793"/>
      <c r="DI466" s="790"/>
      <c r="DJ466" s="790"/>
      <c r="DK466" s="790"/>
      <c r="DL466" s="793"/>
      <c r="DM466" s="790"/>
      <c r="DN466" s="790"/>
      <c r="DO466" s="790"/>
      <c r="DP466" s="796"/>
      <c r="DQ466" s="293"/>
      <c r="DR466" s="297"/>
      <c r="DS466" s="298"/>
      <c r="DT466" s="298"/>
      <c r="DU466" s="299"/>
    </row>
    <row r="467" spans="1:125" ht="80.25" customHeight="1" thickBot="1" x14ac:dyDescent="0.3">
      <c r="A467" s="303"/>
      <c r="B467" s="836"/>
      <c r="C467" s="839"/>
      <c r="D467" s="839"/>
      <c r="E467" s="839"/>
      <c r="F467" s="842"/>
      <c r="G467" s="845"/>
      <c r="H467" s="487"/>
      <c r="I467" s="848"/>
      <c r="J467" s="851"/>
      <c r="K467" s="854"/>
      <c r="L467" s="274"/>
      <c r="M467" s="857"/>
      <c r="N467" s="860"/>
      <c r="O467" s="863"/>
      <c r="P467" s="866"/>
      <c r="Q467" s="869"/>
      <c r="R467" s="872"/>
      <c r="S467" s="274"/>
      <c r="T467" s="536"/>
      <c r="U467" s="263"/>
      <c r="V467" s="263"/>
      <c r="W467" s="805"/>
      <c r="X467" s="805"/>
      <c r="Y467" s="805"/>
      <c r="Z467" s="805"/>
      <c r="AA467" s="805"/>
      <c r="AB467" s="805"/>
      <c r="AC467" s="805"/>
      <c r="AD467" s="805"/>
      <c r="AE467" s="805"/>
      <c r="AF467" s="805"/>
      <c r="AG467" s="413">
        <f t="shared" si="1037"/>
        <v>0</v>
      </c>
      <c r="AH467" s="405"/>
      <c r="AI467" s="406"/>
      <c r="AJ467" s="806"/>
      <c r="AK467" s="807"/>
      <c r="AL467" s="808"/>
      <c r="AM467" s="809"/>
      <c r="AN467" s="806"/>
      <c r="AO467" s="807"/>
      <c r="AP467" s="271"/>
      <c r="AQ467" s="483"/>
      <c r="AR467" s="270"/>
      <c r="AS467" s="267"/>
      <c r="AT467" s="264"/>
      <c r="AU467" s="276"/>
      <c r="AV467" s="880"/>
      <c r="AW467" s="883"/>
      <c r="AX467" s="886"/>
      <c r="AY467" s="883"/>
      <c r="AZ467" s="889"/>
      <c r="BA467" s="892"/>
      <c r="BB467" s="394"/>
      <c r="BC467" s="282"/>
      <c r="BD467" s="398">
        <v>0.2</v>
      </c>
      <c r="BE467" s="288" t="str">
        <f t="shared" ref="BE467" si="1062">IF(ISERROR(IF(R463="R.INHERENTE
1","R. INHERENTE",(IF(AZ463="R.RESIDUAL
1","R. RESIDUAL"," ")))),"",(IF(R463="R.INHERENTE
1","R. INHERENTE",(IF(AZ463="R.RESIDUAL
1","R. RESIDUAL"," ")))))</f>
        <v xml:space="preserve"> </v>
      </c>
      <c r="BF467" s="289" t="str">
        <f t="shared" ref="BF467" si="1063">IF(ISERROR(IF(R463="R.INHERENTE
6","R. INHERENTE",(IF(AZ463="R.RESIDUAL
6","R. RESIDUAL"," ")))),"",(IF(R463="R.INHERENTE
6","R. INHERENTE",(IF(AZ463="R.RESIDUAL
6","R. RESIDUAL"," ")))))</f>
        <v xml:space="preserve"> </v>
      </c>
      <c r="BG467" s="290" t="str">
        <f t="shared" ref="BG467" si="1064">IF(ISERROR(IF(R463="R.INHERENTE
11","R. INHERENTE",(IF(AZ463="R.RESIDUAL
11","R. RESIDUAL"," ")))),"",(IF(R463="R.INHERENTE
11","R. INHERENTE",(IF(AZ463="R.RESIDUAL
11","R. RESIDUAL"," ")))))</f>
        <v xml:space="preserve"> </v>
      </c>
      <c r="BH467" s="291" t="str">
        <f t="shared" ref="BH467" si="1065">IF(ISERROR(IF(R463="R.INHERENTE
16","R. INHERENTE",(IF(AZ463="R.RESIDUAL
16","R. RESIDUAL"," ")))),"",(IF(R463="R.INHERENTE
16","R. INHERENTE",(IF(AZ463="R.RESIDUAL
16","R. RESIDUAL"," ")))))</f>
        <v xml:space="preserve"> </v>
      </c>
      <c r="BI467" s="292" t="str">
        <f t="shared" ref="BI467" si="1066">IF(ISERROR(IF(R463="R.INHERENTE
21","R. INHERENTE",(IF(AZ463="R.RESIDUAL
21","R. RESIDUAL"," ")))),"",(IF(R463="R.INHERENTE
21","R. INHERENTE",(IF(AZ463="R.RESIDUAL
21","R. RESIDUAL"," ")))))</f>
        <v xml:space="preserve"> </v>
      </c>
      <c r="BJ467" s="280"/>
      <c r="BK467" s="895"/>
      <c r="BL467" s="812"/>
      <c r="BM467" s="812"/>
      <c r="BN467" s="812"/>
      <c r="BO467" s="812"/>
      <c r="BP467" s="815"/>
      <c r="BQ467" s="392"/>
      <c r="BR467" s="818"/>
      <c r="BS467" s="821"/>
      <c r="BT467" s="824"/>
      <c r="BU467" s="275"/>
      <c r="BV467" s="827"/>
      <c r="BW467" s="830"/>
      <c r="BX467" s="830"/>
      <c r="BY467" s="830"/>
      <c r="BZ467" s="794"/>
      <c r="CA467" s="830"/>
      <c r="CB467" s="830"/>
      <c r="CC467" s="830"/>
      <c r="CD467" s="794"/>
      <c r="CE467" s="830"/>
      <c r="CF467" s="830"/>
      <c r="CG467" s="830"/>
      <c r="CH467" s="794"/>
      <c r="CI467" s="830"/>
      <c r="CJ467" s="830"/>
      <c r="CK467" s="830"/>
      <c r="CL467" s="794"/>
      <c r="CM467" s="830"/>
      <c r="CN467" s="830"/>
      <c r="CO467" s="830"/>
      <c r="CP467" s="797"/>
      <c r="CQ467" s="308"/>
      <c r="CR467" s="833"/>
      <c r="CS467" s="791"/>
      <c r="CT467" s="791"/>
      <c r="CU467" s="791"/>
      <c r="CV467" s="791"/>
      <c r="CW467" s="791"/>
      <c r="CX467" s="791"/>
      <c r="CY467" s="791"/>
      <c r="CZ467" s="794"/>
      <c r="DA467" s="791"/>
      <c r="DB467" s="791"/>
      <c r="DC467" s="791"/>
      <c r="DD467" s="794"/>
      <c r="DE467" s="791"/>
      <c r="DF467" s="791"/>
      <c r="DG467" s="791"/>
      <c r="DH467" s="794"/>
      <c r="DI467" s="791"/>
      <c r="DJ467" s="791"/>
      <c r="DK467" s="791"/>
      <c r="DL467" s="794"/>
      <c r="DM467" s="791"/>
      <c r="DN467" s="791"/>
      <c r="DO467" s="791"/>
      <c r="DP467" s="797"/>
      <c r="DQ467" s="293"/>
      <c r="DR467" s="300"/>
      <c r="DS467" s="301"/>
      <c r="DT467" s="301"/>
      <c r="DU467" s="302"/>
    </row>
    <row r="468" spans="1:125" ht="19.5" customHeight="1" thickBot="1" x14ac:dyDescent="0.3">
      <c r="AV468" s="394"/>
      <c r="AW468" s="394"/>
      <c r="AX468" s="394"/>
      <c r="AY468" s="394"/>
      <c r="AZ468" s="394"/>
      <c r="BE468" s="410">
        <v>0.2</v>
      </c>
      <c r="BF468" s="411">
        <v>0.4</v>
      </c>
      <c r="BG468" s="411">
        <v>0.60000000000000009</v>
      </c>
      <c r="BH468" s="411">
        <v>0.8</v>
      </c>
      <c r="BI468" s="411">
        <v>1</v>
      </c>
    </row>
    <row r="469" spans="1:125" s="303" customFormat="1" ht="80.25" customHeight="1" x14ac:dyDescent="0.25">
      <c r="B469" s="834">
        <v>76</v>
      </c>
      <c r="C469" s="837" t="s">
        <v>647</v>
      </c>
      <c r="D469" s="837" t="s">
        <v>636</v>
      </c>
      <c r="E469" s="837" t="s">
        <v>601</v>
      </c>
      <c r="F469" s="840" t="s">
        <v>600</v>
      </c>
      <c r="G469" s="843" t="s">
        <v>2025</v>
      </c>
      <c r="H469" s="485" t="s">
        <v>2034</v>
      </c>
      <c r="I469" s="846" t="str">
        <f>IF(F469="","",(CONCATENATE("Posibilidad de afectación ",F469," ",G469," ",H469," ",H470," ",H471," ",H472," ",H473)))</f>
        <v xml:space="preserve">Posibilidad de afectación Económica y Reputacional  por deterioro del estado de salud del usuario en la inoportunidad de la asignacion de la cita.    </v>
      </c>
      <c r="J469" s="849" t="s">
        <v>268</v>
      </c>
      <c r="K469" s="852" t="s">
        <v>868</v>
      </c>
      <c r="L469" s="274"/>
      <c r="M469" s="855" t="s">
        <v>657</v>
      </c>
      <c r="N469" s="858">
        <f>IF(ISERROR(VLOOKUP($M469,[9]Listas!$E$20:$F$24,2,FALSE)),"",(VLOOKUP($M469,[9]Listas!$E$20:$F$24,2,FALSE)))</f>
        <v>0.6</v>
      </c>
      <c r="O469" s="861" t="str">
        <f>IF(ISERROR(VLOOKUP($N469,[9]Listas!$E$3:$F$7,2,FALSE)),"",(VLOOKUP($N469,[9]Listas!$E$3:$F$7,2,FALSE)))</f>
        <v>MEDIA</v>
      </c>
      <c r="P469" s="864" t="s">
        <v>597</v>
      </c>
      <c r="Q469" s="867">
        <f>IF(ISERROR(VLOOKUP($P469,[9]Listas!$E$28:$F$35,2,FALSE)),"",(VLOOKUP($P469,[9]Listas!$E$28:$F$35,2,FALSE)))</f>
        <v>0.8</v>
      </c>
      <c r="R469" s="870" t="str">
        <f t="shared" ref="R469" si="1067">IF(N469="","",(CONCATENATE("R.INHERENTE
",(IF(AND($N469=0.2,$Q469=0.2),1,(IF(AND($N469=0.2,$Q469=0.4),6,(IF(AND($N469=0.2,$Q469=0.6),11,(IF(AND($N469=0.2,$Q469=0.8),16,(IF(AND($N469=0.2,$Q469=1),21,(IF(AND($N469=0.4,$Q469=0.2),2,(IF(AND($N469=0.4,$Q469=0.4),7,(IF(AND($N469=0.4,$Q469=0.6),12,(IF(AND($N469=0.4,$Q469=0.8),17,(IF(AND($N469=0.4,$Q469=1),22,(IF(AND($N469=0.6,$Q469=0.2),3,(IF(AND($N469=0.6,$Q469=0.4),8,(IF(AND($N469=0.6,$Q469=0.6),13,(IF(AND($N469=0.6,$Q469=0.8),18,(IF(AND($N469=0.6,$Q469=1),23,(IF(AND($N469=0.8,$Q469=0.2),4,(IF(AND($N469=0.8,$Q469=0.4),9,(IF(AND($N469=0.8,$Q469=0.6),14,(IF(AND($N469=0.8,$Q469=0.8),19,(IF(AND($N469=0.8,$Q469=1),24,(IF(AND($N469=1,$Q469=0.2),5,(IF(AND($N469=1,$Q469=0.4),10,(IF(AND($N469=1,$Q469=0.6),15,(IF(AND($N469=1,$Q469=0.8),20,(IF(AND($N469=1,$Q469=1),25,"")))))))))))))))))))))))))))))))))))))))))))))))))))))</f>
        <v>R.INHERENTE
18</v>
      </c>
      <c r="S469" s="274">
        <f>+VLOOKUP($R469,[9]Listas!$D$112:$E$136,2,FALSE)</f>
        <v>18</v>
      </c>
      <c r="T469" s="515" t="s">
        <v>1864</v>
      </c>
      <c r="U469" s="309"/>
      <c r="V469" s="309" t="s">
        <v>260</v>
      </c>
      <c r="W469" s="875">
        <v>0</v>
      </c>
      <c r="X469" s="875"/>
      <c r="Y469" s="875">
        <v>0</v>
      </c>
      <c r="Z469" s="875"/>
      <c r="AA469" s="875">
        <v>10</v>
      </c>
      <c r="AB469" s="875"/>
      <c r="AC469" s="875"/>
      <c r="AD469" s="875"/>
      <c r="AE469" s="875">
        <v>15</v>
      </c>
      <c r="AF469" s="875"/>
      <c r="AG469" s="436">
        <f t="shared" ref="AG469:AG473" si="1068">W469+Y469+AA469+AC469+AE469</f>
        <v>25</v>
      </c>
      <c r="AH469" s="407">
        <v>0.6</v>
      </c>
      <c r="AI469" s="408">
        <v>0.6</v>
      </c>
      <c r="AJ469" s="876" t="s">
        <v>189</v>
      </c>
      <c r="AK469" s="876"/>
      <c r="AL469" s="877" t="s">
        <v>588</v>
      </c>
      <c r="AM469" s="877"/>
      <c r="AN469" s="1186" t="s">
        <v>189</v>
      </c>
      <c r="AO469" s="1187"/>
      <c r="AP469" s="489" t="s">
        <v>1865</v>
      </c>
      <c r="AQ469" s="527" t="s">
        <v>914</v>
      </c>
      <c r="AR469" s="310" t="s">
        <v>1866</v>
      </c>
      <c r="AS469" s="311" t="s">
        <v>1867</v>
      </c>
      <c r="AT469" s="312" t="s">
        <v>1868</v>
      </c>
      <c r="AU469" s="305">
        <f>+(IF(AND($AV469&gt;0,$AV469&lt;=0.2),0.2,(IF(AND($AV469&gt;0.2,$AV469&lt;=0.4),0.4,(IF(AND($AV469&gt;0.4,$AV469&lt;=0.6),0.6,(IF(AND($AV469&gt;0.6,$AV469&lt;=0.8),0.8,(IF($AV469&gt;0.8,1,""))))))))))</f>
        <v>0.6</v>
      </c>
      <c r="AV469" s="878">
        <f>+MIN(AH469:AH473)</f>
        <v>0.6</v>
      </c>
      <c r="AW469" s="881" t="str">
        <f t="shared" ref="AW469:AW511" si="1069">+(IF($AU469=0.2,"MUY BAJA",(IF($AU469=0.4,"BAJA",(IF($AU469=0.6,"MEDIA",(IF($AU469=0.8,"ALTA",(IF($AU469=1,"MUY ALTA",""))))))))))</f>
        <v>MEDIA</v>
      </c>
      <c r="AX469" s="884">
        <f>+MIN(AI469:AI473)</f>
        <v>0.6</v>
      </c>
      <c r="AY469" s="881" t="str">
        <f t="shared" ref="AY469:AY511" si="1070">+(IF($BB469=0.2,"MUY BAJA",(IF($BB469=0.4,"BAJA",(IF($BB469=0.6,"MEDIA",(IF($BB469=0.8,"ALTA",(IF($BB469=1,"MUY ALTA",""))))))))))</f>
        <v>MEDIA</v>
      </c>
      <c r="AZ469" s="887" t="str">
        <f t="shared" ref="AZ469:AZ511" si="1071">IF($AU469="","",(CONCATENATE("R.RESIDUAL
",(IF(AND($AU469=0.2,$BB469=0.2),1,(IF(AND($AU469=0.2,$BB469=0.4),6,(IF(AND($AU469=0.2,$BB469=0.6),11,(IF(AND($AU469=0.2,$BB469=0.8),16,(IF(AND($AU469=0.2,$BB469=1),21,(IF(AND($AU469=0.4,$BB469=0.2),2,(IF(AND($AU469=0.4,$BB469=0.4),7,(IF(AND($AU469=0.4,$BB469=0.6),12,(IF(AND($AU469=0.4,$BB469=0.8),17,(IF(AND($AU469=0.4,$BB469=1),22,(IF(AND($AU469=0.6,$BB469=0.2),3,(IF(AND($AU469=0.6,$BB469=0.4),8,(IF(AND($AU469=0.6,$BB469=0.6),13,(IF(AND($AU469=0.6,$BB469=0.8),18,(IF(AND($AU469=0.6,$BB469=1),23,(IF(AND($AU469=0.8,$BB469=0.2),4,(IF(AND($AU469=0.8,$BB469=0.4),9,(IF(AND($AU469=0.8,$BB469=0.6),14,(IF(AND($AU469=0.8,$BB469=0.8),19,(IF(AND($AU469=0.8,$BB469=1),24,(IF(AND($AU469=1,$BB469=0.2),5,(IF(AND($AU469=1,$BB469=0.4),10,(IF(AND($AU469=1,$BB469=0.6),15,(IF(AND($AU469=1,$BB469=0.8),20,(IF(AND($AU469=1,$BB469=1),25,"")))))))))))))))))))))))))))))))))))))))))))))))))))))</f>
        <v>R.RESIDUAL
13</v>
      </c>
      <c r="BA469" s="890" t="s">
        <v>749</v>
      </c>
      <c r="BB469" s="305">
        <f>+(IF(AND($AX469&gt;0,$AX469&lt;=0.2),0.2,(IF(AND($AX469&gt;0.2,$AX469&lt;=0.4),0.4,(IF(AND($AX469&gt;0.4,$AX469&lt;=0.6),0.6,(IF(AND($AX469&gt;0.6,$AX469&lt;=0.8),0.8,(IF($AX469&gt;0.8,1,""))))))))))</f>
        <v>0.6</v>
      </c>
      <c r="BC469" s="276">
        <f>+VLOOKUP($AZ469,[9]Listas!$F$112:$G$136,2,FALSE)</f>
        <v>13</v>
      </c>
      <c r="BD469" s="397">
        <v>1</v>
      </c>
      <c r="BE469" s="277" t="str">
        <f>IF(ISERROR(IF(R469="R.INHERENTE
5","R. INHERENTE",(IF(AZ469="R.RESIDUAL
5","R. RESIDUAL"," ")))),"",(IF(R469="R.INHERENTE
5","R. INHERENTE",(IF(AZ469="R.RESIDUAL
5","R. RESIDUAL"," ")))))</f>
        <v xml:space="preserve"> </v>
      </c>
      <c r="BF469" s="278" t="str">
        <f>IF(ISERROR(IF(R469="R.INHERENTE
10","R. INHERENTE",(IF(AZ469="R.RESIDUAL
10","R. RESIDUAL"," ")))),"",(IF(R469="R.INHERENTE
10","R. INHERENTE",(IF(AZ469="R.RESIDUAL
10","R. RESIDUAL"," ")))))</f>
        <v xml:space="preserve"> </v>
      </c>
      <c r="BG469" s="278" t="str">
        <f>IF(ISERROR(IF(R469="R.INHERENTE
15","R. INHERENTE",(IF(AZ469="R.RESIDUAL
15","R. RESIDUAL"," ")))),"",(IF(R469="R.INHERENTE
15","R. INHERENTE",(IF(AZ469="R.RESIDUAL
15","R. RESIDUAL"," ")))))</f>
        <v xml:space="preserve"> </v>
      </c>
      <c r="BH469" s="278" t="str">
        <f>IF(ISERROR(IF(R469="R.INHERENTE
20","R. INHERENTE",(IF(AZ469="R.RESIDUAL
20","R. RESIDUAL"," ")))),"",(IF(R469="R.INHERENTE
20","R. INHERENTE",(IF(AZ469="R.RESIDUAL
20","R. RESIDUAL"," ")))))</f>
        <v xml:space="preserve"> </v>
      </c>
      <c r="BI469" s="279" t="str">
        <f>IF(ISERROR(IF(R469="R.INHERENTE
25","R. INHERENTE",(IF(AZ469="R.RESIDUAL
25","R. RESIDUAL"," ")))),"",(IF(R469="R.INHERENTE
25","R. INHERENTE",(IF(AZ469="R.RESIDUAL
25","R. RESIDUAL"," ")))))</f>
        <v xml:space="preserve"> </v>
      </c>
      <c r="BJ469" s="280"/>
      <c r="BK469" s="1157" t="s">
        <v>1865</v>
      </c>
      <c r="BL469" s="1160" t="s">
        <v>1869</v>
      </c>
      <c r="BM469" s="810" t="s">
        <v>1453</v>
      </c>
      <c r="BN469" s="1160">
        <v>44693</v>
      </c>
      <c r="BO469" s="810" t="s">
        <v>1870</v>
      </c>
      <c r="BP469" s="813" t="s">
        <v>694</v>
      </c>
      <c r="BQ469" s="392"/>
      <c r="BR469" s="816" t="s">
        <v>1871</v>
      </c>
      <c r="BS469" s="819" t="s">
        <v>1872</v>
      </c>
      <c r="BT469" s="822" t="s">
        <v>1873</v>
      </c>
      <c r="BU469" s="275"/>
      <c r="BV469" s="825">
        <v>44656</v>
      </c>
      <c r="BW469" s="828"/>
      <c r="BX469" s="828"/>
      <c r="BY469" s="828"/>
      <c r="BZ469" s="792" t="s">
        <v>924</v>
      </c>
      <c r="CA469" s="828"/>
      <c r="CB469" s="828"/>
      <c r="CC469" s="828"/>
      <c r="CD469" s="792" t="s">
        <v>924</v>
      </c>
      <c r="CE469" s="828"/>
      <c r="CF469" s="828"/>
      <c r="CG469" s="828"/>
      <c r="CH469" s="792" t="s">
        <v>925</v>
      </c>
      <c r="CI469" s="828"/>
      <c r="CJ469" s="828"/>
      <c r="CK469" s="828"/>
      <c r="CL469" s="792" t="s">
        <v>924</v>
      </c>
      <c r="CM469" s="828"/>
      <c r="CN469" s="828"/>
      <c r="CO469" s="828"/>
      <c r="CP469" s="795" t="s">
        <v>926</v>
      </c>
      <c r="CQ469" s="308"/>
      <c r="CR469" s="831">
        <v>44661</v>
      </c>
      <c r="CS469" s="789"/>
      <c r="CT469" s="789"/>
      <c r="CU469" s="789"/>
      <c r="CV469" s="789"/>
      <c r="CW469" s="789"/>
      <c r="CX469" s="789"/>
      <c r="CY469" s="789"/>
      <c r="CZ469" s="792" t="s">
        <v>924</v>
      </c>
      <c r="DA469" s="789"/>
      <c r="DB469" s="789"/>
      <c r="DC469" s="789"/>
      <c r="DD469" s="792" t="s">
        <v>924</v>
      </c>
      <c r="DE469" s="789"/>
      <c r="DF469" s="789"/>
      <c r="DG469" s="789"/>
      <c r="DH469" s="792" t="s">
        <v>925</v>
      </c>
      <c r="DI469" s="789"/>
      <c r="DJ469" s="789"/>
      <c r="DK469" s="789"/>
      <c r="DL469" s="792" t="s">
        <v>924</v>
      </c>
      <c r="DM469" s="789"/>
      <c r="DN469" s="789"/>
      <c r="DO469" s="789"/>
      <c r="DP469" s="795" t="s">
        <v>926</v>
      </c>
      <c r="DQ469" s="293"/>
      <c r="DR469" s="294"/>
      <c r="DS469" s="295"/>
      <c r="DT469" s="295"/>
      <c r="DU469" s="296"/>
    </row>
    <row r="470" spans="1:125" s="303" customFormat="1" ht="80.25" customHeight="1" x14ac:dyDescent="0.25">
      <c r="B470" s="835"/>
      <c r="C470" s="838"/>
      <c r="D470" s="838"/>
      <c r="E470" s="838"/>
      <c r="F470" s="841"/>
      <c r="G470" s="844"/>
      <c r="H470" s="486"/>
      <c r="I470" s="847"/>
      <c r="J470" s="850"/>
      <c r="K470" s="853"/>
      <c r="L470" s="274"/>
      <c r="M470" s="856"/>
      <c r="N470" s="859"/>
      <c r="O470" s="862"/>
      <c r="P470" s="865"/>
      <c r="Q470" s="868"/>
      <c r="R470" s="871"/>
      <c r="S470" s="274"/>
      <c r="T470" s="516"/>
      <c r="U470" s="258"/>
      <c r="V470" s="258"/>
      <c r="W470" s="798"/>
      <c r="X470" s="798"/>
      <c r="Y470" s="798"/>
      <c r="Z470" s="798"/>
      <c r="AA470" s="798"/>
      <c r="AB470" s="798"/>
      <c r="AC470" s="798"/>
      <c r="AD470" s="798"/>
      <c r="AE470" s="798"/>
      <c r="AF470" s="798"/>
      <c r="AG470" s="412">
        <f t="shared" si="1068"/>
        <v>0</v>
      </c>
      <c r="AH470" s="403"/>
      <c r="AI470" s="404"/>
      <c r="AJ470" s="799"/>
      <c r="AK470" s="799"/>
      <c r="AL470" s="800"/>
      <c r="AM470" s="800"/>
      <c r="AN470" s="799"/>
      <c r="AO470" s="799"/>
      <c r="AP470" s="530"/>
      <c r="AQ470" s="482"/>
      <c r="AR470" s="269"/>
      <c r="AS470" s="266"/>
      <c r="AT470" s="261"/>
      <c r="AU470" s="276"/>
      <c r="AV470" s="879"/>
      <c r="AW470" s="882"/>
      <c r="AX470" s="885"/>
      <c r="AY470" s="882"/>
      <c r="AZ470" s="888"/>
      <c r="BA470" s="891"/>
      <c r="BB470" s="394"/>
      <c r="BC470" s="282"/>
      <c r="BD470" s="397">
        <v>0.8</v>
      </c>
      <c r="BE470" s="283" t="str">
        <f>IF(ISERROR(IF(R469="R.INHERENTE
4","R. INHERENTE",(IF(AZ469="R.RESIDUAL
4","R. RESIDUAL"," ")))),"",(IF(R469="R.INHERENTE
4","R. INHERENTE",(IF(AZ469="R.RESIDUAL
4","R. RESIDUAL"," ")))))</f>
        <v xml:space="preserve"> </v>
      </c>
      <c r="BF470" s="284" t="str">
        <f>IF(ISERROR(IF(R469="R.INHERENTE
9","R. INHERENTE",(IF(AZ469="R.RESIDUAL
9","R. RESIDUAL"," ")))),"",(IF(R469="R.INHERENTE
9","R. INHERENTE",(IF(AZ469="R.RESIDUAL
9","R. RESIDUAL"," ")))))</f>
        <v xml:space="preserve"> </v>
      </c>
      <c r="BG470" s="285" t="str">
        <f>IF(ISERROR(IF(R469="R.INHERENTE
14","R. INHERENTE",(IF(AZ469="R.RESIDUAL
14","R. RESIDUAL"," ")))),"",(IF(R469="R.INHERENTE
14","R. INHERENTE",(IF(AZ469="R.RESIDUAL
14","R. RESIDUAL"," ")))))</f>
        <v xml:space="preserve"> </v>
      </c>
      <c r="BH470" s="285" t="str">
        <f>IF(ISERROR(IF(R469="R.INHERENTE
19","R. INHERENTE",(IF(AZ469="R.RESIDUAL
19","R. RESIDUAL"," ")))),"",(IF(R469="R.INHERENTE
19","R. INHERENTE",(IF(AZ469="R.RESIDUAL
19","R. RESIDUAL"," ")))))</f>
        <v xml:space="preserve"> </v>
      </c>
      <c r="BI470" s="286" t="str">
        <f>IF(ISERROR(IF(R469="R.INHERENTE
24","R. INHERENTE",(IF(AZ469="R.RESIDUAL
24","R. RESIDUAL"," ")))),"",(IF(R469="R.INHERENTE
24","R. INHERENTE",(IF(AZ469="R.RESIDUAL
24","R. RESIDUAL"," ")))))</f>
        <v xml:space="preserve"> </v>
      </c>
      <c r="BJ470" s="280"/>
      <c r="BK470" s="1158"/>
      <c r="BL470" s="1161"/>
      <c r="BM470" s="811"/>
      <c r="BN470" s="1161"/>
      <c r="BO470" s="811"/>
      <c r="BP470" s="814"/>
      <c r="BQ470" s="392"/>
      <c r="BR470" s="817"/>
      <c r="BS470" s="820"/>
      <c r="BT470" s="823"/>
      <c r="BU470" s="275"/>
      <c r="BV470" s="826"/>
      <c r="BW470" s="829"/>
      <c r="BX470" s="829"/>
      <c r="BY470" s="829"/>
      <c r="BZ470" s="793"/>
      <c r="CA470" s="829"/>
      <c r="CB470" s="829"/>
      <c r="CC470" s="829"/>
      <c r="CD470" s="793"/>
      <c r="CE470" s="829"/>
      <c r="CF470" s="829"/>
      <c r="CG470" s="829"/>
      <c r="CH470" s="793"/>
      <c r="CI470" s="829"/>
      <c r="CJ470" s="829"/>
      <c r="CK470" s="829"/>
      <c r="CL470" s="793"/>
      <c r="CM470" s="829"/>
      <c r="CN470" s="829"/>
      <c r="CO470" s="829"/>
      <c r="CP470" s="796"/>
      <c r="CQ470" s="308"/>
      <c r="CR470" s="832"/>
      <c r="CS470" s="790"/>
      <c r="CT470" s="790"/>
      <c r="CU470" s="790"/>
      <c r="CV470" s="790"/>
      <c r="CW470" s="790"/>
      <c r="CX470" s="790"/>
      <c r="CY470" s="790"/>
      <c r="CZ470" s="793"/>
      <c r="DA470" s="790"/>
      <c r="DB470" s="790"/>
      <c r="DC470" s="790"/>
      <c r="DD470" s="793"/>
      <c r="DE470" s="790"/>
      <c r="DF470" s="790"/>
      <c r="DG470" s="790"/>
      <c r="DH470" s="793"/>
      <c r="DI470" s="790"/>
      <c r="DJ470" s="790"/>
      <c r="DK470" s="790"/>
      <c r="DL470" s="793"/>
      <c r="DM470" s="790"/>
      <c r="DN470" s="790"/>
      <c r="DO470" s="790"/>
      <c r="DP470" s="796"/>
      <c r="DQ470" s="293"/>
      <c r="DR470" s="297"/>
      <c r="DS470" s="298"/>
      <c r="DT470" s="298"/>
      <c r="DU470" s="299"/>
    </row>
    <row r="471" spans="1:125" s="303" customFormat="1" ht="80.25" customHeight="1" x14ac:dyDescent="0.25">
      <c r="B471" s="835"/>
      <c r="C471" s="838"/>
      <c r="D471" s="838"/>
      <c r="E471" s="838"/>
      <c r="F471" s="841"/>
      <c r="G471" s="844"/>
      <c r="H471" s="486"/>
      <c r="I471" s="847"/>
      <c r="J471" s="850"/>
      <c r="K471" s="853"/>
      <c r="L471" s="274"/>
      <c r="M471" s="856"/>
      <c r="N471" s="859"/>
      <c r="O471" s="862"/>
      <c r="P471" s="865"/>
      <c r="Q471" s="868"/>
      <c r="R471" s="871"/>
      <c r="S471" s="274"/>
      <c r="T471" s="516"/>
      <c r="U471" s="258"/>
      <c r="V471" s="258"/>
      <c r="W471" s="798"/>
      <c r="X471" s="798"/>
      <c r="Y471" s="798"/>
      <c r="Z471" s="798"/>
      <c r="AA471" s="798"/>
      <c r="AB471" s="798"/>
      <c r="AC471" s="798"/>
      <c r="AD471" s="798"/>
      <c r="AE471" s="798"/>
      <c r="AF471" s="798"/>
      <c r="AG471" s="412">
        <f t="shared" si="1068"/>
        <v>0</v>
      </c>
      <c r="AH471" s="403"/>
      <c r="AI471" s="404"/>
      <c r="AJ471" s="799"/>
      <c r="AK471" s="799"/>
      <c r="AL471" s="800"/>
      <c r="AM471" s="800"/>
      <c r="AN471" s="799"/>
      <c r="AO471" s="799"/>
      <c r="AP471" s="530"/>
      <c r="AQ471" s="482"/>
      <c r="AR471" s="269"/>
      <c r="AS471" s="266"/>
      <c r="AT471" s="261"/>
      <c r="AU471" s="276"/>
      <c r="AV471" s="879"/>
      <c r="AW471" s="882"/>
      <c r="AX471" s="885"/>
      <c r="AY471" s="882"/>
      <c r="AZ471" s="888"/>
      <c r="BA471" s="891"/>
      <c r="BB471" s="394"/>
      <c r="BC471" s="282"/>
      <c r="BD471" s="397">
        <v>0.60000000000000009</v>
      </c>
      <c r="BE471" s="283" t="str">
        <f>IF(ISERROR(IF(R469="R.INHERENTE
3","R. INHERENTE",(IF(AZ469="R.RESIDUAL
3","R. RESIDUAL"," ")))),"",(IF(R469="R.INHERENTE
3","R. INHERENTE",(IF(AZ469="R.RESIDUAL
3","R. RESIDUAL"," ")))))</f>
        <v xml:space="preserve"> </v>
      </c>
      <c r="BF471" s="284" t="str">
        <f>IF(ISERROR(IF(R469="R.INHERENTE
8","R. INHERENTE",(IF(AZ469="R.RESIDUAL
8","R. RESIDUAL"," ")))),"",(IF(R469="R.INHERENTE
8","R. INHERENTE",(IF(AZ469="R.RESIDUAL
8","R. RESIDUAL"," ")))))</f>
        <v xml:space="preserve"> </v>
      </c>
      <c r="BG471" s="284" t="str">
        <f>IF(ISERROR(IF(R469="R.INHERENTE
13","R. INHERENTE",(IF(AZ469="R.RESIDUAL
13","R. RESIDUAL"," ")))),"",(IF(R469="R.INHERENTE
13","R. INHERENTE",(IF(AZ469="R.RESIDUAL
13","R. RESIDUAL"," ")))))</f>
        <v>R. RESIDUAL</v>
      </c>
      <c r="BH471" s="285" t="str">
        <f>IF(ISERROR(IF(R469="R.INHERENTE
18","R. INHERENTE",(IF(AZ469="R.RESIDUAL
18","R. RESIDUAL"," ")))),"",(IF(R469="R.INHERENTE
18","R. INHERENTE",(IF(AZ469="R.RESIDUAL
18","R. RESIDUAL"," ")))))</f>
        <v>R. INHERENTE</v>
      </c>
      <c r="BI471" s="286" t="str">
        <f>IF(ISERROR(IF(R469="R.INHERENTE
23","R. INHERENTE",(IF(AZ469="R.RESIDUAL
23","R. RESIDUAL"," ")))),"",(IF(R469="R.INHERENTE
23","R. INHERENTE",(IF(AZ469="R.RESIDUAL
23","R. RESIDUAL"," ")))))</f>
        <v xml:space="preserve"> </v>
      </c>
      <c r="BJ471" s="280"/>
      <c r="BK471" s="1158"/>
      <c r="BL471" s="1161"/>
      <c r="BM471" s="811"/>
      <c r="BN471" s="1161"/>
      <c r="BO471" s="811"/>
      <c r="BP471" s="814"/>
      <c r="BQ471" s="392"/>
      <c r="BR471" s="817"/>
      <c r="BS471" s="820"/>
      <c r="BT471" s="823"/>
      <c r="BU471" s="275"/>
      <c r="BV471" s="826"/>
      <c r="BW471" s="829"/>
      <c r="BX471" s="829"/>
      <c r="BY471" s="829"/>
      <c r="BZ471" s="793"/>
      <c r="CA471" s="829"/>
      <c r="CB471" s="829"/>
      <c r="CC471" s="829"/>
      <c r="CD471" s="793"/>
      <c r="CE471" s="829"/>
      <c r="CF471" s="829"/>
      <c r="CG471" s="829"/>
      <c r="CH471" s="793"/>
      <c r="CI471" s="829"/>
      <c r="CJ471" s="829"/>
      <c r="CK471" s="829"/>
      <c r="CL471" s="793"/>
      <c r="CM471" s="829"/>
      <c r="CN471" s="829"/>
      <c r="CO471" s="829"/>
      <c r="CP471" s="796"/>
      <c r="CQ471" s="308"/>
      <c r="CR471" s="832"/>
      <c r="CS471" s="790"/>
      <c r="CT471" s="790"/>
      <c r="CU471" s="790"/>
      <c r="CV471" s="790"/>
      <c r="CW471" s="790"/>
      <c r="CX471" s="790"/>
      <c r="CY471" s="790"/>
      <c r="CZ471" s="793"/>
      <c r="DA471" s="790"/>
      <c r="DB471" s="790"/>
      <c r="DC471" s="790"/>
      <c r="DD471" s="793"/>
      <c r="DE471" s="790"/>
      <c r="DF471" s="790"/>
      <c r="DG471" s="790"/>
      <c r="DH471" s="793"/>
      <c r="DI471" s="790"/>
      <c r="DJ471" s="790"/>
      <c r="DK471" s="790"/>
      <c r="DL471" s="793"/>
      <c r="DM471" s="790"/>
      <c r="DN471" s="790"/>
      <c r="DO471" s="790"/>
      <c r="DP471" s="796"/>
      <c r="DQ471" s="293"/>
      <c r="DR471" s="297"/>
      <c r="DS471" s="298"/>
      <c r="DT471" s="298"/>
      <c r="DU471" s="299"/>
    </row>
    <row r="472" spans="1:125" s="303" customFormat="1" ht="80.25" customHeight="1" x14ac:dyDescent="0.25">
      <c r="B472" s="835"/>
      <c r="C472" s="838"/>
      <c r="D472" s="838"/>
      <c r="E472" s="838"/>
      <c r="F472" s="841"/>
      <c r="G472" s="844"/>
      <c r="H472" s="486"/>
      <c r="I472" s="847"/>
      <c r="J472" s="850"/>
      <c r="K472" s="853"/>
      <c r="L472" s="274"/>
      <c r="M472" s="856"/>
      <c r="N472" s="859"/>
      <c r="O472" s="862"/>
      <c r="P472" s="865"/>
      <c r="Q472" s="868"/>
      <c r="R472" s="871"/>
      <c r="S472" s="274"/>
      <c r="T472" s="516"/>
      <c r="U472" s="258"/>
      <c r="V472" s="258"/>
      <c r="W472" s="798"/>
      <c r="X472" s="798"/>
      <c r="Y472" s="798"/>
      <c r="Z472" s="798"/>
      <c r="AA472" s="798"/>
      <c r="AB472" s="798"/>
      <c r="AC472" s="798"/>
      <c r="AD472" s="798"/>
      <c r="AE472" s="798"/>
      <c r="AF472" s="798"/>
      <c r="AG472" s="412">
        <f t="shared" si="1068"/>
        <v>0</v>
      </c>
      <c r="AH472" s="403"/>
      <c r="AI472" s="404"/>
      <c r="AJ472" s="799"/>
      <c r="AK472" s="799"/>
      <c r="AL472" s="800"/>
      <c r="AM472" s="800"/>
      <c r="AN472" s="799"/>
      <c r="AO472" s="799"/>
      <c r="AP472" s="530"/>
      <c r="AQ472" s="482"/>
      <c r="AR472" s="269"/>
      <c r="AS472" s="266"/>
      <c r="AT472" s="261"/>
      <c r="AU472" s="276"/>
      <c r="AV472" s="879"/>
      <c r="AW472" s="882"/>
      <c r="AX472" s="885"/>
      <c r="AY472" s="882"/>
      <c r="AZ472" s="888"/>
      <c r="BA472" s="891"/>
      <c r="BB472" s="394"/>
      <c r="BC472" s="282"/>
      <c r="BD472" s="397">
        <v>0.4</v>
      </c>
      <c r="BE472" s="287" t="str">
        <f>IF(ISERROR(IF(R469="R.INHERENTE
2","R. INHERENTE",(IF(AZ469="R.RESIDUAL
2","R. RESIDUAL"," ")))),"",(IF(R469="R.INHERENTE
2","R. INHERENTE",(IF(AZ469="R.RESIDUAL
2","R. RESIDUAL"," ")))))</f>
        <v xml:space="preserve"> </v>
      </c>
      <c r="BF472" s="284" t="str">
        <f>IF(ISERROR(IF(R469="R.INHERENTE
7","R. INHERENTE",(IF(AZ469="R.RESIDUAL
7","R. RESIDUAL"," ")))),"",(IF(R469="R.INHERENTE
7","R. INHERENTE",(IF(AZ469="R.RESIDUAL
7","R. RESIDUAL"," ")))))</f>
        <v xml:space="preserve"> </v>
      </c>
      <c r="BG472" s="284" t="str">
        <f>IF(ISERROR(IF(R469="R.INHERENTE
12","R. INHERENTE",(IF(AZ469="R.RESIDUAL
12","R. RESIDUAL"," ")))),"",(IF(R469="R.INHERENTE
12","R. INHERENTE",(IF(AZ469="R.RESIDUAL
12","R. RESIDUAL"," ")))))</f>
        <v xml:space="preserve"> </v>
      </c>
      <c r="BH472" s="285" t="str">
        <f>IF(ISERROR(IF(R469="R.INHERENTE
17","R. INHERENTE",(IF(AZ469="R.RESIDUAL
17","R. RESIDUAL"," ")))),"",(IF(R469="R.INHERENTE
17","R. INHERENTE",(IF(AZ469="R.RESIDUAL
17","R. RESIDUAL"," ")))))</f>
        <v xml:space="preserve"> </v>
      </c>
      <c r="BI472" s="286" t="str">
        <f>IF(ISERROR(IF(R469="R.INHERENTE
22","R. INHERENTE",(IF(AZ469="R.RESIDUAL
22","R. RESIDUAL"," ")))),"",(IF(R469="R.INHERENTE
22","R. INHERENTE",(IF(AZ469="R.RESIDUAL
22","R. RESIDUAL"," ")))))</f>
        <v xml:space="preserve"> </v>
      </c>
      <c r="BJ472" s="280"/>
      <c r="BK472" s="1158"/>
      <c r="BL472" s="1161"/>
      <c r="BM472" s="811"/>
      <c r="BN472" s="1161"/>
      <c r="BO472" s="811"/>
      <c r="BP472" s="814"/>
      <c r="BQ472" s="392"/>
      <c r="BR472" s="817"/>
      <c r="BS472" s="820"/>
      <c r="BT472" s="823"/>
      <c r="BU472" s="275"/>
      <c r="BV472" s="826"/>
      <c r="BW472" s="829"/>
      <c r="BX472" s="829"/>
      <c r="BY472" s="829"/>
      <c r="BZ472" s="793"/>
      <c r="CA472" s="829"/>
      <c r="CB472" s="829"/>
      <c r="CC472" s="829"/>
      <c r="CD472" s="793"/>
      <c r="CE472" s="829"/>
      <c r="CF472" s="829"/>
      <c r="CG472" s="829"/>
      <c r="CH472" s="793"/>
      <c r="CI472" s="829"/>
      <c r="CJ472" s="829"/>
      <c r="CK472" s="829"/>
      <c r="CL472" s="793"/>
      <c r="CM472" s="829"/>
      <c r="CN472" s="829"/>
      <c r="CO472" s="829"/>
      <c r="CP472" s="796"/>
      <c r="CQ472" s="308"/>
      <c r="CR472" s="832"/>
      <c r="CS472" s="790"/>
      <c r="CT472" s="790"/>
      <c r="CU472" s="790"/>
      <c r="CV472" s="790"/>
      <c r="CW472" s="790"/>
      <c r="CX472" s="790"/>
      <c r="CY472" s="790"/>
      <c r="CZ472" s="793"/>
      <c r="DA472" s="790"/>
      <c r="DB472" s="790"/>
      <c r="DC472" s="790"/>
      <c r="DD472" s="793"/>
      <c r="DE472" s="790"/>
      <c r="DF472" s="790"/>
      <c r="DG472" s="790"/>
      <c r="DH472" s="793"/>
      <c r="DI472" s="790"/>
      <c r="DJ472" s="790"/>
      <c r="DK472" s="790"/>
      <c r="DL472" s="793"/>
      <c r="DM472" s="790"/>
      <c r="DN472" s="790"/>
      <c r="DO472" s="790"/>
      <c r="DP472" s="796"/>
      <c r="DQ472" s="293"/>
      <c r="DR472" s="297"/>
      <c r="DS472" s="298"/>
      <c r="DT472" s="298"/>
      <c r="DU472" s="299"/>
    </row>
    <row r="473" spans="1:125" s="303" customFormat="1" ht="80.25" customHeight="1" thickBot="1" x14ac:dyDescent="0.3">
      <c r="B473" s="836"/>
      <c r="C473" s="839"/>
      <c r="D473" s="839"/>
      <c r="E473" s="839"/>
      <c r="F473" s="842"/>
      <c r="G473" s="845"/>
      <c r="H473" s="487"/>
      <c r="I473" s="848"/>
      <c r="J473" s="851"/>
      <c r="K473" s="854"/>
      <c r="L473" s="274"/>
      <c r="M473" s="857"/>
      <c r="N473" s="860"/>
      <c r="O473" s="863"/>
      <c r="P473" s="866"/>
      <c r="Q473" s="869"/>
      <c r="R473" s="872"/>
      <c r="S473" s="274"/>
      <c r="T473" s="536"/>
      <c r="U473" s="263"/>
      <c r="V473" s="263"/>
      <c r="W473" s="805"/>
      <c r="X473" s="805"/>
      <c r="Y473" s="805"/>
      <c r="Z473" s="805"/>
      <c r="AA473" s="805"/>
      <c r="AB473" s="805"/>
      <c r="AC473" s="805"/>
      <c r="AD473" s="805"/>
      <c r="AE473" s="805"/>
      <c r="AF473" s="805"/>
      <c r="AG473" s="413">
        <f t="shared" si="1068"/>
        <v>0</v>
      </c>
      <c r="AH473" s="405"/>
      <c r="AI473" s="406"/>
      <c r="AJ473" s="971"/>
      <c r="AK473" s="971"/>
      <c r="AL473" s="896"/>
      <c r="AM473" s="896"/>
      <c r="AN473" s="971"/>
      <c r="AO473" s="971"/>
      <c r="AP473" s="271"/>
      <c r="AQ473" s="483"/>
      <c r="AR473" s="270"/>
      <c r="AS473" s="267"/>
      <c r="AT473" s="264"/>
      <c r="AU473" s="276"/>
      <c r="AV473" s="880"/>
      <c r="AW473" s="883"/>
      <c r="AX473" s="886"/>
      <c r="AY473" s="883"/>
      <c r="AZ473" s="889"/>
      <c r="BA473" s="892"/>
      <c r="BB473" s="394"/>
      <c r="BC473" s="282"/>
      <c r="BD473" s="398">
        <v>0.2</v>
      </c>
      <c r="BE473" s="288" t="str">
        <f>IF(ISERROR(IF(R469="R.INHERENTE
1","R. INHERENTE",(IF(AZ469="R.RESIDUAL
1","R. RESIDUAL"," ")))),"",(IF(R469="R.INHERENTE
1","R. INHERENTE",(IF(AZ469="R.RESIDUAL
1","R. RESIDUAL"," ")))))</f>
        <v xml:space="preserve"> </v>
      </c>
      <c r="BF473" s="289" t="str">
        <f>IF(ISERROR(IF(R469="R.INHERENTE
6","R. INHERENTE",(IF(AZ469="R.RESIDUAL
6","R. RESIDUAL"," ")))),"",(IF(R469="R.INHERENTE
6","R. INHERENTE",(IF(AZ469="R.RESIDUAL
6","R. RESIDUAL"," ")))))</f>
        <v xml:space="preserve"> </v>
      </c>
      <c r="BG473" s="290" t="str">
        <f>IF(ISERROR(IF(R469="R.INHERENTE
11","R. INHERENTE",(IF(AZ469="R.RESIDUAL
11","R. RESIDUAL"," ")))),"",(IF(R469="R.INHERENTE
11","R. INHERENTE",(IF(AZ469="R.RESIDUAL
11","R. RESIDUAL"," ")))))</f>
        <v xml:space="preserve"> </v>
      </c>
      <c r="BH473" s="291" t="str">
        <f>IF(ISERROR(IF(R469="R.INHERENTE
16","R. INHERENTE",(IF(AZ469="R.RESIDUAL
16","R. RESIDUAL"," ")))),"",(IF(R469="R.INHERENTE
16","R. INHERENTE",(IF(AZ469="R.RESIDUAL
16","R. RESIDUAL"," ")))))</f>
        <v xml:space="preserve"> </v>
      </c>
      <c r="BI473" s="292" t="str">
        <f>IF(ISERROR(IF(R469="R.INHERENTE
21","R. INHERENTE",(IF(AZ469="R.RESIDUAL
21","R. RESIDUAL"," ")))),"",(IF(R469="R.INHERENTE
21","R. INHERENTE",(IF(AZ469="R.RESIDUAL
21","R. RESIDUAL"," ")))))</f>
        <v xml:space="preserve"> </v>
      </c>
      <c r="BJ473" s="280"/>
      <c r="BK473" s="1159"/>
      <c r="BL473" s="1162"/>
      <c r="BM473" s="812"/>
      <c r="BN473" s="1162"/>
      <c r="BO473" s="812"/>
      <c r="BP473" s="815"/>
      <c r="BQ473" s="392"/>
      <c r="BR473" s="818"/>
      <c r="BS473" s="821"/>
      <c r="BT473" s="824"/>
      <c r="BU473" s="275"/>
      <c r="BV473" s="827"/>
      <c r="BW473" s="830"/>
      <c r="BX473" s="830"/>
      <c r="BY473" s="830"/>
      <c r="BZ473" s="794"/>
      <c r="CA473" s="830"/>
      <c r="CB473" s="830"/>
      <c r="CC473" s="830"/>
      <c r="CD473" s="794"/>
      <c r="CE473" s="830"/>
      <c r="CF473" s="830"/>
      <c r="CG473" s="830"/>
      <c r="CH473" s="794"/>
      <c r="CI473" s="830"/>
      <c r="CJ473" s="830"/>
      <c r="CK473" s="830"/>
      <c r="CL473" s="794"/>
      <c r="CM473" s="830"/>
      <c r="CN473" s="830"/>
      <c r="CO473" s="830"/>
      <c r="CP473" s="797"/>
      <c r="CQ473" s="308"/>
      <c r="CR473" s="833"/>
      <c r="CS473" s="791"/>
      <c r="CT473" s="791"/>
      <c r="CU473" s="791"/>
      <c r="CV473" s="791"/>
      <c r="CW473" s="791"/>
      <c r="CX473" s="791"/>
      <c r="CY473" s="791"/>
      <c r="CZ473" s="794"/>
      <c r="DA473" s="791"/>
      <c r="DB473" s="791"/>
      <c r="DC473" s="791"/>
      <c r="DD473" s="794"/>
      <c r="DE473" s="791"/>
      <c r="DF473" s="791"/>
      <c r="DG473" s="791"/>
      <c r="DH473" s="794"/>
      <c r="DI473" s="791"/>
      <c r="DJ473" s="791"/>
      <c r="DK473" s="791"/>
      <c r="DL473" s="794"/>
      <c r="DM473" s="791"/>
      <c r="DN473" s="791"/>
      <c r="DO473" s="791"/>
      <c r="DP473" s="797"/>
      <c r="DQ473" s="293"/>
      <c r="DR473" s="300"/>
      <c r="DS473" s="301"/>
      <c r="DT473" s="301"/>
      <c r="DU473" s="302"/>
    </row>
    <row r="474" spans="1:125" ht="19.5" customHeight="1" thickBot="1" x14ac:dyDescent="0.3">
      <c r="AV474" s="394"/>
      <c r="AW474" s="394"/>
      <c r="AX474" s="394"/>
      <c r="AY474" s="394"/>
      <c r="AZ474" s="394"/>
      <c r="BE474" s="410">
        <v>0.2</v>
      </c>
      <c r="BF474" s="411">
        <v>0.4</v>
      </c>
      <c r="BG474" s="411">
        <v>0.60000000000000009</v>
      </c>
      <c r="BH474" s="411">
        <v>0.8</v>
      </c>
      <c r="BI474" s="411">
        <v>1</v>
      </c>
    </row>
    <row r="475" spans="1:125" ht="82.5" customHeight="1" x14ac:dyDescent="0.25">
      <c r="A475" s="303"/>
      <c r="B475" s="834">
        <v>77</v>
      </c>
      <c r="C475" s="837" t="s">
        <v>647</v>
      </c>
      <c r="D475" s="837" t="s">
        <v>636</v>
      </c>
      <c r="E475" s="837" t="s">
        <v>601</v>
      </c>
      <c r="F475" s="840" t="s">
        <v>600</v>
      </c>
      <c r="G475" s="843" t="s">
        <v>2026</v>
      </c>
      <c r="H475" s="485" t="s">
        <v>2099</v>
      </c>
      <c r="I475" s="846" t="str">
        <f>IF(F475="","",(CONCATENATE("Posibilidad de afectación ",F475," ",G475," ",H475," ",H476," ",H477," ",H478," ",H479)))</f>
        <v xml:space="preserve">Posibilidad de afectación Económica y Reputacional  por la inasistencia de usuarios a citas programadas, debido a la inadecuada georreferenciacion, falta de recursos, no asignacion de medico de preferencia, e cumplimiento de los horarios asignados. </v>
      </c>
      <c r="J475" s="849" t="s">
        <v>268</v>
      </c>
      <c r="K475" s="852" t="s">
        <v>868</v>
      </c>
      <c r="L475" s="274"/>
      <c r="M475" s="855" t="s">
        <v>657</v>
      </c>
      <c r="N475" s="858">
        <f>IF(ISERROR(VLOOKUP($M475,[9]Listas!$E$20:$F$24,2,FALSE)),"",(VLOOKUP($M475,[9]Listas!$E$20:$F$24,2,FALSE)))</f>
        <v>0.6</v>
      </c>
      <c r="O475" s="861" t="str">
        <f>IF(ISERROR(VLOOKUP($N475,[9]Listas!$E$3:$F$7,2,FALSE)),"",(VLOOKUP($N475,[9]Listas!$E$3:$F$7,2,FALSE)))</f>
        <v>MEDIA</v>
      </c>
      <c r="P475" s="864" t="s">
        <v>594</v>
      </c>
      <c r="Q475" s="867">
        <f>IF(ISERROR(VLOOKUP($P475,[9]Listas!$E$28:$F$35,2,FALSE)),"",(VLOOKUP($P475,[9]Listas!$E$28:$F$35,2,FALSE)))</f>
        <v>0.6</v>
      </c>
      <c r="R475" s="870" t="str">
        <f t="shared" ref="R475" si="1072">IF(N475="","",(CONCATENATE("R.INHERENTE
",(IF(AND($N475=0.2,$Q475=0.2),1,(IF(AND($N475=0.2,$Q475=0.4),6,(IF(AND($N475=0.2,$Q475=0.6),11,(IF(AND($N475=0.2,$Q475=0.8),16,(IF(AND($N475=0.2,$Q475=1),21,(IF(AND($N475=0.4,$Q475=0.2),2,(IF(AND($N475=0.4,$Q475=0.4),7,(IF(AND($N475=0.4,$Q475=0.6),12,(IF(AND($N475=0.4,$Q475=0.8),17,(IF(AND($N475=0.4,$Q475=1),22,(IF(AND($N475=0.6,$Q475=0.2),3,(IF(AND($N475=0.6,$Q475=0.4),8,(IF(AND($N475=0.6,$Q475=0.6),13,(IF(AND($N475=0.6,$Q475=0.8),18,(IF(AND($N475=0.6,$Q475=1),23,(IF(AND($N475=0.8,$Q475=0.2),4,(IF(AND($N475=0.8,$Q475=0.4),9,(IF(AND($N475=0.8,$Q475=0.6),14,(IF(AND($N475=0.8,$Q475=0.8),19,(IF(AND($N475=0.8,$Q475=1),24,(IF(AND($N475=1,$Q475=0.2),5,(IF(AND($N475=1,$Q475=0.4),10,(IF(AND($N475=1,$Q475=0.6),15,(IF(AND($N475=1,$Q475=0.8),20,(IF(AND($N475=1,$Q475=1),25,"")))))))))))))))))))))))))))))))))))))))))))))))))))))</f>
        <v>R.INHERENTE
13</v>
      </c>
      <c r="S475" s="274">
        <f>+VLOOKUP($R475,[9]Listas!$D$112:$E$136,2,FALSE)</f>
        <v>13</v>
      </c>
      <c r="T475" s="515" t="s">
        <v>1874</v>
      </c>
      <c r="U475" s="309" t="s">
        <v>748</v>
      </c>
      <c r="V475" s="309"/>
      <c r="W475" s="875">
        <v>25</v>
      </c>
      <c r="X475" s="875"/>
      <c r="Y475" s="875"/>
      <c r="Z475" s="875"/>
      <c r="AA475" s="875"/>
      <c r="AB475" s="875"/>
      <c r="AC475" s="875"/>
      <c r="AD475" s="875"/>
      <c r="AE475" s="875">
        <v>15</v>
      </c>
      <c r="AF475" s="875"/>
      <c r="AG475" s="436">
        <f t="shared" ref="AG475:AG479" si="1073">W475+Y475+AA475+AC475+AE475</f>
        <v>40</v>
      </c>
      <c r="AH475" s="407">
        <v>0.36</v>
      </c>
      <c r="AI475" s="408"/>
      <c r="AJ475" s="876" t="s">
        <v>189</v>
      </c>
      <c r="AK475" s="876"/>
      <c r="AL475" s="877" t="s">
        <v>588</v>
      </c>
      <c r="AM475" s="877"/>
      <c r="AN475" s="1186" t="s">
        <v>189</v>
      </c>
      <c r="AO475" s="1187"/>
      <c r="AP475" s="489" t="s">
        <v>1875</v>
      </c>
      <c r="AQ475" s="527" t="s">
        <v>914</v>
      </c>
      <c r="AR475" s="310" t="s">
        <v>1876</v>
      </c>
      <c r="AS475" s="535" t="s">
        <v>1867</v>
      </c>
      <c r="AT475" s="312" t="s">
        <v>1868</v>
      </c>
      <c r="AU475" s="305">
        <f t="shared" ref="AU475" si="1074">+(IF(AND($AV475&gt;0,$AV475&lt;=0.2),0.2,(IF(AND($AV475&gt;0.2,$AV475&lt;=0.4),0.4,(IF(AND($AV475&gt;0.4,$AV475&lt;=0.6),0.6,(IF(AND($AV475&gt;0.6,$AV475&lt;=0.8),0.8,(IF($AV475&gt;0.8,1,""))))))))))</f>
        <v>0.4</v>
      </c>
      <c r="AV475" s="878">
        <f t="shared" ref="AV475" si="1075">+MIN(AH475:AH479)</f>
        <v>0.216</v>
      </c>
      <c r="AW475" s="881" t="str">
        <f t="shared" si="1069"/>
        <v>BAJA</v>
      </c>
      <c r="AX475" s="884">
        <f t="shared" ref="AX475" si="1076">+MIN(AI475:AI479)</f>
        <v>0.216</v>
      </c>
      <c r="AY475" s="881" t="str">
        <f t="shared" si="1070"/>
        <v>BAJA</v>
      </c>
      <c r="AZ475" s="887" t="str">
        <f t="shared" si="1071"/>
        <v>R.RESIDUAL
7</v>
      </c>
      <c r="BA475" s="890" t="s">
        <v>749</v>
      </c>
      <c r="BB475" s="305">
        <f t="shared" ref="BB475" si="1077">+(IF(AND($AX475&gt;0,$AX475&lt;=0.2),0.2,(IF(AND($AX475&gt;0.2,$AX475&lt;=0.4),0.4,(IF(AND($AX475&gt;0.4,$AX475&lt;=0.6),0.6,(IF(AND($AX475&gt;0.6,$AX475&lt;=0.8),0.8,(IF($AX475&gt;0.8,1,""))))))))))</f>
        <v>0.4</v>
      </c>
      <c r="BC475" s="276">
        <f>+VLOOKUP($AZ475,[9]Listas!$F$112:$G$136,2,FALSE)</f>
        <v>7</v>
      </c>
      <c r="BD475" s="397">
        <v>1</v>
      </c>
      <c r="BE475" s="277" t="str">
        <f t="shared" ref="BE475" si="1078">IF(ISERROR(IF(R475="R.INHERENTE
5","R. INHERENTE",(IF(AZ475="R.RESIDUAL
5","R. RESIDUAL"," ")))),"",(IF(R475="R.INHERENTE
5","R. INHERENTE",(IF(AZ475="R.RESIDUAL
5","R. RESIDUAL"," ")))))</f>
        <v xml:space="preserve"> </v>
      </c>
      <c r="BF475" s="278" t="str">
        <f t="shared" ref="BF475" si="1079">IF(ISERROR(IF(R475="R.INHERENTE
10","R. INHERENTE",(IF(AZ475="R.RESIDUAL
10","R. RESIDUAL"," ")))),"",(IF(R475="R.INHERENTE
10","R. INHERENTE",(IF(AZ475="R.RESIDUAL
10","R. RESIDUAL"," ")))))</f>
        <v xml:space="preserve"> </v>
      </c>
      <c r="BG475" s="278" t="str">
        <f t="shared" ref="BG475" si="1080">IF(ISERROR(IF(R475="R.INHERENTE
15","R. INHERENTE",(IF(AZ475="R.RESIDUAL
15","R. RESIDUAL"," ")))),"",(IF(R475="R.INHERENTE
15","R. INHERENTE",(IF(AZ475="R.RESIDUAL
15","R. RESIDUAL"," ")))))</f>
        <v xml:space="preserve"> </v>
      </c>
      <c r="BH475" s="278" t="str">
        <f t="shared" ref="BH475" si="1081">IF(ISERROR(IF(R475="R.INHERENTE
20","R. INHERENTE",(IF(AZ475="R.RESIDUAL
20","R. RESIDUAL"," ")))),"",(IF(R475="R.INHERENTE
20","R. INHERENTE",(IF(AZ475="R.RESIDUAL
20","R. RESIDUAL"," ")))))</f>
        <v xml:space="preserve"> </v>
      </c>
      <c r="BI475" s="279" t="str">
        <f t="shared" ref="BI475" si="1082">IF(ISERROR(IF(R475="R.INHERENTE
25","R. INHERENTE",(IF(AZ475="R.RESIDUAL
25","R. RESIDUAL"," ")))),"",(IF(R475="R.INHERENTE
25","R. INHERENTE",(IF(AZ475="R.RESIDUAL
25","R. RESIDUAL"," ")))))</f>
        <v xml:space="preserve"> </v>
      </c>
      <c r="BJ475" s="280"/>
      <c r="BK475" s="1157" t="s">
        <v>1877</v>
      </c>
      <c r="BL475" s="1160" t="s">
        <v>1869</v>
      </c>
      <c r="BM475" s="810" t="s">
        <v>1453</v>
      </c>
      <c r="BN475" s="1160">
        <v>44693</v>
      </c>
      <c r="BO475" s="810" t="s">
        <v>1870</v>
      </c>
      <c r="BP475" s="813" t="s">
        <v>694</v>
      </c>
      <c r="BQ475" s="392"/>
      <c r="BR475" s="816" t="s">
        <v>1878</v>
      </c>
      <c r="BS475" s="819" t="s">
        <v>1872</v>
      </c>
      <c r="BT475" s="822" t="s">
        <v>1873</v>
      </c>
      <c r="BU475" s="275"/>
      <c r="BV475" s="825">
        <v>44656</v>
      </c>
      <c r="BW475" s="828"/>
      <c r="BX475" s="828"/>
      <c r="BY475" s="828"/>
      <c r="BZ475" s="792" t="s">
        <v>924</v>
      </c>
      <c r="CA475" s="828"/>
      <c r="CB475" s="828"/>
      <c r="CC475" s="828"/>
      <c r="CD475" s="792" t="s">
        <v>924</v>
      </c>
      <c r="CE475" s="828"/>
      <c r="CF475" s="828"/>
      <c r="CG475" s="828"/>
      <c r="CH475" s="792" t="s">
        <v>925</v>
      </c>
      <c r="CI475" s="828"/>
      <c r="CJ475" s="828"/>
      <c r="CK475" s="828"/>
      <c r="CL475" s="792" t="s">
        <v>924</v>
      </c>
      <c r="CM475" s="828"/>
      <c r="CN475" s="828"/>
      <c r="CO475" s="828"/>
      <c r="CP475" s="795" t="s">
        <v>926</v>
      </c>
      <c r="CQ475" s="308"/>
      <c r="CR475" s="831">
        <v>44661</v>
      </c>
      <c r="CS475" s="789"/>
      <c r="CT475" s="789"/>
      <c r="CU475" s="789"/>
      <c r="CV475" s="789"/>
      <c r="CW475" s="789"/>
      <c r="CX475" s="789"/>
      <c r="CY475" s="789"/>
      <c r="CZ475" s="792" t="s">
        <v>924</v>
      </c>
      <c r="DA475" s="789"/>
      <c r="DB475" s="789"/>
      <c r="DC475" s="789"/>
      <c r="DD475" s="792" t="s">
        <v>924</v>
      </c>
      <c r="DE475" s="789"/>
      <c r="DF475" s="789"/>
      <c r="DG475" s="789"/>
      <c r="DH475" s="792" t="s">
        <v>925</v>
      </c>
      <c r="DI475" s="789"/>
      <c r="DJ475" s="789"/>
      <c r="DK475" s="789"/>
      <c r="DL475" s="792" t="s">
        <v>924</v>
      </c>
      <c r="DM475" s="789"/>
      <c r="DN475" s="789"/>
      <c r="DO475" s="789"/>
      <c r="DP475" s="795" t="s">
        <v>926</v>
      </c>
      <c r="DQ475" s="293"/>
      <c r="DR475" s="294"/>
      <c r="DS475" s="295"/>
      <c r="DT475" s="295"/>
      <c r="DU475" s="296"/>
    </row>
    <row r="476" spans="1:125" ht="82.5" customHeight="1" x14ac:dyDescent="0.25">
      <c r="A476" s="303"/>
      <c r="B476" s="835"/>
      <c r="C476" s="838"/>
      <c r="D476" s="838"/>
      <c r="E476" s="838"/>
      <c r="F476" s="841"/>
      <c r="G476" s="844"/>
      <c r="H476" s="486" t="s">
        <v>2027</v>
      </c>
      <c r="I476" s="847"/>
      <c r="J476" s="850"/>
      <c r="K476" s="853"/>
      <c r="L476" s="274"/>
      <c r="M476" s="856"/>
      <c r="N476" s="859"/>
      <c r="O476" s="862"/>
      <c r="P476" s="865"/>
      <c r="Q476" s="868"/>
      <c r="R476" s="871"/>
      <c r="S476" s="274"/>
      <c r="T476" s="516" t="s">
        <v>1879</v>
      </c>
      <c r="U476" s="258"/>
      <c r="V476" s="258" t="s">
        <v>260</v>
      </c>
      <c r="W476" s="798">
        <v>25</v>
      </c>
      <c r="X476" s="798"/>
      <c r="Y476" s="798"/>
      <c r="Z476" s="798"/>
      <c r="AA476" s="798"/>
      <c r="AB476" s="798"/>
      <c r="AC476" s="798"/>
      <c r="AD476" s="798"/>
      <c r="AE476" s="798">
        <v>15</v>
      </c>
      <c r="AF476" s="798"/>
      <c r="AG476" s="412">
        <f t="shared" si="1073"/>
        <v>40</v>
      </c>
      <c r="AH476" s="532"/>
      <c r="AI476" s="533">
        <v>0.36</v>
      </c>
      <c r="AJ476" s="799" t="s">
        <v>189</v>
      </c>
      <c r="AK476" s="799"/>
      <c r="AL476" s="800" t="s">
        <v>588</v>
      </c>
      <c r="AM476" s="800"/>
      <c r="AN476" s="801" t="s">
        <v>189</v>
      </c>
      <c r="AO476" s="802"/>
      <c r="AP476" s="488" t="s">
        <v>1880</v>
      </c>
      <c r="AQ476" s="528" t="s">
        <v>914</v>
      </c>
      <c r="AR476" s="269" t="s">
        <v>1876</v>
      </c>
      <c r="AS476" s="534" t="s">
        <v>1867</v>
      </c>
      <c r="AT476" s="261" t="s">
        <v>1868</v>
      </c>
      <c r="AU476" s="276"/>
      <c r="AV476" s="879"/>
      <c r="AW476" s="882"/>
      <c r="AX476" s="885"/>
      <c r="AY476" s="882"/>
      <c r="AZ476" s="888"/>
      <c r="BA476" s="891"/>
      <c r="BB476" s="394"/>
      <c r="BC476" s="282"/>
      <c r="BD476" s="397">
        <v>0.8</v>
      </c>
      <c r="BE476" s="283" t="str">
        <f t="shared" ref="BE476" si="1083">IF(ISERROR(IF(R475="R.INHERENTE
4","R. INHERENTE",(IF(AZ475="R.RESIDUAL
4","R. RESIDUAL"," ")))),"",(IF(R475="R.INHERENTE
4","R. INHERENTE",(IF(AZ475="R.RESIDUAL
4","R. RESIDUAL"," ")))))</f>
        <v xml:space="preserve"> </v>
      </c>
      <c r="BF476" s="284" t="str">
        <f t="shared" ref="BF476" si="1084">IF(ISERROR(IF(R475="R.INHERENTE
9","R. INHERENTE",(IF(AZ475="R.RESIDUAL
9","R. RESIDUAL"," ")))),"",(IF(R475="R.INHERENTE
9","R. INHERENTE",(IF(AZ475="R.RESIDUAL
9","R. RESIDUAL"," ")))))</f>
        <v xml:space="preserve"> </v>
      </c>
      <c r="BG476" s="285" t="str">
        <f t="shared" ref="BG476" si="1085">IF(ISERROR(IF(R475="R.INHERENTE
14","R. INHERENTE",(IF(AZ475="R.RESIDUAL
14","R. RESIDUAL"," ")))),"",(IF(R475="R.INHERENTE
14","R. INHERENTE",(IF(AZ475="R.RESIDUAL
14","R. RESIDUAL"," ")))))</f>
        <v xml:space="preserve"> </v>
      </c>
      <c r="BH476" s="285" t="str">
        <f t="shared" ref="BH476" si="1086">IF(ISERROR(IF(R475="R.INHERENTE
19","R. INHERENTE",(IF(AZ475="R.RESIDUAL
19","R. RESIDUAL"," ")))),"",(IF(R475="R.INHERENTE
19","R. INHERENTE",(IF(AZ475="R.RESIDUAL
19","R. RESIDUAL"," ")))))</f>
        <v xml:space="preserve"> </v>
      </c>
      <c r="BI476" s="286" t="str">
        <f t="shared" ref="BI476" si="1087">IF(ISERROR(IF(R475="R.INHERENTE
24","R. INHERENTE",(IF(AZ475="R.RESIDUAL
24","R. RESIDUAL"," ")))),"",(IF(R475="R.INHERENTE
24","R. INHERENTE",(IF(AZ475="R.RESIDUAL
24","R. RESIDUAL"," ")))))</f>
        <v xml:space="preserve"> </v>
      </c>
      <c r="BJ476" s="280"/>
      <c r="BK476" s="1158"/>
      <c r="BL476" s="1161"/>
      <c r="BM476" s="811"/>
      <c r="BN476" s="1161"/>
      <c r="BO476" s="811"/>
      <c r="BP476" s="814"/>
      <c r="BQ476" s="392"/>
      <c r="BR476" s="817"/>
      <c r="BS476" s="820"/>
      <c r="BT476" s="823"/>
      <c r="BU476" s="275"/>
      <c r="BV476" s="826"/>
      <c r="BW476" s="829"/>
      <c r="BX476" s="829"/>
      <c r="BY476" s="829"/>
      <c r="BZ476" s="793"/>
      <c r="CA476" s="829"/>
      <c r="CB476" s="829"/>
      <c r="CC476" s="829"/>
      <c r="CD476" s="793"/>
      <c r="CE476" s="829"/>
      <c r="CF476" s="829"/>
      <c r="CG476" s="829"/>
      <c r="CH476" s="793"/>
      <c r="CI476" s="829"/>
      <c r="CJ476" s="829"/>
      <c r="CK476" s="829"/>
      <c r="CL476" s="793"/>
      <c r="CM476" s="829"/>
      <c r="CN476" s="829"/>
      <c r="CO476" s="829"/>
      <c r="CP476" s="796"/>
      <c r="CQ476" s="308"/>
      <c r="CR476" s="832"/>
      <c r="CS476" s="790"/>
      <c r="CT476" s="790"/>
      <c r="CU476" s="790"/>
      <c r="CV476" s="790"/>
      <c r="CW476" s="790"/>
      <c r="CX476" s="790"/>
      <c r="CY476" s="790"/>
      <c r="CZ476" s="793"/>
      <c r="DA476" s="790"/>
      <c r="DB476" s="790"/>
      <c r="DC476" s="790"/>
      <c r="DD476" s="793"/>
      <c r="DE476" s="790"/>
      <c r="DF476" s="790"/>
      <c r="DG476" s="790"/>
      <c r="DH476" s="793"/>
      <c r="DI476" s="790"/>
      <c r="DJ476" s="790"/>
      <c r="DK476" s="790"/>
      <c r="DL476" s="793"/>
      <c r="DM476" s="790"/>
      <c r="DN476" s="790"/>
      <c r="DO476" s="790"/>
      <c r="DP476" s="796"/>
      <c r="DQ476" s="293"/>
      <c r="DR476" s="297"/>
      <c r="DS476" s="298"/>
      <c r="DT476" s="298"/>
      <c r="DU476" s="299"/>
    </row>
    <row r="477" spans="1:125" ht="82.5" customHeight="1" x14ac:dyDescent="0.25">
      <c r="A477" s="303"/>
      <c r="B477" s="835"/>
      <c r="C477" s="838"/>
      <c r="D477" s="838"/>
      <c r="E477" s="838"/>
      <c r="F477" s="841"/>
      <c r="G477" s="844"/>
      <c r="H477" s="486" t="s">
        <v>1881</v>
      </c>
      <c r="I477" s="847"/>
      <c r="J477" s="850"/>
      <c r="K477" s="853"/>
      <c r="L477" s="274"/>
      <c r="M477" s="856"/>
      <c r="N477" s="859"/>
      <c r="O477" s="862"/>
      <c r="P477" s="865"/>
      <c r="Q477" s="868"/>
      <c r="R477" s="871"/>
      <c r="S477" s="274"/>
      <c r="T477" s="516" t="s">
        <v>1882</v>
      </c>
      <c r="U477" s="258"/>
      <c r="V477" s="258" t="s">
        <v>260</v>
      </c>
      <c r="W477" s="798">
        <v>25</v>
      </c>
      <c r="X477" s="798"/>
      <c r="Y477" s="798"/>
      <c r="Z477" s="798"/>
      <c r="AA477" s="798"/>
      <c r="AB477" s="798"/>
      <c r="AC477" s="798"/>
      <c r="AD477" s="798"/>
      <c r="AE477" s="798">
        <v>15</v>
      </c>
      <c r="AF477" s="798"/>
      <c r="AG477" s="412">
        <f t="shared" si="1073"/>
        <v>40</v>
      </c>
      <c r="AH477" s="532"/>
      <c r="AI477" s="533">
        <v>0.216</v>
      </c>
      <c r="AJ477" s="799" t="s">
        <v>189</v>
      </c>
      <c r="AK477" s="799"/>
      <c r="AL477" s="800" t="s">
        <v>588</v>
      </c>
      <c r="AM477" s="800"/>
      <c r="AN477" s="801" t="s">
        <v>189</v>
      </c>
      <c r="AO477" s="802"/>
      <c r="AP477" s="488" t="s">
        <v>1883</v>
      </c>
      <c r="AQ477" s="528" t="s">
        <v>914</v>
      </c>
      <c r="AR477" s="269" t="s">
        <v>1884</v>
      </c>
      <c r="AS477" s="534" t="s">
        <v>1867</v>
      </c>
      <c r="AT477" s="261" t="s">
        <v>1868</v>
      </c>
      <c r="AU477" s="276"/>
      <c r="AV477" s="879"/>
      <c r="AW477" s="882"/>
      <c r="AX477" s="885"/>
      <c r="AY477" s="882"/>
      <c r="AZ477" s="888"/>
      <c r="BA477" s="891"/>
      <c r="BB477" s="394"/>
      <c r="BC477" s="282"/>
      <c r="BD477" s="397">
        <v>0.60000000000000009</v>
      </c>
      <c r="BE477" s="283" t="str">
        <f t="shared" ref="BE477" si="1088">IF(ISERROR(IF(R475="R.INHERENTE
3","R. INHERENTE",(IF(AZ475="R.RESIDUAL
3","R. RESIDUAL"," ")))),"",(IF(R475="R.INHERENTE
3","R. INHERENTE",(IF(AZ475="R.RESIDUAL
3","R. RESIDUAL"," ")))))</f>
        <v xml:space="preserve"> </v>
      </c>
      <c r="BF477" s="284" t="str">
        <f t="shared" ref="BF477" si="1089">IF(ISERROR(IF(R475="R.INHERENTE
8","R. INHERENTE",(IF(AZ475="R.RESIDUAL
8","R. RESIDUAL"," ")))),"",(IF(R475="R.INHERENTE
8","R. INHERENTE",(IF(AZ475="R.RESIDUAL
8","R. RESIDUAL"," ")))))</f>
        <v xml:space="preserve"> </v>
      </c>
      <c r="BG477" s="284" t="str">
        <f t="shared" ref="BG477" si="1090">IF(ISERROR(IF(R475="R.INHERENTE
13","R. INHERENTE",(IF(AZ475="R.RESIDUAL
13","R. RESIDUAL"," ")))),"",(IF(R475="R.INHERENTE
13","R. INHERENTE",(IF(AZ475="R.RESIDUAL
13","R. RESIDUAL"," ")))))</f>
        <v>R. INHERENTE</v>
      </c>
      <c r="BH477" s="285" t="str">
        <f t="shared" ref="BH477" si="1091">IF(ISERROR(IF(R475="R.INHERENTE
18","R. INHERENTE",(IF(AZ475="R.RESIDUAL
18","R. RESIDUAL"," ")))),"",(IF(R475="R.INHERENTE
18","R. INHERENTE",(IF(AZ475="R.RESIDUAL
18","R. RESIDUAL"," ")))))</f>
        <v xml:space="preserve"> </v>
      </c>
      <c r="BI477" s="286" t="str">
        <f t="shared" ref="BI477" si="1092">IF(ISERROR(IF(R475="R.INHERENTE
23","R. INHERENTE",(IF(AZ475="R.RESIDUAL
23","R. RESIDUAL"," ")))),"",(IF(R475="R.INHERENTE
23","R. INHERENTE",(IF(AZ475="R.RESIDUAL
23","R. RESIDUAL"," ")))))</f>
        <v xml:space="preserve"> </v>
      </c>
      <c r="BJ477" s="280"/>
      <c r="BK477" s="1158"/>
      <c r="BL477" s="1161"/>
      <c r="BM477" s="811"/>
      <c r="BN477" s="1161"/>
      <c r="BO477" s="811"/>
      <c r="BP477" s="814"/>
      <c r="BQ477" s="392"/>
      <c r="BR477" s="817"/>
      <c r="BS477" s="820"/>
      <c r="BT477" s="823"/>
      <c r="BU477" s="275"/>
      <c r="BV477" s="826"/>
      <c r="BW477" s="829"/>
      <c r="BX477" s="829"/>
      <c r="BY477" s="829"/>
      <c r="BZ477" s="793"/>
      <c r="CA477" s="829"/>
      <c r="CB477" s="829"/>
      <c r="CC477" s="829"/>
      <c r="CD477" s="793"/>
      <c r="CE477" s="829"/>
      <c r="CF477" s="829"/>
      <c r="CG477" s="829"/>
      <c r="CH477" s="793"/>
      <c r="CI477" s="829"/>
      <c r="CJ477" s="829"/>
      <c r="CK477" s="829"/>
      <c r="CL477" s="793"/>
      <c r="CM477" s="829"/>
      <c r="CN477" s="829"/>
      <c r="CO477" s="829"/>
      <c r="CP477" s="796"/>
      <c r="CQ477" s="308"/>
      <c r="CR477" s="832"/>
      <c r="CS477" s="790"/>
      <c r="CT477" s="790"/>
      <c r="CU477" s="790"/>
      <c r="CV477" s="790"/>
      <c r="CW477" s="790"/>
      <c r="CX477" s="790"/>
      <c r="CY477" s="790"/>
      <c r="CZ477" s="793"/>
      <c r="DA477" s="790"/>
      <c r="DB477" s="790"/>
      <c r="DC477" s="790"/>
      <c r="DD477" s="793"/>
      <c r="DE477" s="790"/>
      <c r="DF477" s="790"/>
      <c r="DG477" s="790"/>
      <c r="DH477" s="793"/>
      <c r="DI477" s="790"/>
      <c r="DJ477" s="790"/>
      <c r="DK477" s="790"/>
      <c r="DL477" s="793"/>
      <c r="DM477" s="790"/>
      <c r="DN477" s="790"/>
      <c r="DO477" s="790"/>
      <c r="DP477" s="796"/>
      <c r="DQ477" s="293"/>
      <c r="DR477" s="297"/>
      <c r="DS477" s="298"/>
      <c r="DT477" s="298"/>
      <c r="DU477" s="299"/>
    </row>
    <row r="478" spans="1:125" ht="82.5" customHeight="1" x14ac:dyDescent="0.25">
      <c r="A478" s="303"/>
      <c r="B478" s="835"/>
      <c r="C478" s="838"/>
      <c r="D478" s="838"/>
      <c r="E478" s="838"/>
      <c r="F478" s="841"/>
      <c r="G478" s="844"/>
      <c r="H478" s="486" t="s">
        <v>1887</v>
      </c>
      <c r="I478" s="847"/>
      <c r="J478" s="850"/>
      <c r="K478" s="853"/>
      <c r="L478" s="274"/>
      <c r="M478" s="856"/>
      <c r="N478" s="859"/>
      <c r="O478" s="862"/>
      <c r="P478" s="865"/>
      <c r="Q478" s="868"/>
      <c r="R478" s="871"/>
      <c r="S478" s="274"/>
      <c r="T478" s="516" t="s">
        <v>2100</v>
      </c>
      <c r="U478" s="258" t="s">
        <v>748</v>
      </c>
      <c r="V478" s="258"/>
      <c r="W478" s="798">
        <v>25</v>
      </c>
      <c r="X478" s="798"/>
      <c r="Y478" s="798"/>
      <c r="Z478" s="798"/>
      <c r="AA478" s="798"/>
      <c r="AB478" s="798"/>
      <c r="AC478" s="798"/>
      <c r="AD478" s="798"/>
      <c r="AE478" s="798">
        <v>15</v>
      </c>
      <c r="AF478" s="798"/>
      <c r="AG478" s="412">
        <f t="shared" si="1073"/>
        <v>40</v>
      </c>
      <c r="AH478" s="532">
        <v>0.216</v>
      </c>
      <c r="AI478" s="533"/>
      <c r="AJ478" s="799" t="s">
        <v>189</v>
      </c>
      <c r="AK478" s="799"/>
      <c r="AL478" s="800" t="s">
        <v>588</v>
      </c>
      <c r="AM478" s="800"/>
      <c r="AN478" s="801" t="s">
        <v>189</v>
      </c>
      <c r="AO478" s="802"/>
      <c r="AP478" s="488" t="s">
        <v>1885</v>
      </c>
      <c r="AQ478" s="528" t="s">
        <v>914</v>
      </c>
      <c r="AR478" s="269" t="s">
        <v>1886</v>
      </c>
      <c r="AS478" s="534" t="s">
        <v>1867</v>
      </c>
      <c r="AT478" s="261" t="s">
        <v>1868</v>
      </c>
      <c r="AU478" s="276"/>
      <c r="AV478" s="879"/>
      <c r="AW478" s="882"/>
      <c r="AX478" s="885"/>
      <c r="AY478" s="882"/>
      <c r="AZ478" s="888"/>
      <c r="BA478" s="891"/>
      <c r="BB478" s="394"/>
      <c r="BC478" s="282"/>
      <c r="BD478" s="397">
        <v>0.4</v>
      </c>
      <c r="BE478" s="287" t="str">
        <f t="shared" ref="BE478" si="1093">IF(ISERROR(IF(R475="R.INHERENTE
2","R. INHERENTE",(IF(AZ475="R.RESIDUAL
2","R. RESIDUAL"," ")))),"",(IF(R475="R.INHERENTE
2","R. INHERENTE",(IF(AZ475="R.RESIDUAL
2","R. RESIDUAL"," ")))))</f>
        <v xml:space="preserve"> </v>
      </c>
      <c r="BF478" s="284" t="str">
        <f t="shared" ref="BF478" si="1094">IF(ISERROR(IF(R475="R.INHERENTE
7","R. INHERENTE",(IF(AZ475="R.RESIDUAL
7","R. RESIDUAL"," ")))),"",(IF(R475="R.INHERENTE
7","R. INHERENTE",(IF(AZ475="R.RESIDUAL
7","R. RESIDUAL"," ")))))</f>
        <v>R. RESIDUAL</v>
      </c>
      <c r="BG478" s="284" t="str">
        <f t="shared" ref="BG478" si="1095">IF(ISERROR(IF(R475="R.INHERENTE
12","R. INHERENTE",(IF(AZ475="R.RESIDUAL
12","R. RESIDUAL"," ")))),"",(IF(R475="R.INHERENTE
12","R. INHERENTE",(IF(AZ475="R.RESIDUAL
12","R. RESIDUAL"," ")))))</f>
        <v xml:space="preserve"> </v>
      </c>
      <c r="BH478" s="285" t="str">
        <f t="shared" ref="BH478" si="1096">IF(ISERROR(IF(R475="R.INHERENTE
17","R. INHERENTE",(IF(AZ475="R.RESIDUAL
17","R. RESIDUAL"," ")))),"",(IF(R475="R.INHERENTE
17","R. INHERENTE",(IF(AZ475="R.RESIDUAL
17","R. RESIDUAL"," ")))))</f>
        <v xml:space="preserve"> </v>
      </c>
      <c r="BI478" s="286" t="str">
        <f t="shared" ref="BI478" si="1097">IF(ISERROR(IF(R475="R.INHERENTE
22","R. INHERENTE",(IF(AZ475="R.RESIDUAL
22","R. RESIDUAL"," ")))),"",(IF(R475="R.INHERENTE
22","R. INHERENTE",(IF(AZ475="R.RESIDUAL
22","R. RESIDUAL"," ")))))</f>
        <v xml:space="preserve"> </v>
      </c>
      <c r="BJ478" s="280"/>
      <c r="BK478" s="1158"/>
      <c r="BL478" s="1161"/>
      <c r="BM478" s="811"/>
      <c r="BN478" s="1161"/>
      <c r="BO478" s="811"/>
      <c r="BP478" s="814"/>
      <c r="BQ478" s="392"/>
      <c r="BR478" s="817"/>
      <c r="BS478" s="820"/>
      <c r="BT478" s="823"/>
      <c r="BU478" s="275"/>
      <c r="BV478" s="826"/>
      <c r="BW478" s="829"/>
      <c r="BX478" s="829"/>
      <c r="BY478" s="829"/>
      <c r="BZ478" s="793"/>
      <c r="CA478" s="829"/>
      <c r="CB478" s="829"/>
      <c r="CC478" s="829"/>
      <c r="CD478" s="793"/>
      <c r="CE478" s="829"/>
      <c r="CF478" s="829"/>
      <c r="CG478" s="829"/>
      <c r="CH478" s="793"/>
      <c r="CI478" s="829"/>
      <c r="CJ478" s="829"/>
      <c r="CK478" s="829"/>
      <c r="CL478" s="793"/>
      <c r="CM478" s="829"/>
      <c r="CN478" s="829"/>
      <c r="CO478" s="829"/>
      <c r="CP478" s="796"/>
      <c r="CQ478" s="308"/>
      <c r="CR478" s="832"/>
      <c r="CS478" s="790"/>
      <c r="CT478" s="790"/>
      <c r="CU478" s="790"/>
      <c r="CV478" s="790"/>
      <c r="CW478" s="790"/>
      <c r="CX478" s="790"/>
      <c r="CY478" s="790"/>
      <c r="CZ478" s="793"/>
      <c r="DA478" s="790"/>
      <c r="DB478" s="790"/>
      <c r="DC478" s="790"/>
      <c r="DD478" s="793"/>
      <c r="DE478" s="790"/>
      <c r="DF478" s="790"/>
      <c r="DG478" s="790"/>
      <c r="DH478" s="793"/>
      <c r="DI478" s="790"/>
      <c r="DJ478" s="790"/>
      <c r="DK478" s="790"/>
      <c r="DL478" s="793"/>
      <c r="DM478" s="790"/>
      <c r="DN478" s="790"/>
      <c r="DO478" s="790"/>
      <c r="DP478" s="796"/>
      <c r="DQ478" s="293"/>
      <c r="DR478" s="297"/>
      <c r="DS478" s="298"/>
      <c r="DT478" s="298"/>
      <c r="DU478" s="299"/>
    </row>
    <row r="479" spans="1:125" ht="82.5" customHeight="1" thickBot="1" x14ac:dyDescent="0.3">
      <c r="A479" s="303"/>
      <c r="B479" s="836"/>
      <c r="C479" s="839"/>
      <c r="D479" s="839"/>
      <c r="E479" s="839"/>
      <c r="F479" s="842"/>
      <c r="G479" s="845"/>
      <c r="H479" s="487"/>
      <c r="I479" s="848"/>
      <c r="J479" s="851"/>
      <c r="K479" s="854"/>
      <c r="L479" s="274"/>
      <c r="M479" s="857"/>
      <c r="N479" s="860"/>
      <c r="O479" s="863"/>
      <c r="P479" s="866"/>
      <c r="Q479" s="869"/>
      <c r="R479" s="872"/>
      <c r="S479" s="274"/>
      <c r="T479" s="536"/>
      <c r="U479" s="263"/>
      <c r="V479" s="263"/>
      <c r="W479" s="805"/>
      <c r="X479" s="805"/>
      <c r="Y479" s="805"/>
      <c r="Z479" s="805"/>
      <c r="AA479" s="805"/>
      <c r="AB479" s="805"/>
      <c r="AC479" s="805"/>
      <c r="AD479" s="805"/>
      <c r="AE479" s="805"/>
      <c r="AF479" s="805"/>
      <c r="AG479" s="413">
        <f t="shared" si="1073"/>
        <v>0</v>
      </c>
      <c r="AH479" s="537"/>
      <c r="AI479" s="538"/>
      <c r="AJ479" s="971"/>
      <c r="AK479" s="971"/>
      <c r="AL479" s="896"/>
      <c r="AM479" s="896"/>
      <c r="AN479" s="971"/>
      <c r="AO479" s="971"/>
      <c r="AP479" s="531"/>
      <c r="AQ479" s="529"/>
      <c r="AR479" s="270"/>
      <c r="AS479" s="539"/>
      <c r="AT479" s="540"/>
      <c r="AU479" s="276"/>
      <c r="AV479" s="880"/>
      <c r="AW479" s="883"/>
      <c r="AX479" s="886"/>
      <c r="AY479" s="883"/>
      <c r="AZ479" s="889"/>
      <c r="BA479" s="892"/>
      <c r="BB479" s="394"/>
      <c r="BC479" s="282"/>
      <c r="BD479" s="398">
        <v>0.2</v>
      </c>
      <c r="BE479" s="288" t="str">
        <f t="shared" ref="BE479" si="1098">IF(ISERROR(IF(R475="R.INHERENTE
1","R. INHERENTE",(IF(AZ475="R.RESIDUAL
1","R. RESIDUAL"," ")))),"",(IF(R475="R.INHERENTE
1","R. INHERENTE",(IF(AZ475="R.RESIDUAL
1","R. RESIDUAL"," ")))))</f>
        <v xml:space="preserve"> </v>
      </c>
      <c r="BF479" s="289" t="str">
        <f t="shared" ref="BF479" si="1099">IF(ISERROR(IF(R475="R.INHERENTE
6","R. INHERENTE",(IF(AZ475="R.RESIDUAL
6","R. RESIDUAL"," ")))),"",(IF(R475="R.INHERENTE
6","R. INHERENTE",(IF(AZ475="R.RESIDUAL
6","R. RESIDUAL"," ")))))</f>
        <v xml:space="preserve"> </v>
      </c>
      <c r="BG479" s="290" t="str">
        <f t="shared" ref="BG479" si="1100">IF(ISERROR(IF(R475="R.INHERENTE
11","R. INHERENTE",(IF(AZ475="R.RESIDUAL
11","R. RESIDUAL"," ")))),"",(IF(R475="R.INHERENTE
11","R. INHERENTE",(IF(AZ475="R.RESIDUAL
11","R. RESIDUAL"," ")))))</f>
        <v xml:space="preserve"> </v>
      </c>
      <c r="BH479" s="291" t="str">
        <f t="shared" ref="BH479" si="1101">IF(ISERROR(IF(R475="R.INHERENTE
16","R. INHERENTE",(IF(AZ475="R.RESIDUAL
16","R. RESIDUAL"," ")))),"",(IF(R475="R.INHERENTE
16","R. INHERENTE",(IF(AZ475="R.RESIDUAL
16","R. RESIDUAL"," ")))))</f>
        <v xml:space="preserve"> </v>
      </c>
      <c r="BI479" s="292" t="str">
        <f t="shared" ref="BI479" si="1102">IF(ISERROR(IF(R475="R.INHERENTE
21","R. INHERENTE",(IF(AZ475="R.RESIDUAL
21","R. RESIDUAL"," ")))),"",(IF(R475="R.INHERENTE
21","R. INHERENTE",(IF(AZ475="R.RESIDUAL
21","R. RESIDUAL"," ")))))</f>
        <v xml:space="preserve"> </v>
      </c>
      <c r="BJ479" s="280"/>
      <c r="BK479" s="1159"/>
      <c r="BL479" s="1162"/>
      <c r="BM479" s="812"/>
      <c r="BN479" s="1162"/>
      <c r="BO479" s="812"/>
      <c r="BP479" s="815"/>
      <c r="BQ479" s="392"/>
      <c r="BR479" s="818"/>
      <c r="BS479" s="821"/>
      <c r="BT479" s="824"/>
      <c r="BU479" s="275"/>
      <c r="BV479" s="827"/>
      <c r="BW479" s="830"/>
      <c r="BX479" s="830"/>
      <c r="BY479" s="830"/>
      <c r="BZ479" s="794"/>
      <c r="CA479" s="830"/>
      <c r="CB479" s="830"/>
      <c r="CC479" s="830"/>
      <c r="CD479" s="794"/>
      <c r="CE479" s="830"/>
      <c r="CF479" s="830"/>
      <c r="CG479" s="830"/>
      <c r="CH479" s="794"/>
      <c r="CI479" s="830"/>
      <c r="CJ479" s="830"/>
      <c r="CK479" s="830"/>
      <c r="CL479" s="794"/>
      <c r="CM479" s="830"/>
      <c r="CN479" s="830"/>
      <c r="CO479" s="830"/>
      <c r="CP479" s="797"/>
      <c r="CQ479" s="308"/>
      <c r="CR479" s="833"/>
      <c r="CS479" s="791"/>
      <c r="CT479" s="791"/>
      <c r="CU479" s="791"/>
      <c r="CV479" s="791"/>
      <c r="CW479" s="791"/>
      <c r="CX479" s="791"/>
      <c r="CY479" s="791"/>
      <c r="CZ479" s="794"/>
      <c r="DA479" s="791"/>
      <c r="DB479" s="791"/>
      <c r="DC479" s="791"/>
      <c r="DD479" s="794"/>
      <c r="DE479" s="791"/>
      <c r="DF479" s="791"/>
      <c r="DG479" s="791"/>
      <c r="DH479" s="794"/>
      <c r="DI479" s="791"/>
      <c r="DJ479" s="791"/>
      <c r="DK479" s="791"/>
      <c r="DL479" s="794"/>
      <c r="DM479" s="791"/>
      <c r="DN479" s="791"/>
      <c r="DO479" s="791"/>
      <c r="DP479" s="797"/>
      <c r="DQ479" s="293"/>
      <c r="DR479" s="300"/>
      <c r="DS479" s="301"/>
      <c r="DT479" s="301"/>
      <c r="DU479" s="302"/>
    </row>
    <row r="480" spans="1:125" ht="18.75" customHeight="1" thickBot="1" x14ac:dyDescent="0.3">
      <c r="AV480" s="394"/>
      <c r="AW480" s="394"/>
      <c r="AX480" s="394"/>
      <c r="AY480" s="394"/>
      <c r="AZ480" s="394"/>
      <c r="BE480" s="410">
        <v>0.2</v>
      </c>
      <c r="BF480" s="411">
        <v>0.4</v>
      </c>
      <c r="BG480" s="411">
        <v>0.60000000000000009</v>
      </c>
      <c r="BH480" s="411">
        <v>0.8</v>
      </c>
      <c r="BI480" s="411">
        <v>1</v>
      </c>
    </row>
    <row r="481" spans="1:125" ht="81" customHeight="1" x14ac:dyDescent="0.25">
      <c r="A481" s="303"/>
      <c r="B481" s="834">
        <v>78</v>
      </c>
      <c r="C481" s="837" t="s">
        <v>647</v>
      </c>
      <c r="D481" s="837" t="s">
        <v>636</v>
      </c>
      <c r="E481" s="837" t="s">
        <v>601</v>
      </c>
      <c r="F481" s="840" t="s">
        <v>600</v>
      </c>
      <c r="G481" s="843" t="s">
        <v>1888</v>
      </c>
      <c r="H481" s="485" t="s">
        <v>1889</v>
      </c>
      <c r="I481" s="846" t="str">
        <f>IF(F481="","",(CONCATENATE("Posibilidad de afectación ",F481," ",G481," ",H481," ",H482," ",H483," ",H484," ",H485)))</f>
        <v xml:space="preserve">Posibilidad de afectación Económica y Reputacional  por manejo inadecuado de enfermedad hipertensiva cronica o diabetes mellitus, debido a la no adherencia de los protocolos del proceso.     </v>
      </c>
      <c r="J481" s="849" t="s">
        <v>268</v>
      </c>
      <c r="K481" s="852" t="s">
        <v>868</v>
      </c>
      <c r="L481" s="274"/>
      <c r="M481" s="855" t="s">
        <v>657</v>
      </c>
      <c r="N481" s="858">
        <f>IF(ISERROR(VLOOKUP($M481,[9]Listas!$E$20:$F$24,2,FALSE)),"",(VLOOKUP($M481,[9]Listas!$E$20:$F$24,2,FALSE)))</f>
        <v>0.6</v>
      </c>
      <c r="O481" s="861" t="str">
        <f>IF(ISERROR(VLOOKUP($N481,[9]Listas!$E$3:$F$7,2,FALSE)),"",(VLOOKUP($N481,[9]Listas!$E$3:$F$7,2,FALSE)))</f>
        <v>MEDIA</v>
      </c>
      <c r="P481" s="864" t="s">
        <v>597</v>
      </c>
      <c r="Q481" s="867">
        <f>IF(ISERROR(VLOOKUP($P481,[9]Listas!$E$28:$F$35,2,FALSE)),"",(VLOOKUP($P481,[9]Listas!$E$28:$F$35,2,FALSE)))</f>
        <v>0.8</v>
      </c>
      <c r="R481" s="870" t="str">
        <f t="shared" ref="R481" si="1103">IF(N481="","",(CONCATENATE("R.INHERENTE
",(IF(AND($N481=0.2,$Q481=0.2),1,(IF(AND($N481=0.2,$Q481=0.4),6,(IF(AND($N481=0.2,$Q481=0.6),11,(IF(AND($N481=0.2,$Q481=0.8),16,(IF(AND($N481=0.2,$Q481=1),21,(IF(AND($N481=0.4,$Q481=0.2),2,(IF(AND($N481=0.4,$Q481=0.4),7,(IF(AND($N481=0.4,$Q481=0.6),12,(IF(AND($N481=0.4,$Q481=0.8),17,(IF(AND($N481=0.4,$Q481=1),22,(IF(AND($N481=0.6,$Q481=0.2),3,(IF(AND($N481=0.6,$Q481=0.4),8,(IF(AND($N481=0.6,$Q481=0.6),13,(IF(AND($N481=0.6,$Q481=0.8),18,(IF(AND($N481=0.6,$Q481=1),23,(IF(AND($N481=0.8,$Q481=0.2),4,(IF(AND($N481=0.8,$Q481=0.4),9,(IF(AND($N481=0.8,$Q481=0.6),14,(IF(AND($N481=0.8,$Q481=0.8),19,(IF(AND($N481=0.8,$Q481=1),24,(IF(AND($N481=1,$Q481=0.2),5,(IF(AND($N481=1,$Q481=0.4),10,(IF(AND($N481=1,$Q481=0.6),15,(IF(AND($N481=1,$Q481=0.8),20,(IF(AND($N481=1,$Q481=1),25,"")))))))))))))))))))))))))))))))))))))))))))))))))))))</f>
        <v>R.INHERENTE
18</v>
      </c>
      <c r="S481" s="274">
        <f>+VLOOKUP($R481,[9]Listas!$D$112:$E$136,2,FALSE)</f>
        <v>18</v>
      </c>
      <c r="T481" s="515" t="s">
        <v>1890</v>
      </c>
      <c r="U481" s="309"/>
      <c r="V481" s="309" t="s">
        <v>260</v>
      </c>
      <c r="W481" s="875"/>
      <c r="X481" s="875"/>
      <c r="Y481" s="875"/>
      <c r="Z481" s="875"/>
      <c r="AA481" s="875">
        <v>10</v>
      </c>
      <c r="AB481" s="875"/>
      <c r="AC481" s="875"/>
      <c r="AD481" s="875"/>
      <c r="AE481" s="875">
        <v>15</v>
      </c>
      <c r="AF481" s="875"/>
      <c r="AG481" s="436">
        <f t="shared" ref="AG481:AG485" si="1104">W481+Y481+AA481+AC481+AE481</f>
        <v>25</v>
      </c>
      <c r="AH481" s="407">
        <v>0.6</v>
      </c>
      <c r="AI481" s="408">
        <v>0.6</v>
      </c>
      <c r="AJ481" s="876" t="s">
        <v>189</v>
      </c>
      <c r="AK481" s="876"/>
      <c r="AL481" s="877" t="s">
        <v>589</v>
      </c>
      <c r="AM481" s="877"/>
      <c r="AN481" s="1186" t="s">
        <v>189</v>
      </c>
      <c r="AO481" s="1187"/>
      <c r="AP481" s="489" t="s">
        <v>1891</v>
      </c>
      <c r="AQ481" s="527" t="s">
        <v>913</v>
      </c>
      <c r="AR481" s="310" t="s">
        <v>1892</v>
      </c>
      <c r="AS481" s="311" t="s">
        <v>1867</v>
      </c>
      <c r="AT481" s="312" t="s">
        <v>1868</v>
      </c>
      <c r="AU481" s="305">
        <f t="shared" ref="AU481" si="1105">+(IF(AND($AV481&gt;0,$AV481&lt;=0.2),0.2,(IF(AND($AV481&gt;0.2,$AV481&lt;=0.4),0.4,(IF(AND($AV481&gt;0.4,$AV481&lt;=0.6),0.6,(IF(AND($AV481&gt;0.6,$AV481&lt;=0.8),0.8,(IF($AV481&gt;0.8,1,""))))))))))</f>
        <v>0.6</v>
      </c>
      <c r="AV481" s="878">
        <f t="shared" ref="AV481" si="1106">+MIN(AH481:AH485)</f>
        <v>0.6</v>
      </c>
      <c r="AW481" s="881" t="str">
        <f t="shared" si="1069"/>
        <v>MEDIA</v>
      </c>
      <c r="AX481" s="884">
        <f t="shared" ref="AX481" si="1107">+MIN(AI481:AI485)</f>
        <v>0.6</v>
      </c>
      <c r="AY481" s="881" t="str">
        <f t="shared" si="1070"/>
        <v>MEDIA</v>
      </c>
      <c r="AZ481" s="887" t="str">
        <f t="shared" si="1071"/>
        <v>R.RESIDUAL
13</v>
      </c>
      <c r="BA481" s="890" t="s">
        <v>749</v>
      </c>
      <c r="BB481" s="305">
        <f t="shared" ref="BB481" si="1108">+(IF(AND($AX481&gt;0,$AX481&lt;=0.2),0.2,(IF(AND($AX481&gt;0.2,$AX481&lt;=0.4),0.4,(IF(AND($AX481&gt;0.4,$AX481&lt;=0.6),0.6,(IF(AND($AX481&gt;0.6,$AX481&lt;=0.8),0.8,(IF($AX481&gt;0.8,1,""))))))))))</f>
        <v>0.6</v>
      </c>
      <c r="BC481" s="276">
        <f>+VLOOKUP($AZ481,[9]Listas!$F$112:$G$136,2,FALSE)</f>
        <v>13</v>
      </c>
      <c r="BD481" s="397">
        <v>1</v>
      </c>
      <c r="BE481" s="277" t="str">
        <f t="shared" ref="BE481" si="1109">IF(ISERROR(IF(R481="R.INHERENTE
5","R. INHERENTE",(IF(AZ481="R.RESIDUAL
5","R. RESIDUAL"," ")))),"",(IF(R481="R.INHERENTE
5","R. INHERENTE",(IF(AZ481="R.RESIDUAL
5","R. RESIDUAL"," ")))))</f>
        <v xml:space="preserve"> </v>
      </c>
      <c r="BF481" s="278" t="str">
        <f t="shared" ref="BF481" si="1110">IF(ISERROR(IF(R481="R.INHERENTE
10","R. INHERENTE",(IF(AZ481="R.RESIDUAL
10","R. RESIDUAL"," ")))),"",(IF(R481="R.INHERENTE
10","R. INHERENTE",(IF(AZ481="R.RESIDUAL
10","R. RESIDUAL"," ")))))</f>
        <v xml:space="preserve"> </v>
      </c>
      <c r="BG481" s="278" t="str">
        <f t="shared" ref="BG481" si="1111">IF(ISERROR(IF(R481="R.INHERENTE
15","R. INHERENTE",(IF(AZ481="R.RESIDUAL
15","R. RESIDUAL"," ")))),"",(IF(R481="R.INHERENTE
15","R. INHERENTE",(IF(AZ481="R.RESIDUAL
15","R. RESIDUAL"," ")))))</f>
        <v xml:space="preserve"> </v>
      </c>
      <c r="BH481" s="278" t="str">
        <f t="shared" ref="BH481" si="1112">IF(ISERROR(IF(R481="R.INHERENTE
20","R. INHERENTE",(IF(AZ481="R.RESIDUAL
20","R. RESIDUAL"," ")))),"",(IF(R481="R.INHERENTE
20","R. INHERENTE",(IF(AZ481="R.RESIDUAL
20","R. RESIDUAL"," ")))))</f>
        <v xml:space="preserve"> </v>
      </c>
      <c r="BI481" s="279" t="str">
        <f t="shared" ref="BI481" si="1113">IF(ISERROR(IF(R481="R.INHERENTE
25","R. INHERENTE",(IF(AZ481="R.RESIDUAL
25","R. RESIDUAL"," ")))),"",(IF(R481="R.INHERENTE
25","R. INHERENTE",(IF(AZ481="R.RESIDUAL
25","R. RESIDUAL"," ")))))</f>
        <v xml:space="preserve"> </v>
      </c>
      <c r="BJ481" s="280"/>
      <c r="BK481" s="1157" t="s">
        <v>1893</v>
      </c>
      <c r="BL481" s="1160" t="s">
        <v>1869</v>
      </c>
      <c r="BM481" s="810" t="s">
        <v>616</v>
      </c>
      <c r="BN481" s="1160">
        <v>44693</v>
      </c>
      <c r="BO481" s="810" t="s">
        <v>1870</v>
      </c>
      <c r="BP481" s="813" t="s">
        <v>694</v>
      </c>
      <c r="BQ481" s="392"/>
      <c r="BR481" s="816" t="s">
        <v>1894</v>
      </c>
      <c r="BS481" s="819" t="s">
        <v>1872</v>
      </c>
      <c r="BT481" s="822" t="s">
        <v>1873</v>
      </c>
      <c r="BU481" s="275"/>
      <c r="BV481" s="825">
        <v>44656</v>
      </c>
      <c r="BW481" s="828"/>
      <c r="BX481" s="828"/>
      <c r="BY481" s="828"/>
      <c r="BZ481" s="792" t="s">
        <v>924</v>
      </c>
      <c r="CA481" s="828"/>
      <c r="CB481" s="828"/>
      <c r="CC481" s="828"/>
      <c r="CD481" s="792" t="s">
        <v>924</v>
      </c>
      <c r="CE481" s="828"/>
      <c r="CF481" s="828"/>
      <c r="CG481" s="828"/>
      <c r="CH481" s="792" t="s">
        <v>925</v>
      </c>
      <c r="CI481" s="828"/>
      <c r="CJ481" s="828"/>
      <c r="CK481" s="828"/>
      <c r="CL481" s="792" t="s">
        <v>924</v>
      </c>
      <c r="CM481" s="828"/>
      <c r="CN481" s="828"/>
      <c r="CO481" s="828"/>
      <c r="CP481" s="795" t="s">
        <v>926</v>
      </c>
      <c r="CQ481" s="308"/>
      <c r="CR481" s="831">
        <v>44661</v>
      </c>
      <c r="CS481" s="789"/>
      <c r="CT481" s="789"/>
      <c r="CU481" s="789"/>
      <c r="CV481" s="789"/>
      <c r="CW481" s="789"/>
      <c r="CX481" s="789"/>
      <c r="CY481" s="789"/>
      <c r="CZ481" s="792" t="s">
        <v>924</v>
      </c>
      <c r="DA481" s="789"/>
      <c r="DB481" s="789"/>
      <c r="DC481" s="789"/>
      <c r="DD481" s="792" t="s">
        <v>924</v>
      </c>
      <c r="DE481" s="789"/>
      <c r="DF481" s="789"/>
      <c r="DG481" s="789"/>
      <c r="DH481" s="792" t="s">
        <v>925</v>
      </c>
      <c r="DI481" s="789"/>
      <c r="DJ481" s="789"/>
      <c r="DK481" s="789"/>
      <c r="DL481" s="792" t="s">
        <v>924</v>
      </c>
      <c r="DM481" s="789"/>
      <c r="DN481" s="789"/>
      <c r="DO481" s="789"/>
      <c r="DP481" s="795" t="s">
        <v>926</v>
      </c>
      <c r="DQ481" s="293"/>
      <c r="DR481" s="294"/>
      <c r="DS481" s="295"/>
      <c r="DT481" s="295"/>
      <c r="DU481" s="296"/>
    </row>
    <row r="482" spans="1:125" ht="66.75" customHeight="1" x14ac:dyDescent="0.25">
      <c r="A482" s="303"/>
      <c r="B482" s="835"/>
      <c r="C482" s="838"/>
      <c r="D482" s="838"/>
      <c r="E482" s="838"/>
      <c r="F482" s="841"/>
      <c r="G482" s="844"/>
      <c r="H482" s="486"/>
      <c r="I482" s="847"/>
      <c r="J482" s="850"/>
      <c r="K482" s="853"/>
      <c r="L482" s="274"/>
      <c r="M482" s="856"/>
      <c r="N482" s="859"/>
      <c r="O482" s="862"/>
      <c r="P482" s="865"/>
      <c r="Q482" s="868"/>
      <c r="R482" s="871"/>
      <c r="S482" s="274"/>
      <c r="T482" s="516"/>
      <c r="U482" s="258"/>
      <c r="V482" s="258"/>
      <c r="W482" s="798"/>
      <c r="X482" s="798"/>
      <c r="Y482" s="798"/>
      <c r="Z482" s="798"/>
      <c r="AA482" s="798"/>
      <c r="AB482" s="798"/>
      <c r="AC482" s="798"/>
      <c r="AD482" s="798"/>
      <c r="AE482" s="798"/>
      <c r="AF482" s="798"/>
      <c r="AG482" s="412">
        <f t="shared" si="1104"/>
        <v>0</v>
      </c>
      <c r="AH482" s="403"/>
      <c r="AI482" s="404"/>
      <c r="AJ482" s="799"/>
      <c r="AK482" s="799"/>
      <c r="AL482" s="800"/>
      <c r="AM482" s="800"/>
      <c r="AN482" s="799"/>
      <c r="AO482" s="799"/>
      <c r="AP482" s="499"/>
      <c r="AQ482" s="482"/>
      <c r="AR482" s="269"/>
      <c r="AS482" s="266"/>
      <c r="AT482" s="261"/>
      <c r="AU482" s="276"/>
      <c r="AV482" s="879"/>
      <c r="AW482" s="882"/>
      <c r="AX482" s="885"/>
      <c r="AY482" s="882"/>
      <c r="AZ482" s="888"/>
      <c r="BA482" s="891"/>
      <c r="BB482" s="394"/>
      <c r="BC482" s="282"/>
      <c r="BD482" s="397">
        <v>0.8</v>
      </c>
      <c r="BE482" s="283" t="str">
        <f t="shared" ref="BE482" si="1114">IF(ISERROR(IF(R481="R.INHERENTE
4","R. INHERENTE",(IF(AZ481="R.RESIDUAL
4","R. RESIDUAL"," ")))),"",(IF(R481="R.INHERENTE
4","R. INHERENTE",(IF(AZ481="R.RESIDUAL
4","R. RESIDUAL"," ")))))</f>
        <v xml:space="preserve"> </v>
      </c>
      <c r="BF482" s="284" t="str">
        <f t="shared" ref="BF482" si="1115">IF(ISERROR(IF(R481="R.INHERENTE
9","R. INHERENTE",(IF(AZ481="R.RESIDUAL
9","R. RESIDUAL"," ")))),"",(IF(R481="R.INHERENTE
9","R. INHERENTE",(IF(AZ481="R.RESIDUAL
9","R. RESIDUAL"," ")))))</f>
        <v xml:space="preserve"> </v>
      </c>
      <c r="BG482" s="285" t="str">
        <f t="shared" ref="BG482" si="1116">IF(ISERROR(IF(R481="R.INHERENTE
14","R. INHERENTE",(IF(AZ481="R.RESIDUAL
14","R. RESIDUAL"," ")))),"",(IF(R481="R.INHERENTE
14","R. INHERENTE",(IF(AZ481="R.RESIDUAL
14","R. RESIDUAL"," ")))))</f>
        <v xml:space="preserve"> </v>
      </c>
      <c r="BH482" s="285" t="str">
        <f t="shared" ref="BH482" si="1117">IF(ISERROR(IF(R481="R.INHERENTE
19","R. INHERENTE",(IF(AZ481="R.RESIDUAL
19","R. RESIDUAL"," ")))),"",(IF(R481="R.INHERENTE
19","R. INHERENTE",(IF(AZ481="R.RESIDUAL
19","R. RESIDUAL"," ")))))</f>
        <v xml:space="preserve"> </v>
      </c>
      <c r="BI482" s="286" t="str">
        <f t="shared" ref="BI482" si="1118">IF(ISERROR(IF(R481="R.INHERENTE
24","R. INHERENTE",(IF(AZ481="R.RESIDUAL
24","R. RESIDUAL"," ")))),"",(IF(R481="R.INHERENTE
24","R. INHERENTE",(IF(AZ481="R.RESIDUAL
24","R. RESIDUAL"," ")))))</f>
        <v xml:space="preserve"> </v>
      </c>
      <c r="BJ482" s="280"/>
      <c r="BK482" s="1158"/>
      <c r="BL482" s="1161"/>
      <c r="BM482" s="811"/>
      <c r="BN482" s="1161"/>
      <c r="BO482" s="811"/>
      <c r="BP482" s="814"/>
      <c r="BQ482" s="392"/>
      <c r="BR482" s="817"/>
      <c r="BS482" s="820"/>
      <c r="BT482" s="823"/>
      <c r="BU482" s="275"/>
      <c r="BV482" s="826"/>
      <c r="BW482" s="829"/>
      <c r="BX482" s="829"/>
      <c r="BY482" s="829"/>
      <c r="BZ482" s="793"/>
      <c r="CA482" s="829"/>
      <c r="CB482" s="829"/>
      <c r="CC482" s="829"/>
      <c r="CD482" s="793"/>
      <c r="CE482" s="829"/>
      <c r="CF482" s="829"/>
      <c r="CG482" s="829"/>
      <c r="CH482" s="793"/>
      <c r="CI482" s="829"/>
      <c r="CJ482" s="829"/>
      <c r="CK482" s="829"/>
      <c r="CL482" s="793"/>
      <c r="CM482" s="829"/>
      <c r="CN482" s="829"/>
      <c r="CO482" s="829"/>
      <c r="CP482" s="796"/>
      <c r="CQ482" s="308"/>
      <c r="CR482" s="832"/>
      <c r="CS482" s="790"/>
      <c r="CT482" s="790"/>
      <c r="CU482" s="790"/>
      <c r="CV482" s="790"/>
      <c r="CW482" s="790"/>
      <c r="CX482" s="790"/>
      <c r="CY482" s="790"/>
      <c r="CZ482" s="793"/>
      <c r="DA482" s="790"/>
      <c r="DB482" s="790"/>
      <c r="DC482" s="790"/>
      <c r="DD482" s="793"/>
      <c r="DE482" s="790"/>
      <c r="DF482" s="790"/>
      <c r="DG482" s="790"/>
      <c r="DH482" s="793"/>
      <c r="DI482" s="790"/>
      <c r="DJ482" s="790"/>
      <c r="DK482" s="790"/>
      <c r="DL482" s="793"/>
      <c r="DM482" s="790"/>
      <c r="DN482" s="790"/>
      <c r="DO482" s="790"/>
      <c r="DP482" s="796"/>
      <c r="DQ482" s="293"/>
      <c r="DR482" s="297"/>
      <c r="DS482" s="298"/>
      <c r="DT482" s="298"/>
      <c r="DU482" s="299"/>
    </row>
    <row r="483" spans="1:125" ht="66.75" customHeight="1" x14ac:dyDescent="0.25">
      <c r="A483" s="303"/>
      <c r="B483" s="835"/>
      <c r="C483" s="838"/>
      <c r="D483" s="838"/>
      <c r="E483" s="838"/>
      <c r="F483" s="841"/>
      <c r="G483" s="844"/>
      <c r="H483" s="486"/>
      <c r="I483" s="847"/>
      <c r="J483" s="850"/>
      <c r="K483" s="853"/>
      <c r="L483" s="274"/>
      <c r="M483" s="856"/>
      <c r="N483" s="859"/>
      <c r="O483" s="862"/>
      <c r="P483" s="865"/>
      <c r="Q483" s="868"/>
      <c r="R483" s="871"/>
      <c r="S483" s="274"/>
      <c r="T483" s="516"/>
      <c r="U483" s="258"/>
      <c r="V483" s="258"/>
      <c r="W483" s="798"/>
      <c r="X483" s="798"/>
      <c r="Y483" s="798"/>
      <c r="Z483" s="798"/>
      <c r="AA483" s="798"/>
      <c r="AB483" s="798"/>
      <c r="AC483" s="798"/>
      <c r="AD483" s="798"/>
      <c r="AE483" s="798"/>
      <c r="AF483" s="798"/>
      <c r="AG483" s="412">
        <f t="shared" si="1104"/>
        <v>0</v>
      </c>
      <c r="AH483" s="403"/>
      <c r="AI483" s="404"/>
      <c r="AJ483" s="799"/>
      <c r="AK483" s="799"/>
      <c r="AL483" s="800"/>
      <c r="AM483" s="800"/>
      <c r="AN483" s="799"/>
      <c r="AO483" s="799"/>
      <c r="AP483" s="499"/>
      <c r="AQ483" s="482"/>
      <c r="AR483" s="269"/>
      <c r="AS483" s="266"/>
      <c r="AT483" s="261"/>
      <c r="AU483" s="276"/>
      <c r="AV483" s="879"/>
      <c r="AW483" s="882"/>
      <c r="AX483" s="885"/>
      <c r="AY483" s="882"/>
      <c r="AZ483" s="888"/>
      <c r="BA483" s="891"/>
      <c r="BB483" s="394"/>
      <c r="BC483" s="282"/>
      <c r="BD483" s="397">
        <v>0.60000000000000009</v>
      </c>
      <c r="BE483" s="283" t="str">
        <f t="shared" ref="BE483" si="1119">IF(ISERROR(IF(R481="R.INHERENTE
3","R. INHERENTE",(IF(AZ481="R.RESIDUAL
3","R. RESIDUAL"," ")))),"",(IF(R481="R.INHERENTE
3","R. INHERENTE",(IF(AZ481="R.RESIDUAL
3","R. RESIDUAL"," ")))))</f>
        <v xml:space="preserve"> </v>
      </c>
      <c r="BF483" s="284" t="str">
        <f t="shared" ref="BF483" si="1120">IF(ISERROR(IF(R481="R.INHERENTE
8","R. INHERENTE",(IF(AZ481="R.RESIDUAL
8","R. RESIDUAL"," ")))),"",(IF(R481="R.INHERENTE
8","R. INHERENTE",(IF(AZ481="R.RESIDUAL
8","R. RESIDUAL"," ")))))</f>
        <v xml:space="preserve"> </v>
      </c>
      <c r="BG483" s="284" t="str">
        <f t="shared" ref="BG483" si="1121">IF(ISERROR(IF(R481="R.INHERENTE
13","R. INHERENTE",(IF(AZ481="R.RESIDUAL
13","R. RESIDUAL"," ")))),"",(IF(R481="R.INHERENTE
13","R. INHERENTE",(IF(AZ481="R.RESIDUAL
13","R. RESIDUAL"," ")))))</f>
        <v>R. RESIDUAL</v>
      </c>
      <c r="BH483" s="285" t="str">
        <f t="shared" ref="BH483" si="1122">IF(ISERROR(IF(R481="R.INHERENTE
18","R. INHERENTE",(IF(AZ481="R.RESIDUAL
18","R. RESIDUAL"," ")))),"",(IF(R481="R.INHERENTE
18","R. INHERENTE",(IF(AZ481="R.RESIDUAL
18","R. RESIDUAL"," ")))))</f>
        <v>R. INHERENTE</v>
      </c>
      <c r="BI483" s="286" t="str">
        <f t="shared" ref="BI483" si="1123">IF(ISERROR(IF(R481="R.INHERENTE
23","R. INHERENTE",(IF(AZ481="R.RESIDUAL
23","R. RESIDUAL"," ")))),"",(IF(R481="R.INHERENTE
23","R. INHERENTE",(IF(AZ481="R.RESIDUAL
23","R. RESIDUAL"," ")))))</f>
        <v xml:space="preserve"> </v>
      </c>
      <c r="BJ483" s="280"/>
      <c r="BK483" s="1158"/>
      <c r="BL483" s="1161"/>
      <c r="BM483" s="811"/>
      <c r="BN483" s="1161"/>
      <c r="BO483" s="811"/>
      <c r="BP483" s="814"/>
      <c r="BQ483" s="392"/>
      <c r="BR483" s="817"/>
      <c r="BS483" s="820"/>
      <c r="BT483" s="823"/>
      <c r="BU483" s="275"/>
      <c r="BV483" s="826"/>
      <c r="BW483" s="829"/>
      <c r="BX483" s="829"/>
      <c r="BY483" s="829"/>
      <c r="BZ483" s="793"/>
      <c r="CA483" s="829"/>
      <c r="CB483" s="829"/>
      <c r="CC483" s="829"/>
      <c r="CD483" s="793"/>
      <c r="CE483" s="829"/>
      <c r="CF483" s="829"/>
      <c r="CG483" s="829"/>
      <c r="CH483" s="793"/>
      <c r="CI483" s="829"/>
      <c r="CJ483" s="829"/>
      <c r="CK483" s="829"/>
      <c r="CL483" s="793"/>
      <c r="CM483" s="829"/>
      <c r="CN483" s="829"/>
      <c r="CO483" s="829"/>
      <c r="CP483" s="796"/>
      <c r="CQ483" s="308"/>
      <c r="CR483" s="832"/>
      <c r="CS483" s="790"/>
      <c r="CT483" s="790"/>
      <c r="CU483" s="790"/>
      <c r="CV483" s="790"/>
      <c r="CW483" s="790"/>
      <c r="CX483" s="790"/>
      <c r="CY483" s="790"/>
      <c r="CZ483" s="793"/>
      <c r="DA483" s="790"/>
      <c r="DB483" s="790"/>
      <c r="DC483" s="790"/>
      <c r="DD483" s="793"/>
      <c r="DE483" s="790"/>
      <c r="DF483" s="790"/>
      <c r="DG483" s="790"/>
      <c r="DH483" s="793"/>
      <c r="DI483" s="790"/>
      <c r="DJ483" s="790"/>
      <c r="DK483" s="790"/>
      <c r="DL483" s="793"/>
      <c r="DM483" s="790"/>
      <c r="DN483" s="790"/>
      <c r="DO483" s="790"/>
      <c r="DP483" s="796"/>
      <c r="DQ483" s="293"/>
      <c r="DR483" s="297"/>
      <c r="DS483" s="298"/>
      <c r="DT483" s="298"/>
      <c r="DU483" s="299"/>
    </row>
    <row r="484" spans="1:125" ht="66.75" customHeight="1" x14ac:dyDescent="0.25">
      <c r="A484" s="303"/>
      <c r="B484" s="835"/>
      <c r="C484" s="838"/>
      <c r="D484" s="838"/>
      <c r="E484" s="838"/>
      <c r="F484" s="841"/>
      <c r="G484" s="844"/>
      <c r="H484" s="486"/>
      <c r="I484" s="847"/>
      <c r="J484" s="850"/>
      <c r="K484" s="853"/>
      <c r="L484" s="274"/>
      <c r="M484" s="856"/>
      <c r="N484" s="859"/>
      <c r="O484" s="862"/>
      <c r="P484" s="865"/>
      <c r="Q484" s="868"/>
      <c r="R484" s="871"/>
      <c r="S484" s="274"/>
      <c r="T484" s="516"/>
      <c r="U484" s="258"/>
      <c r="V484" s="258"/>
      <c r="W484" s="798"/>
      <c r="X484" s="798"/>
      <c r="Y484" s="798"/>
      <c r="Z484" s="798"/>
      <c r="AA484" s="798"/>
      <c r="AB484" s="798"/>
      <c r="AC484" s="798"/>
      <c r="AD484" s="798"/>
      <c r="AE484" s="798"/>
      <c r="AF484" s="798"/>
      <c r="AG484" s="412">
        <f t="shared" si="1104"/>
        <v>0</v>
      </c>
      <c r="AH484" s="403"/>
      <c r="AI484" s="404"/>
      <c r="AJ484" s="799"/>
      <c r="AK484" s="799"/>
      <c r="AL484" s="800"/>
      <c r="AM484" s="800"/>
      <c r="AN484" s="799"/>
      <c r="AO484" s="799"/>
      <c r="AP484" s="499"/>
      <c r="AQ484" s="482"/>
      <c r="AR484" s="269"/>
      <c r="AS484" s="266"/>
      <c r="AT484" s="261"/>
      <c r="AU484" s="276"/>
      <c r="AV484" s="879"/>
      <c r="AW484" s="882"/>
      <c r="AX484" s="885"/>
      <c r="AY484" s="882"/>
      <c r="AZ484" s="888"/>
      <c r="BA484" s="891"/>
      <c r="BB484" s="394"/>
      <c r="BC484" s="282"/>
      <c r="BD484" s="397">
        <v>0.4</v>
      </c>
      <c r="BE484" s="287" t="str">
        <f t="shared" ref="BE484" si="1124">IF(ISERROR(IF(R481="R.INHERENTE
2","R. INHERENTE",(IF(AZ481="R.RESIDUAL
2","R. RESIDUAL"," ")))),"",(IF(R481="R.INHERENTE
2","R. INHERENTE",(IF(AZ481="R.RESIDUAL
2","R. RESIDUAL"," ")))))</f>
        <v xml:space="preserve"> </v>
      </c>
      <c r="BF484" s="284" t="str">
        <f t="shared" ref="BF484" si="1125">IF(ISERROR(IF(R481="R.INHERENTE
7","R. INHERENTE",(IF(AZ481="R.RESIDUAL
7","R. RESIDUAL"," ")))),"",(IF(R481="R.INHERENTE
7","R. INHERENTE",(IF(AZ481="R.RESIDUAL
7","R. RESIDUAL"," ")))))</f>
        <v xml:space="preserve"> </v>
      </c>
      <c r="BG484" s="284" t="str">
        <f t="shared" ref="BG484" si="1126">IF(ISERROR(IF(R481="R.INHERENTE
12","R. INHERENTE",(IF(AZ481="R.RESIDUAL
12","R. RESIDUAL"," ")))),"",(IF(R481="R.INHERENTE
12","R. INHERENTE",(IF(AZ481="R.RESIDUAL
12","R. RESIDUAL"," ")))))</f>
        <v xml:space="preserve"> </v>
      </c>
      <c r="BH484" s="285" t="str">
        <f t="shared" ref="BH484" si="1127">IF(ISERROR(IF(R481="R.INHERENTE
17","R. INHERENTE",(IF(AZ481="R.RESIDUAL
17","R. RESIDUAL"," ")))),"",(IF(R481="R.INHERENTE
17","R. INHERENTE",(IF(AZ481="R.RESIDUAL
17","R. RESIDUAL"," ")))))</f>
        <v xml:space="preserve"> </v>
      </c>
      <c r="BI484" s="286" t="str">
        <f t="shared" ref="BI484" si="1128">IF(ISERROR(IF(R481="R.INHERENTE
22","R. INHERENTE",(IF(AZ481="R.RESIDUAL
22","R. RESIDUAL"," ")))),"",(IF(R481="R.INHERENTE
22","R. INHERENTE",(IF(AZ481="R.RESIDUAL
22","R. RESIDUAL"," ")))))</f>
        <v xml:space="preserve"> </v>
      </c>
      <c r="BJ484" s="280"/>
      <c r="BK484" s="1158"/>
      <c r="BL484" s="1161"/>
      <c r="BM484" s="811"/>
      <c r="BN484" s="1161"/>
      <c r="BO484" s="811"/>
      <c r="BP484" s="814"/>
      <c r="BQ484" s="392"/>
      <c r="BR484" s="817"/>
      <c r="BS484" s="820"/>
      <c r="BT484" s="823"/>
      <c r="BU484" s="275"/>
      <c r="BV484" s="826"/>
      <c r="BW484" s="829"/>
      <c r="BX484" s="829"/>
      <c r="BY484" s="829"/>
      <c r="BZ484" s="793"/>
      <c r="CA484" s="829"/>
      <c r="CB484" s="829"/>
      <c r="CC484" s="829"/>
      <c r="CD484" s="793"/>
      <c r="CE484" s="829"/>
      <c r="CF484" s="829"/>
      <c r="CG484" s="829"/>
      <c r="CH484" s="793"/>
      <c r="CI484" s="829"/>
      <c r="CJ484" s="829"/>
      <c r="CK484" s="829"/>
      <c r="CL484" s="793"/>
      <c r="CM484" s="829"/>
      <c r="CN484" s="829"/>
      <c r="CO484" s="829"/>
      <c r="CP484" s="796"/>
      <c r="CQ484" s="308"/>
      <c r="CR484" s="832"/>
      <c r="CS484" s="790"/>
      <c r="CT484" s="790"/>
      <c r="CU484" s="790"/>
      <c r="CV484" s="790"/>
      <c r="CW484" s="790"/>
      <c r="CX484" s="790"/>
      <c r="CY484" s="790"/>
      <c r="CZ484" s="793"/>
      <c r="DA484" s="790"/>
      <c r="DB484" s="790"/>
      <c r="DC484" s="790"/>
      <c r="DD484" s="793"/>
      <c r="DE484" s="790"/>
      <c r="DF484" s="790"/>
      <c r="DG484" s="790"/>
      <c r="DH484" s="793"/>
      <c r="DI484" s="790"/>
      <c r="DJ484" s="790"/>
      <c r="DK484" s="790"/>
      <c r="DL484" s="793"/>
      <c r="DM484" s="790"/>
      <c r="DN484" s="790"/>
      <c r="DO484" s="790"/>
      <c r="DP484" s="796"/>
      <c r="DQ484" s="293"/>
      <c r="DR484" s="297"/>
      <c r="DS484" s="298"/>
      <c r="DT484" s="298"/>
      <c r="DU484" s="299"/>
    </row>
    <row r="485" spans="1:125" ht="66.75" customHeight="1" thickBot="1" x14ac:dyDescent="0.3">
      <c r="A485" s="303"/>
      <c r="B485" s="836"/>
      <c r="C485" s="839"/>
      <c r="D485" s="839"/>
      <c r="E485" s="839"/>
      <c r="F485" s="842"/>
      <c r="G485" s="845"/>
      <c r="H485" s="487"/>
      <c r="I485" s="848"/>
      <c r="J485" s="851"/>
      <c r="K485" s="854"/>
      <c r="L485" s="274"/>
      <c r="M485" s="857"/>
      <c r="N485" s="860"/>
      <c r="O485" s="863"/>
      <c r="P485" s="866"/>
      <c r="Q485" s="869"/>
      <c r="R485" s="872"/>
      <c r="S485" s="274"/>
      <c r="T485" s="536"/>
      <c r="U485" s="263"/>
      <c r="V485" s="263"/>
      <c r="W485" s="805"/>
      <c r="X485" s="805"/>
      <c r="Y485" s="805"/>
      <c r="Z485" s="805"/>
      <c r="AA485" s="805"/>
      <c r="AB485" s="805"/>
      <c r="AC485" s="805"/>
      <c r="AD485" s="805"/>
      <c r="AE485" s="805"/>
      <c r="AF485" s="805"/>
      <c r="AG485" s="413">
        <f t="shared" si="1104"/>
        <v>0</v>
      </c>
      <c r="AH485" s="405"/>
      <c r="AI485" s="406"/>
      <c r="AJ485" s="971"/>
      <c r="AK485" s="971"/>
      <c r="AL485" s="896"/>
      <c r="AM485" s="896"/>
      <c r="AN485" s="971"/>
      <c r="AO485" s="971"/>
      <c r="AP485" s="518"/>
      <c r="AQ485" s="483"/>
      <c r="AR485" s="270"/>
      <c r="AS485" s="267"/>
      <c r="AT485" s="264"/>
      <c r="AU485" s="276"/>
      <c r="AV485" s="880"/>
      <c r="AW485" s="883"/>
      <c r="AX485" s="886"/>
      <c r="AY485" s="883"/>
      <c r="AZ485" s="889"/>
      <c r="BA485" s="892"/>
      <c r="BB485" s="394"/>
      <c r="BC485" s="282"/>
      <c r="BD485" s="398">
        <v>0.2</v>
      </c>
      <c r="BE485" s="288" t="str">
        <f t="shared" ref="BE485" si="1129">IF(ISERROR(IF(R481="R.INHERENTE
1","R. INHERENTE",(IF(AZ481="R.RESIDUAL
1","R. RESIDUAL"," ")))),"",(IF(R481="R.INHERENTE
1","R. INHERENTE",(IF(AZ481="R.RESIDUAL
1","R. RESIDUAL"," ")))))</f>
        <v xml:space="preserve"> </v>
      </c>
      <c r="BF485" s="289" t="str">
        <f t="shared" ref="BF485" si="1130">IF(ISERROR(IF(R481="R.INHERENTE
6","R. INHERENTE",(IF(AZ481="R.RESIDUAL
6","R. RESIDUAL"," ")))),"",(IF(R481="R.INHERENTE
6","R. INHERENTE",(IF(AZ481="R.RESIDUAL
6","R. RESIDUAL"," ")))))</f>
        <v xml:space="preserve"> </v>
      </c>
      <c r="BG485" s="290" t="str">
        <f t="shared" ref="BG485" si="1131">IF(ISERROR(IF(R481="R.INHERENTE
11","R. INHERENTE",(IF(AZ481="R.RESIDUAL
11","R. RESIDUAL"," ")))),"",(IF(R481="R.INHERENTE
11","R. INHERENTE",(IF(AZ481="R.RESIDUAL
11","R. RESIDUAL"," ")))))</f>
        <v xml:space="preserve"> </v>
      </c>
      <c r="BH485" s="291" t="str">
        <f t="shared" ref="BH485" si="1132">IF(ISERROR(IF(R481="R.INHERENTE
16","R. INHERENTE",(IF(AZ481="R.RESIDUAL
16","R. RESIDUAL"," ")))),"",(IF(R481="R.INHERENTE
16","R. INHERENTE",(IF(AZ481="R.RESIDUAL
16","R. RESIDUAL"," ")))))</f>
        <v xml:space="preserve"> </v>
      </c>
      <c r="BI485" s="292" t="str">
        <f t="shared" ref="BI485" si="1133">IF(ISERROR(IF(R481="R.INHERENTE
21","R. INHERENTE",(IF(AZ481="R.RESIDUAL
21","R. RESIDUAL"," ")))),"",(IF(R481="R.INHERENTE
21","R. INHERENTE",(IF(AZ481="R.RESIDUAL
21","R. RESIDUAL"," ")))))</f>
        <v xml:space="preserve"> </v>
      </c>
      <c r="BJ485" s="280"/>
      <c r="BK485" s="1159"/>
      <c r="BL485" s="1162"/>
      <c r="BM485" s="812"/>
      <c r="BN485" s="1162"/>
      <c r="BO485" s="812"/>
      <c r="BP485" s="815"/>
      <c r="BQ485" s="392"/>
      <c r="BR485" s="818"/>
      <c r="BS485" s="821"/>
      <c r="BT485" s="824"/>
      <c r="BU485" s="275"/>
      <c r="BV485" s="827"/>
      <c r="BW485" s="830"/>
      <c r="BX485" s="830"/>
      <c r="BY485" s="830"/>
      <c r="BZ485" s="794"/>
      <c r="CA485" s="830"/>
      <c r="CB485" s="830"/>
      <c r="CC485" s="830"/>
      <c r="CD485" s="794"/>
      <c r="CE485" s="830"/>
      <c r="CF485" s="830"/>
      <c r="CG485" s="830"/>
      <c r="CH485" s="794"/>
      <c r="CI485" s="830"/>
      <c r="CJ485" s="830"/>
      <c r="CK485" s="830"/>
      <c r="CL485" s="794"/>
      <c r="CM485" s="830"/>
      <c r="CN485" s="830"/>
      <c r="CO485" s="830"/>
      <c r="CP485" s="797"/>
      <c r="CQ485" s="308"/>
      <c r="CR485" s="833"/>
      <c r="CS485" s="791"/>
      <c r="CT485" s="791"/>
      <c r="CU485" s="791"/>
      <c r="CV485" s="791"/>
      <c r="CW485" s="791"/>
      <c r="CX485" s="791"/>
      <c r="CY485" s="791"/>
      <c r="CZ485" s="794"/>
      <c r="DA485" s="791"/>
      <c r="DB485" s="791"/>
      <c r="DC485" s="791"/>
      <c r="DD485" s="794"/>
      <c r="DE485" s="791"/>
      <c r="DF485" s="791"/>
      <c r="DG485" s="791"/>
      <c r="DH485" s="794"/>
      <c r="DI485" s="791"/>
      <c r="DJ485" s="791"/>
      <c r="DK485" s="791"/>
      <c r="DL485" s="794"/>
      <c r="DM485" s="791"/>
      <c r="DN485" s="791"/>
      <c r="DO485" s="791"/>
      <c r="DP485" s="797"/>
      <c r="DQ485" s="293"/>
      <c r="DR485" s="300"/>
      <c r="DS485" s="301"/>
      <c r="DT485" s="301"/>
      <c r="DU485" s="302"/>
    </row>
    <row r="486" spans="1:125" ht="19.5" customHeight="1" thickBot="1" x14ac:dyDescent="0.3">
      <c r="AV486" s="394"/>
      <c r="AW486" s="394"/>
      <c r="AX486" s="394"/>
      <c r="AY486" s="394"/>
      <c r="AZ486" s="394"/>
      <c r="BE486" s="410">
        <v>0.2</v>
      </c>
      <c r="BF486" s="411">
        <v>0.4</v>
      </c>
      <c r="BG486" s="411">
        <v>0.60000000000000009</v>
      </c>
      <c r="BH486" s="411">
        <v>0.8</v>
      </c>
      <c r="BI486" s="411">
        <v>1</v>
      </c>
    </row>
    <row r="487" spans="1:125" ht="105.75" customHeight="1" thickBot="1" x14ac:dyDescent="0.3">
      <c r="A487" s="303"/>
      <c r="B487" s="834">
        <v>79</v>
      </c>
      <c r="C487" s="837" t="s">
        <v>647</v>
      </c>
      <c r="D487" s="837" t="s">
        <v>636</v>
      </c>
      <c r="E487" s="837" t="s">
        <v>601</v>
      </c>
      <c r="F487" s="840" t="s">
        <v>600</v>
      </c>
      <c r="G487" s="843" t="s">
        <v>1895</v>
      </c>
      <c r="H487" s="485" t="s">
        <v>1896</v>
      </c>
      <c r="I487" s="846" t="str">
        <f>IF(F487="","",(CONCATENATE("Posibilidad de afectación ",F487," ",G487," ",H487," ",H488," ",H489," ",H490," ",H491)))</f>
        <v xml:space="preserve">Posibilidad de afectación Económica y Reputacional  por complicaciones endodonticas, periodontales, perdida progresiva del diente y/o compromiso sistémico por inadecuado manejo en pacientes con caries dental, debido a la inhaderencia del paciente y regreso tardio a la continuidad del tratamiento.   </v>
      </c>
      <c r="J487" s="849" t="s">
        <v>268</v>
      </c>
      <c r="K487" s="852" t="s">
        <v>868</v>
      </c>
      <c r="L487" s="274"/>
      <c r="M487" s="855" t="s">
        <v>657</v>
      </c>
      <c r="N487" s="858">
        <f>IF(ISERROR(VLOOKUP($M487,[9]Listas!$E$20:$F$24,2,FALSE)),"",(VLOOKUP($M487,[9]Listas!$E$20:$F$24,2,FALSE)))</f>
        <v>0.6</v>
      </c>
      <c r="O487" s="861" t="str">
        <f>IF(ISERROR(VLOOKUP($N487,[9]Listas!$E$3:$F$7,2,FALSE)),"",(VLOOKUP($N487,[9]Listas!$E$3:$F$7,2,FALSE)))</f>
        <v>MEDIA</v>
      </c>
      <c r="P487" s="864" t="s">
        <v>597</v>
      </c>
      <c r="Q487" s="867">
        <f>IF(ISERROR(VLOOKUP($P487,[9]Listas!$E$28:$F$35,2,FALSE)),"",(VLOOKUP($P487,[9]Listas!$E$28:$F$35,2,FALSE)))</f>
        <v>0.8</v>
      </c>
      <c r="R487" s="870" t="str">
        <f t="shared" ref="R487" si="1134">IF(N487="","",(CONCATENATE("R.INHERENTE
",(IF(AND($N487=0.2,$Q487=0.2),1,(IF(AND($N487=0.2,$Q487=0.4),6,(IF(AND($N487=0.2,$Q487=0.6),11,(IF(AND($N487=0.2,$Q487=0.8),16,(IF(AND($N487=0.2,$Q487=1),21,(IF(AND($N487=0.4,$Q487=0.2),2,(IF(AND($N487=0.4,$Q487=0.4),7,(IF(AND($N487=0.4,$Q487=0.6),12,(IF(AND($N487=0.4,$Q487=0.8),17,(IF(AND($N487=0.4,$Q487=1),22,(IF(AND($N487=0.6,$Q487=0.2),3,(IF(AND($N487=0.6,$Q487=0.4),8,(IF(AND($N487=0.6,$Q487=0.6),13,(IF(AND($N487=0.6,$Q487=0.8),18,(IF(AND($N487=0.6,$Q487=1),23,(IF(AND($N487=0.8,$Q487=0.2),4,(IF(AND($N487=0.8,$Q487=0.4),9,(IF(AND($N487=0.8,$Q487=0.6),14,(IF(AND($N487=0.8,$Q487=0.8),19,(IF(AND($N487=0.8,$Q487=1),24,(IF(AND($N487=1,$Q487=0.2),5,(IF(AND($N487=1,$Q487=0.4),10,(IF(AND($N487=1,$Q487=0.6),15,(IF(AND($N487=1,$Q487=0.8),20,(IF(AND($N487=1,$Q487=1),25,"")))))))))))))))))))))))))))))))))))))))))))))))))))))</f>
        <v>R.INHERENTE
18</v>
      </c>
      <c r="S487" s="274">
        <f>+VLOOKUP($R487,[9]Listas!$D$112:$E$136,2,FALSE)</f>
        <v>18</v>
      </c>
      <c r="T487" s="515" t="s">
        <v>1897</v>
      </c>
      <c r="U487" s="309"/>
      <c r="V487" s="309" t="s">
        <v>260</v>
      </c>
      <c r="W487" s="875"/>
      <c r="X487" s="875"/>
      <c r="Y487" s="875"/>
      <c r="Z487" s="875"/>
      <c r="AA487" s="875">
        <v>10</v>
      </c>
      <c r="AB487" s="875"/>
      <c r="AC487" s="875"/>
      <c r="AD487" s="875"/>
      <c r="AE487" s="875">
        <v>15</v>
      </c>
      <c r="AF487" s="875"/>
      <c r="AG487" s="436">
        <f t="shared" ref="AG487:AG491" si="1135">W487+Y487+AA487+AC487+AE487</f>
        <v>25</v>
      </c>
      <c r="AH487" s="407">
        <v>0.6</v>
      </c>
      <c r="AI487" s="408">
        <v>0.6</v>
      </c>
      <c r="AJ487" s="876" t="s">
        <v>189</v>
      </c>
      <c r="AK487" s="876"/>
      <c r="AL487" s="877" t="s">
        <v>588</v>
      </c>
      <c r="AM487" s="877"/>
      <c r="AN487" s="1186" t="s">
        <v>189</v>
      </c>
      <c r="AO487" s="1187"/>
      <c r="AP487" s="489" t="s">
        <v>1898</v>
      </c>
      <c r="AQ487" s="527" t="s">
        <v>914</v>
      </c>
      <c r="AR487" s="310" t="s">
        <v>1899</v>
      </c>
      <c r="AS487" s="311" t="s">
        <v>1867</v>
      </c>
      <c r="AT487" s="312" t="s">
        <v>1868</v>
      </c>
      <c r="AU487" s="305">
        <f t="shared" ref="AU487" si="1136">+(IF(AND($AV487&gt;0,$AV487&lt;=0.2),0.2,(IF(AND($AV487&gt;0.2,$AV487&lt;=0.4),0.4,(IF(AND($AV487&gt;0.4,$AV487&lt;=0.6),0.6,(IF(AND($AV487&gt;0.6,$AV487&lt;=0.8),0.8,(IF($AV487&gt;0.8,1,""))))))))))</f>
        <v>0.6</v>
      </c>
      <c r="AV487" s="878">
        <f t="shared" ref="AV487" si="1137">+MIN(AH487:AH491)</f>
        <v>0.6</v>
      </c>
      <c r="AW487" s="881" t="str">
        <f t="shared" si="1069"/>
        <v>MEDIA</v>
      </c>
      <c r="AX487" s="884">
        <f t="shared" ref="AX487" si="1138">+MIN(AI487:AI491)</f>
        <v>0.45</v>
      </c>
      <c r="AY487" s="881" t="str">
        <f t="shared" si="1070"/>
        <v>MEDIA</v>
      </c>
      <c r="AZ487" s="887" t="str">
        <f t="shared" si="1071"/>
        <v>R.RESIDUAL
13</v>
      </c>
      <c r="BA487" s="890" t="s">
        <v>749</v>
      </c>
      <c r="BB487" s="305">
        <f t="shared" ref="BB487" si="1139">+(IF(AND($AX487&gt;0,$AX487&lt;=0.2),0.2,(IF(AND($AX487&gt;0.2,$AX487&lt;=0.4),0.4,(IF(AND($AX487&gt;0.4,$AX487&lt;=0.6),0.6,(IF(AND($AX487&gt;0.6,$AX487&lt;=0.8),0.8,(IF($AX487&gt;0.8,1,""))))))))))</f>
        <v>0.6</v>
      </c>
      <c r="BC487" s="276">
        <f>+VLOOKUP($AZ487,[9]Listas!$F$112:$G$136,2,FALSE)</f>
        <v>13</v>
      </c>
      <c r="BD487" s="397">
        <v>1</v>
      </c>
      <c r="BE487" s="277" t="str">
        <f t="shared" ref="BE487" si="1140">IF(ISERROR(IF(R487="R.INHERENTE
5","R. INHERENTE",(IF(AZ487="R.RESIDUAL
5","R. RESIDUAL"," ")))),"",(IF(R487="R.INHERENTE
5","R. INHERENTE",(IF(AZ487="R.RESIDUAL
5","R. RESIDUAL"," ")))))</f>
        <v xml:space="preserve"> </v>
      </c>
      <c r="BF487" s="278" t="str">
        <f t="shared" ref="BF487" si="1141">IF(ISERROR(IF(R487="R.INHERENTE
10","R. INHERENTE",(IF(AZ487="R.RESIDUAL
10","R. RESIDUAL"," ")))),"",(IF(R487="R.INHERENTE
10","R. INHERENTE",(IF(AZ487="R.RESIDUAL
10","R. RESIDUAL"," ")))))</f>
        <v xml:space="preserve"> </v>
      </c>
      <c r="BG487" s="278" t="str">
        <f t="shared" ref="BG487" si="1142">IF(ISERROR(IF(R487="R.INHERENTE
15","R. INHERENTE",(IF(AZ487="R.RESIDUAL
15","R. RESIDUAL"," ")))),"",(IF(R487="R.INHERENTE
15","R. INHERENTE",(IF(AZ487="R.RESIDUAL
15","R. RESIDUAL"," ")))))</f>
        <v xml:space="preserve"> </v>
      </c>
      <c r="BH487" s="278" t="str">
        <f t="shared" ref="BH487" si="1143">IF(ISERROR(IF(R487="R.INHERENTE
20","R. INHERENTE",(IF(AZ487="R.RESIDUAL
20","R. RESIDUAL"," ")))),"",(IF(R487="R.INHERENTE
20","R. INHERENTE",(IF(AZ487="R.RESIDUAL
20","R. RESIDUAL"," ")))))</f>
        <v xml:space="preserve"> </v>
      </c>
      <c r="BI487" s="279" t="str">
        <f t="shared" ref="BI487" si="1144">IF(ISERROR(IF(R487="R.INHERENTE
25","R. INHERENTE",(IF(AZ487="R.RESIDUAL
25","R. RESIDUAL"," ")))),"",(IF(R487="R.INHERENTE
25","R. INHERENTE",(IF(AZ487="R.RESIDUAL
25","R. RESIDUAL"," ")))))</f>
        <v xml:space="preserve"> </v>
      </c>
      <c r="BJ487" s="280"/>
      <c r="BK487" s="1157" t="s">
        <v>1900</v>
      </c>
      <c r="BL487" s="1160" t="s">
        <v>1869</v>
      </c>
      <c r="BM487" s="810" t="s">
        <v>616</v>
      </c>
      <c r="BN487" s="1160">
        <v>44693</v>
      </c>
      <c r="BO487" s="810" t="s">
        <v>1870</v>
      </c>
      <c r="BP487" s="813" t="s">
        <v>694</v>
      </c>
      <c r="BQ487" s="392"/>
      <c r="BR487" s="816" t="s">
        <v>1901</v>
      </c>
      <c r="BS487" s="819" t="s">
        <v>1872</v>
      </c>
      <c r="BT487" s="822" t="s">
        <v>1873</v>
      </c>
      <c r="BU487" s="275"/>
      <c r="BV487" s="825">
        <v>44656</v>
      </c>
      <c r="BW487" s="828"/>
      <c r="BX487" s="828"/>
      <c r="BY487" s="828"/>
      <c r="BZ487" s="792" t="s">
        <v>924</v>
      </c>
      <c r="CA487" s="828"/>
      <c r="CB487" s="828"/>
      <c r="CC487" s="828"/>
      <c r="CD487" s="792" t="s">
        <v>924</v>
      </c>
      <c r="CE487" s="828"/>
      <c r="CF487" s="828"/>
      <c r="CG487" s="828"/>
      <c r="CH487" s="792" t="s">
        <v>925</v>
      </c>
      <c r="CI487" s="828"/>
      <c r="CJ487" s="828"/>
      <c r="CK487" s="828"/>
      <c r="CL487" s="792" t="s">
        <v>924</v>
      </c>
      <c r="CM487" s="828"/>
      <c r="CN487" s="828"/>
      <c r="CO487" s="828"/>
      <c r="CP487" s="795" t="s">
        <v>926</v>
      </c>
      <c r="CQ487" s="308"/>
      <c r="CR487" s="831">
        <v>44661</v>
      </c>
      <c r="CS487" s="789"/>
      <c r="CT487" s="789"/>
      <c r="CU487" s="789"/>
      <c r="CV487" s="789"/>
      <c r="CW487" s="789"/>
      <c r="CX487" s="789"/>
      <c r="CY487" s="789"/>
      <c r="CZ487" s="792" t="s">
        <v>924</v>
      </c>
      <c r="DA487" s="789"/>
      <c r="DB487" s="789"/>
      <c r="DC487" s="789"/>
      <c r="DD487" s="792" t="s">
        <v>924</v>
      </c>
      <c r="DE487" s="789"/>
      <c r="DF487" s="789"/>
      <c r="DG487" s="789"/>
      <c r="DH487" s="792" t="s">
        <v>925</v>
      </c>
      <c r="DI487" s="789"/>
      <c r="DJ487" s="789"/>
      <c r="DK487" s="789"/>
      <c r="DL487" s="792" t="s">
        <v>924</v>
      </c>
      <c r="DM487" s="789"/>
      <c r="DN487" s="789"/>
      <c r="DO487" s="789"/>
      <c r="DP487" s="795" t="s">
        <v>926</v>
      </c>
      <c r="DQ487" s="293"/>
      <c r="DR487" s="294"/>
      <c r="DS487" s="295"/>
      <c r="DT487" s="295"/>
      <c r="DU487" s="296"/>
    </row>
    <row r="488" spans="1:125" ht="66.75" customHeight="1" x14ac:dyDescent="0.25">
      <c r="A488" s="303"/>
      <c r="B488" s="835"/>
      <c r="C488" s="838"/>
      <c r="D488" s="838"/>
      <c r="E488" s="838"/>
      <c r="F488" s="841"/>
      <c r="G488" s="844"/>
      <c r="H488" s="486" t="s">
        <v>1902</v>
      </c>
      <c r="I488" s="847"/>
      <c r="J488" s="850"/>
      <c r="K488" s="853"/>
      <c r="L488" s="274"/>
      <c r="M488" s="856"/>
      <c r="N488" s="859"/>
      <c r="O488" s="862"/>
      <c r="P488" s="865"/>
      <c r="Q488" s="868"/>
      <c r="R488" s="871"/>
      <c r="S488" s="274"/>
      <c r="T488" s="516" t="s">
        <v>1903</v>
      </c>
      <c r="U488" s="258"/>
      <c r="V488" s="258" t="s">
        <v>260</v>
      </c>
      <c r="W488" s="798"/>
      <c r="X488" s="798"/>
      <c r="Y488" s="798"/>
      <c r="Z488" s="798"/>
      <c r="AA488" s="798">
        <v>10</v>
      </c>
      <c r="AB488" s="798"/>
      <c r="AC488" s="798"/>
      <c r="AD488" s="798"/>
      <c r="AE488" s="798">
        <v>15</v>
      </c>
      <c r="AF488" s="798"/>
      <c r="AG488" s="412">
        <f t="shared" si="1135"/>
        <v>25</v>
      </c>
      <c r="AH488" s="403"/>
      <c r="AI488" s="404">
        <v>0.45</v>
      </c>
      <c r="AJ488" s="799" t="s">
        <v>189</v>
      </c>
      <c r="AK488" s="799"/>
      <c r="AL488" s="800" t="s">
        <v>588</v>
      </c>
      <c r="AM488" s="800"/>
      <c r="AN488" s="801" t="s">
        <v>189</v>
      </c>
      <c r="AO488" s="802"/>
      <c r="AP488" s="488" t="s">
        <v>1904</v>
      </c>
      <c r="AQ488" s="482" t="s">
        <v>914</v>
      </c>
      <c r="AR488" s="310" t="s">
        <v>1899</v>
      </c>
      <c r="AS488" s="265" t="s">
        <v>1867</v>
      </c>
      <c r="AT488" s="259" t="s">
        <v>1868</v>
      </c>
      <c r="AU488" s="276"/>
      <c r="AV488" s="879"/>
      <c r="AW488" s="882"/>
      <c r="AX488" s="885"/>
      <c r="AY488" s="882"/>
      <c r="AZ488" s="888"/>
      <c r="BA488" s="891"/>
      <c r="BB488" s="394"/>
      <c r="BC488" s="282"/>
      <c r="BD488" s="397">
        <v>0.8</v>
      </c>
      <c r="BE488" s="283" t="str">
        <f t="shared" ref="BE488" si="1145">IF(ISERROR(IF(R487="R.INHERENTE
4","R. INHERENTE",(IF(AZ487="R.RESIDUAL
4","R. RESIDUAL"," ")))),"",(IF(R487="R.INHERENTE
4","R. INHERENTE",(IF(AZ487="R.RESIDUAL
4","R. RESIDUAL"," ")))))</f>
        <v xml:space="preserve"> </v>
      </c>
      <c r="BF488" s="284" t="str">
        <f t="shared" ref="BF488" si="1146">IF(ISERROR(IF(R487="R.INHERENTE
9","R. INHERENTE",(IF(AZ487="R.RESIDUAL
9","R. RESIDUAL"," ")))),"",(IF(R487="R.INHERENTE
9","R. INHERENTE",(IF(AZ487="R.RESIDUAL
9","R. RESIDUAL"," ")))))</f>
        <v xml:space="preserve"> </v>
      </c>
      <c r="BG488" s="285" t="str">
        <f t="shared" ref="BG488" si="1147">IF(ISERROR(IF(R487="R.INHERENTE
14","R. INHERENTE",(IF(AZ487="R.RESIDUAL
14","R. RESIDUAL"," ")))),"",(IF(R487="R.INHERENTE
14","R. INHERENTE",(IF(AZ487="R.RESIDUAL
14","R. RESIDUAL"," ")))))</f>
        <v xml:space="preserve"> </v>
      </c>
      <c r="BH488" s="285" t="str">
        <f t="shared" ref="BH488" si="1148">IF(ISERROR(IF(R487="R.INHERENTE
19","R. INHERENTE",(IF(AZ487="R.RESIDUAL
19","R. RESIDUAL"," ")))),"",(IF(R487="R.INHERENTE
19","R. INHERENTE",(IF(AZ487="R.RESIDUAL
19","R. RESIDUAL"," ")))))</f>
        <v xml:space="preserve"> </v>
      </c>
      <c r="BI488" s="286" t="str">
        <f t="shared" ref="BI488" si="1149">IF(ISERROR(IF(R487="R.INHERENTE
24","R. INHERENTE",(IF(AZ487="R.RESIDUAL
24","R. RESIDUAL"," ")))),"",(IF(R487="R.INHERENTE
24","R. INHERENTE",(IF(AZ487="R.RESIDUAL
24","R. RESIDUAL"," ")))))</f>
        <v xml:space="preserve"> </v>
      </c>
      <c r="BJ488" s="280"/>
      <c r="BK488" s="1158"/>
      <c r="BL488" s="1161"/>
      <c r="BM488" s="811"/>
      <c r="BN488" s="1161"/>
      <c r="BO488" s="811"/>
      <c r="BP488" s="814"/>
      <c r="BQ488" s="392"/>
      <c r="BR488" s="817"/>
      <c r="BS488" s="820"/>
      <c r="BT488" s="823"/>
      <c r="BU488" s="275"/>
      <c r="BV488" s="826"/>
      <c r="BW488" s="829"/>
      <c r="BX488" s="829"/>
      <c r="BY488" s="829"/>
      <c r="BZ488" s="793"/>
      <c r="CA488" s="829"/>
      <c r="CB488" s="829"/>
      <c r="CC488" s="829"/>
      <c r="CD488" s="793"/>
      <c r="CE488" s="829"/>
      <c r="CF488" s="829"/>
      <c r="CG488" s="829"/>
      <c r="CH488" s="793"/>
      <c r="CI488" s="829"/>
      <c r="CJ488" s="829"/>
      <c r="CK488" s="829"/>
      <c r="CL488" s="793"/>
      <c r="CM488" s="829"/>
      <c r="CN488" s="829"/>
      <c r="CO488" s="829"/>
      <c r="CP488" s="796"/>
      <c r="CQ488" s="308"/>
      <c r="CR488" s="832"/>
      <c r="CS488" s="790"/>
      <c r="CT488" s="790"/>
      <c r="CU488" s="790"/>
      <c r="CV488" s="790"/>
      <c r="CW488" s="790"/>
      <c r="CX488" s="790"/>
      <c r="CY488" s="790"/>
      <c r="CZ488" s="793"/>
      <c r="DA488" s="790"/>
      <c r="DB488" s="790"/>
      <c r="DC488" s="790"/>
      <c r="DD488" s="793"/>
      <c r="DE488" s="790"/>
      <c r="DF488" s="790"/>
      <c r="DG488" s="790"/>
      <c r="DH488" s="793"/>
      <c r="DI488" s="790"/>
      <c r="DJ488" s="790"/>
      <c r="DK488" s="790"/>
      <c r="DL488" s="793"/>
      <c r="DM488" s="790"/>
      <c r="DN488" s="790"/>
      <c r="DO488" s="790"/>
      <c r="DP488" s="796"/>
      <c r="DQ488" s="293"/>
      <c r="DR488" s="297"/>
      <c r="DS488" s="298"/>
      <c r="DT488" s="298"/>
      <c r="DU488" s="299"/>
    </row>
    <row r="489" spans="1:125" ht="66.75" customHeight="1" x14ac:dyDescent="0.25">
      <c r="A489" s="303"/>
      <c r="B489" s="835"/>
      <c r="C489" s="838"/>
      <c r="D489" s="838"/>
      <c r="E489" s="838"/>
      <c r="F489" s="841"/>
      <c r="G489" s="844"/>
      <c r="H489" s="486"/>
      <c r="I489" s="847"/>
      <c r="J489" s="850"/>
      <c r="K489" s="853"/>
      <c r="L489" s="274"/>
      <c r="M489" s="856"/>
      <c r="N489" s="859"/>
      <c r="O489" s="862"/>
      <c r="P489" s="865"/>
      <c r="Q489" s="868"/>
      <c r="R489" s="871"/>
      <c r="S489" s="274"/>
      <c r="T489" s="516"/>
      <c r="U489" s="258"/>
      <c r="V489" s="258"/>
      <c r="W489" s="798"/>
      <c r="X489" s="798"/>
      <c r="Y489" s="798"/>
      <c r="Z489" s="798"/>
      <c r="AA489" s="798"/>
      <c r="AB489" s="798"/>
      <c r="AC489" s="798"/>
      <c r="AD489" s="798"/>
      <c r="AE489" s="798"/>
      <c r="AF489" s="798"/>
      <c r="AG489" s="412">
        <f t="shared" si="1135"/>
        <v>0</v>
      </c>
      <c r="AH489" s="403"/>
      <c r="AI489" s="404"/>
      <c r="AJ489" s="799"/>
      <c r="AK489" s="799"/>
      <c r="AL489" s="800"/>
      <c r="AM489" s="800"/>
      <c r="AN489" s="799"/>
      <c r="AO489" s="799"/>
      <c r="AP489" s="530"/>
      <c r="AQ489" s="482"/>
      <c r="AR489" s="269"/>
      <c r="AS489" s="266"/>
      <c r="AT489" s="261"/>
      <c r="AU489" s="276"/>
      <c r="AV489" s="879"/>
      <c r="AW489" s="882"/>
      <c r="AX489" s="885"/>
      <c r="AY489" s="882"/>
      <c r="AZ489" s="888"/>
      <c r="BA489" s="891"/>
      <c r="BB489" s="394"/>
      <c r="BC489" s="282"/>
      <c r="BD489" s="397">
        <v>0.60000000000000009</v>
      </c>
      <c r="BE489" s="283" t="str">
        <f t="shared" ref="BE489" si="1150">IF(ISERROR(IF(R487="R.INHERENTE
3","R. INHERENTE",(IF(AZ487="R.RESIDUAL
3","R. RESIDUAL"," ")))),"",(IF(R487="R.INHERENTE
3","R. INHERENTE",(IF(AZ487="R.RESIDUAL
3","R. RESIDUAL"," ")))))</f>
        <v xml:space="preserve"> </v>
      </c>
      <c r="BF489" s="284" t="str">
        <f t="shared" ref="BF489" si="1151">IF(ISERROR(IF(R487="R.INHERENTE
8","R. INHERENTE",(IF(AZ487="R.RESIDUAL
8","R. RESIDUAL"," ")))),"",(IF(R487="R.INHERENTE
8","R. INHERENTE",(IF(AZ487="R.RESIDUAL
8","R. RESIDUAL"," ")))))</f>
        <v xml:space="preserve"> </v>
      </c>
      <c r="BG489" s="284" t="str">
        <f t="shared" ref="BG489" si="1152">IF(ISERROR(IF(R487="R.INHERENTE
13","R. INHERENTE",(IF(AZ487="R.RESIDUAL
13","R. RESIDUAL"," ")))),"",(IF(R487="R.INHERENTE
13","R. INHERENTE",(IF(AZ487="R.RESIDUAL
13","R. RESIDUAL"," ")))))</f>
        <v>R. RESIDUAL</v>
      </c>
      <c r="BH489" s="285" t="str">
        <f t="shared" ref="BH489" si="1153">IF(ISERROR(IF(R487="R.INHERENTE
18","R. INHERENTE",(IF(AZ487="R.RESIDUAL
18","R. RESIDUAL"," ")))),"",(IF(R487="R.INHERENTE
18","R. INHERENTE",(IF(AZ487="R.RESIDUAL
18","R. RESIDUAL"," ")))))</f>
        <v>R. INHERENTE</v>
      </c>
      <c r="BI489" s="286" t="str">
        <f t="shared" ref="BI489" si="1154">IF(ISERROR(IF(R487="R.INHERENTE
23","R. INHERENTE",(IF(AZ487="R.RESIDUAL
23","R. RESIDUAL"," ")))),"",(IF(R487="R.INHERENTE
23","R. INHERENTE",(IF(AZ487="R.RESIDUAL
23","R. RESIDUAL"," ")))))</f>
        <v xml:space="preserve"> </v>
      </c>
      <c r="BJ489" s="280"/>
      <c r="BK489" s="1158"/>
      <c r="BL489" s="1161"/>
      <c r="BM489" s="811"/>
      <c r="BN489" s="1161"/>
      <c r="BO489" s="811"/>
      <c r="BP489" s="814"/>
      <c r="BQ489" s="392"/>
      <c r="BR489" s="817"/>
      <c r="BS489" s="820"/>
      <c r="BT489" s="823"/>
      <c r="BU489" s="275"/>
      <c r="BV489" s="826"/>
      <c r="BW489" s="829"/>
      <c r="BX489" s="829"/>
      <c r="BY489" s="829"/>
      <c r="BZ489" s="793"/>
      <c r="CA489" s="829"/>
      <c r="CB489" s="829"/>
      <c r="CC489" s="829"/>
      <c r="CD489" s="793"/>
      <c r="CE489" s="829"/>
      <c r="CF489" s="829"/>
      <c r="CG489" s="829"/>
      <c r="CH489" s="793"/>
      <c r="CI489" s="829"/>
      <c r="CJ489" s="829"/>
      <c r="CK489" s="829"/>
      <c r="CL489" s="793"/>
      <c r="CM489" s="829"/>
      <c r="CN489" s="829"/>
      <c r="CO489" s="829"/>
      <c r="CP489" s="796"/>
      <c r="CQ489" s="308"/>
      <c r="CR489" s="832"/>
      <c r="CS489" s="790"/>
      <c r="CT489" s="790"/>
      <c r="CU489" s="790"/>
      <c r="CV489" s="790"/>
      <c r="CW489" s="790"/>
      <c r="CX489" s="790"/>
      <c r="CY489" s="790"/>
      <c r="CZ489" s="793"/>
      <c r="DA489" s="790"/>
      <c r="DB489" s="790"/>
      <c r="DC489" s="790"/>
      <c r="DD489" s="793"/>
      <c r="DE489" s="790"/>
      <c r="DF489" s="790"/>
      <c r="DG489" s="790"/>
      <c r="DH489" s="793"/>
      <c r="DI489" s="790"/>
      <c r="DJ489" s="790"/>
      <c r="DK489" s="790"/>
      <c r="DL489" s="793"/>
      <c r="DM489" s="790"/>
      <c r="DN489" s="790"/>
      <c r="DO489" s="790"/>
      <c r="DP489" s="796"/>
      <c r="DQ489" s="293"/>
      <c r="DR489" s="297"/>
      <c r="DS489" s="298"/>
      <c r="DT489" s="298"/>
      <c r="DU489" s="299"/>
    </row>
    <row r="490" spans="1:125" ht="66.75" customHeight="1" x14ac:dyDescent="0.25">
      <c r="A490" s="303"/>
      <c r="B490" s="835"/>
      <c r="C490" s="838"/>
      <c r="D490" s="838"/>
      <c r="E490" s="838"/>
      <c r="F490" s="841"/>
      <c r="G490" s="844"/>
      <c r="H490" s="486"/>
      <c r="I490" s="847"/>
      <c r="J490" s="850"/>
      <c r="K490" s="853"/>
      <c r="L490" s="274"/>
      <c r="M490" s="856"/>
      <c r="N490" s="859"/>
      <c r="O490" s="862"/>
      <c r="P490" s="865"/>
      <c r="Q490" s="868"/>
      <c r="R490" s="871"/>
      <c r="S490" s="274"/>
      <c r="T490" s="516"/>
      <c r="U490" s="258"/>
      <c r="V490" s="258"/>
      <c r="W490" s="798"/>
      <c r="X490" s="798"/>
      <c r="Y490" s="798"/>
      <c r="Z490" s="798"/>
      <c r="AA490" s="798"/>
      <c r="AB490" s="798"/>
      <c r="AC490" s="798"/>
      <c r="AD490" s="798"/>
      <c r="AE490" s="798"/>
      <c r="AF490" s="798"/>
      <c r="AG490" s="412">
        <f t="shared" si="1135"/>
        <v>0</v>
      </c>
      <c r="AH490" s="403"/>
      <c r="AI490" s="404"/>
      <c r="AJ490" s="799"/>
      <c r="AK490" s="799"/>
      <c r="AL490" s="800"/>
      <c r="AM490" s="800"/>
      <c r="AN490" s="799"/>
      <c r="AO490" s="799"/>
      <c r="AP490" s="530"/>
      <c r="AQ490" s="482"/>
      <c r="AR490" s="269"/>
      <c r="AS490" s="266"/>
      <c r="AT490" s="261"/>
      <c r="AU490" s="276"/>
      <c r="AV490" s="879"/>
      <c r="AW490" s="882"/>
      <c r="AX490" s="885"/>
      <c r="AY490" s="882"/>
      <c r="AZ490" s="888"/>
      <c r="BA490" s="891"/>
      <c r="BB490" s="394"/>
      <c r="BC490" s="282"/>
      <c r="BD490" s="397">
        <v>0.4</v>
      </c>
      <c r="BE490" s="287" t="str">
        <f t="shared" ref="BE490" si="1155">IF(ISERROR(IF(R487="R.INHERENTE
2","R. INHERENTE",(IF(AZ487="R.RESIDUAL
2","R. RESIDUAL"," ")))),"",(IF(R487="R.INHERENTE
2","R. INHERENTE",(IF(AZ487="R.RESIDUAL
2","R. RESIDUAL"," ")))))</f>
        <v xml:space="preserve"> </v>
      </c>
      <c r="BF490" s="284" t="str">
        <f t="shared" ref="BF490" si="1156">IF(ISERROR(IF(R487="R.INHERENTE
7","R. INHERENTE",(IF(AZ487="R.RESIDUAL
7","R. RESIDUAL"," ")))),"",(IF(R487="R.INHERENTE
7","R. INHERENTE",(IF(AZ487="R.RESIDUAL
7","R. RESIDUAL"," ")))))</f>
        <v xml:space="preserve"> </v>
      </c>
      <c r="BG490" s="284" t="str">
        <f t="shared" ref="BG490" si="1157">IF(ISERROR(IF(R487="R.INHERENTE
12","R. INHERENTE",(IF(AZ487="R.RESIDUAL
12","R. RESIDUAL"," ")))),"",(IF(R487="R.INHERENTE
12","R. INHERENTE",(IF(AZ487="R.RESIDUAL
12","R. RESIDUAL"," ")))))</f>
        <v xml:space="preserve"> </v>
      </c>
      <c r="BH490" s="285" t="str">
        <f t="shared" ref="BH490" si="1158">IF(ISERROR(IF(R487="R.INHERENTE
17","R. INHERENTE",(IF(AZ487="R.RESIDUAL
17","R. RESIDUAL"," ")))),"",(IF(R487="R.INHERENTE
17","R. INHERENTE",(IF(AZ487="R.RESIDUAL
17","R. RESIDUAL"," ")))))</f>
        <v xml:space="preserve"> </v>
      </c>
      <c r="BI490" s="286" t="str">
        <f t="shared" ref="BI490" si="1159">IF(ISERROR(IF(R487="R.INHERENTE
22","R. INHERENTE",(IF(AZ487="R.RESIDUAL
22","R. RESIDUAL"," ")))),"",(IF(R487="R.INHERENTE
22","R. INHERENTE",(IF(AZ487="R.RESIDUAL
22","R. RESIDUAL"," ")))))</f>
        <v xml:space="preserve"> </v>
      </c>
      <c r="BJ490" s="280"/>
      <c r="BK490" s="1158"/>
      <c r="BL490" s="1161"/>
      <c r="BM490" s="811"/>
      <c r="BN490" s="1161"/>
      <c r="BO490" s="811"/>
      <c r="BP490" s="814"/>
      <c r="BQ490" s="392"/>
      <c r="BR490" s="817"/>
      <c r="BS490" s="820"/>
      <c r="BT490" s="823"/>
      <c r="BU490" s="275"/>
      <c r="BV490" s="826"/>
      <c r="BW490" s="829"/>
      <c r="BX490" s="829"/>
      <c r="BY490" s="829"/>
      <c r="BZ490" s="793"/>
      <c r="CA490" s="829"/>
      <c r="CB490" s="829"/>
      <c r="CC490" s="829"/>
      <c r="CD490" s="793"/>
      <c r="CE490" s="829"/>
      <c r="CF490" s="829"/>
      <c r="CG490" s="829"/>
      <c r="CH490" s="793"/>
      <c r="CI490" s="829"/>
      <c r="CJ490" s="829"/>
      <c r="CK490" s="829"/>
      <c r="CL490" s="793"/>
      <c r="CM490" s="829"/>
      <c r="CN490" s="829"/>
      <c r="CO490" s="829"/>
      <c r="CP490" s="796"/>
      <c r="CQ490" s="308"/>
      <c r="CR490" s="832"/>
      <c r="CS490" s="790"/>
      <c r="CT490" s="790"/>
      <c r="CU490" s="790"/>
      <c r="CV490" s="790"/>
      <c r="CW490" s="790"/>
      <c r="CX490" s="790"/>
      <c r="CY490" s="790"/>
      <c r="CZ490" s="793"/>
      <c r="DA490" s="790"/>
      <c r="DB490" s="790"/>
      <c r="DC490" s="790"/>
      <c r="DD490" s="793"/>
      <c r="DE490" s="790"/>
      <c r="DF490" s="790"/>
      <c r="DG490" s="790"/>
      <c r="DH490" s="793"/>
      <c r="DI490" s="790"/>
      <c r="DJ490" s="790"/>
      <c r="DK490" s="790"/>
      <c r="DL490" s="793"/>
      <c r="DM490" s="790"/>
      <c r="DN490" s="790"/>
      <c r="DO490" s="790"/>
      <c r="DP490" s="796"/>
      <c r="DQ490" s="293"/>
      <c r="DR490" s="297"/>
      <c r="DS490" s="298"/>
      <c r="DT490" s="298"/>
      <c r="DU490" s="299"/>
    </row>
    <row r="491" spans="1:125" ht="66.75" customHeight="1" thickBot="1" x14ac:dyDescent="0.3">
      <c r="A491" s="303"/>
      <c r="B491" s="836"/>
      <c r="C491" s="839"/>
      <c r="D491" s="839"/>
      <c r="E491" s="839"/>
      <c r="F491" s="842"/>
      <c r="G491" s="845"/>
      <c r="H491" s="487"/>
      <c r="I491" s="848"/>
      <c r="J491" s="851"/>
      <c r="K491" s="854"/>
      <c r="L491" s="274"/>
      <c r="M491" s="857"/>
      <c r="N491" s="860"/>
      <c r="O491" s="863"/>
      <c r="P491" s="866"/>
      <c r="Q491" s="869"/>
      <c r="R491" s="872"/>
      <c r="S491" s="274"/>
      <c r="T491" s="536"/>
      <c r="U491" s="263"/>
      <c r="V491" s="263"/>
      <c r="W491" s="805"/>
      <c r="X491" s="805"/>
      <c r="Y491" s="805"/>
      <c r="Z491" s="805"/>
      <c r="AA491" s="805"/>
      <c r="AB491" s="805"/>
      <c r="AC491" s="805"/>
      <c r="AD491" s="805"/>
      <c r="AE491" s="805"/>
      <c r="AF491" s="805"/>
      <c r="AG491" s="413">
        <f t="shared" si="1135"/>
        <v>0</v>
      </c>
      <c r="AH491" s="405"/>
      <c r="AI491" s="406"/>
      <c r="AJ491" s="971"/>
      <c r="AK491" s="971"/>
      <c r="AL491" s="896"/>
      <c r="AM491" s="896"/>
      <c r="AN491" s="971"/>
      <c r="AO491" s="971"/>
      <c r="AP491" s="271"/>
      <c r="AQ491" s="483"/>
      <c r="AR491" s="270"/>
      <c r="AS491" s="267"/>
      <c r="AT491" s="264"/>
      <c r="AU491" s="276"/>
      <c r="AV491" s="880"/>
      <c r="AW491" s="883"/>
      <c r="AX491" s="886"/>
      <c r="AY491" s="883"/>
      <c r="AZ491" s="889"/>
      <c r="BA491" s="892"/>
      <c r="BB491" s="394"/>
      <c r="BC491" s="282"/>
      <c r="BD491" s="398">
        <v>0.2</v>
      </c>
      <c r="BE491" s="288" t="str">
        <f t="shared" ref="BE491" si="1160">IF(ISERROR(IF(R487="R.INHERENTE
1","R. INHERENTE",(IF(AZ487="R.RESIDUAL
1","R. RESIDUAL"," ")))),"",(IF(R487="R.INHERENTE
1","R. INHERENTE",(IF(AZ487="R.RESIDUAL
1","R. RESIDUAL"," ")))))</f>
        <v xml:space="preserve"> </v>
      </c>
      <c r="BF491" s="289" t="str">
        <f t="shared" ref="BF491" si="1161">IF(ISERROR(IF(R487="R.INHERENTE
6","R. INHERENTE",(IF(AZ487="R.RESIDUAL
6","R. RESIDUAL"," ")))),"",(IF(R487="R.INHERENTE
6","R. INHERENTE",(IF(AZ487="R.RESIDUAL
6","R. RESIDUAL"," ")))))</f>
        <v xml:space="preserve"> </v>
      </c>
      <c r="BG491" s="290" t="str">
        <f t="shared" ref="BG491" si="1162">IF(ISERROR(IF(R487="R.INHERENTE
11","R. INHERENTE",(IF(AZ487="R.RESIDUAL
11","R. RESIDUAL"," ")))),"",(IF(R487="R.INHERENTE
11","R. INHERENTE",(IF(AZ487="R.RESIDUAL
11","R. RESIDUAL"," ")))))</f>
        <v xml:space="preserve"> </v>
      </c>
      <c r="BH491" s="291" t="str">
        <f t="shared" ref="BH491" si="1163">IF(ISERROR(IF(R487="R.INHERENTE
16","R. INHERENTE",(IF(AZ487="R.RESIDUAL
16","R. RESIDUAL"," ")))),"",(IF(R487="R.INHERENTE
16","R. INHERENTE",(IF(AZ487="R.RESIDUAL
16","R. RESIDUAL"," ")))))</f>
        <v xml:space="preserve"> </v>
      </c>
      <c r="BI491" s="292" t="str">
        <f t="shared" ref="BI491" si="1164">IF(ISERROR(IF(R487="R.INHERENTE
21","R. INHERENTE",(IF(AZ487="R.RESIDUAL
21","R. RESIDUAL"," ")))),"",(IF(R487="R.INHERENTE
21","R. INHERENTE",(IF(AZ487="R.RESIDUAL
21","R. RESIDUAL"," ")))))</f>
        <v xml:space="preserve"> </v>
      </c>
      <c r="BJ491" s="280"/>
      <c r="BK491" s="1159"/>
      <c r="BL491" s="1162"/>
      <c r="BM491" s="812"/>
      <c r="BN491" s="1162"/>
      <c r="BO491" s="812"/>
      <c r="BP491" s="815"/>
      <c r="BQ491" s="392"/>
      <c r="BR491" s="818"/>
      <c r="BS491" s="821"/>
      <c r="BT491" s="824"/>
      <c r="BU491" s="275"/>
      <c r="BV491" s="827"/>
      <c r="BW491" s="830"/>
      <c r="BX491" s="830"/>
      <c r="BY491" s="830"/>
      <c r="BZ491" s="794"/>
      <c r="CA491" s="830"/>
      <c r="CB491" s="830"/>
      <c r="CC491" s="830"/>
      <c r="CD491" s="794"/>
      <c r="CE491" s="830"/>
      <c r="CF491" s="830"/>
      <c r="CG491" s="830"/>
      <c r="CH491" s="794"/>
      <c r="CI491" s="830"/>
      <c r="CJ491" s="830"/>
      <c r="CK491" s="830"/>
      <c r="CL491" s="794"/>
      <c r="CM491" s="830"/>
      <c r="CN491" s="830"/>
      <c r="CO491" s="830"/>
      <c r="CP491" s="797"/>
      <c r="CQ491" s="308"/>
      <c r="CR491" s="833"/>
      <c r="CS491" s="791"/>
      <c r="CT491" s="791"/>
      <c r="CU491" s="791"/>
      <c r="CV491" s="791"/>
      <c r="CW491" s="791"/>
      <c r="CX491" s="791"/>
      <c r="CY491" s="791"/>
      <c r="CZ491" s="794"/>
      <c r="DA491" s="791"/>
      <c r="DB491" s="791"/>
      <c r="DC491" s="791"/>
      <c r="DD491" s="794"/>
      <c r="DE491" s="791"/>
      <c r="DF491" s="791"/>
      <c r="DG491" s="791"/>
      <c r="DH491" s="794"/>
      <c r="DI491" s="791"/>
      <c r="DJ491" s="791"/>
      <c r="DK491" s="791"/>
      <c r="DL491" s="794"/>
      <c r="DM491" s="791"/>
      <c r="DN491" s="791"/>
      <c r="DO491" s="791"/>
      <c r="DP491" s="797"/>
      <c r="DQ491" s="293"/>
      <c r="DR491" s="300"/>
      <c r="DS491" s="301"/>
      <c r="DT491" s="301"/>
      <c r="DU491" s="302"/>
    </row>
    <row r="492" spans="1:125" ht="19.5" customHeight="1" thickBot="1" x14ac:dyDescent="0.3">
      <c r="AV492" s="394"/>
      <c r="AW492" s="394"/>
      <c r="AX492" s="394"/>
      <c r="AY492" s="394"/>
      <c r="AZ492" s="394"/>
      <c r="BE492" s="410">
        <v>0.2</v>
      </c>
      <c r="BF492" s="411">
        <v>0.4</v>
      </c>
      <c r="BG492" s="411">
        <v>0.60000000000000009</v>
      </c>
      <c r="BH492" s="411">
        <v>0.8</v>
      </c>
      <c r="BI492" s="411">
        <v>1</v>
      </c>
    </row>
    <row r="493" spans="1:125" ht="128.25" customHeight="1" x14ac:dyDescent="0.25">
      <c r="A493" s="303"/>
      <c r="B493" s="834">
        <v>80</v>
      </c>
      <c r="C493" s="837" t="s">
        <v>647</v>
      </c>
      <c r="D493" s="837" t="s">
        <v>636</v>
      </c>
      <c r="E493" s="837" t="s">
        <v>601</v>
      </c>
      <c r="F493" s="840" t="s">
        <v>600</v>
      </c>
      <c r="G493" s="843" t="s">
        <v>2028</v>
      </c>
      <c r="H493" s="485" t="s">
        <v>1905</v>
      </c>
      <c r="I493" s="846" t="str">
        <f>IF(F493="","",(CONCATENATE("Posibilidad de afectación ",F493," ",G493," ",H493," ",H494," ",H495," ",H496," ",H497)))</f>
        <v xml:space="preserve">Posibilidad de afectación Económica y Reputacional  por ausencia de barreras de seguridad en la prevención de caidas en los servicios de consulta externa, debido al mal uso de la señalizacion por parte de los usuarios y la falta de identificación del riesgo   </v>
      </c>
      <c r="J493" s="849" t="s">
        <v>268</v>
      </c>
      <c r="K493" s="852" t="s">
        <v>868</v>
      </c>
      <c r="L493" s="274"/>
      <c r="M493" s="855" t="s">
        <v>657</v>
      </c>
      <c r="N493" s="858">
        <f>IF(ISERROR(VLOOKUP($M493,[9]Listas!$E$20:$F$24,2,FALSE)),"",(VLOOKUP($M493,[9]Listas!$E$20:$F$24,2,FALSE)))</f>
        <v>0.6</v>
      </c>
      <c r="O493" s="861" t="str">
        <f>IF(ISERROR(VLOOKUP($N493,[9]Listas!$E$3:$F$7,2,FALSE)),"",(VLOOKUP($N493,[9]Listas!$E$3:$F$7,2,FALSE)))</f>
        <v>MEDIA</v>
      </c>
      <c r="P493" s="864" t="s">
        <v>597</v>
      </c>
      <c r="Q493" s="867">
        <f>IF(ISERROR(VLOOKUP($P493,[9]Listas!$E$28:$F$35,2,FALSE)),"",(VLOOKUP($P493,[9]Listas!$E$28:$F$35,2,FALSE)))</f>
        <v>0.8</v>
      </c>
      <c r="R493" s="870" t="str">
        <f t="shared" ref="R493" si="1165">IF(N493="","",(CONCATENATE("R.INHERENTE
",(IF(AND($N493=0.2,$Q493=0.2),1,(IF(AND($N493=0.2,$Q493=0.4),6,(IF(AND($N493=0.2,$Q493=0.6),11,(IF(AND($N493=0.2,$Q493=0.8),16,(IF(AND($N493=0.2,$Q493=1),21,(IF(AND($N493=0.4,$Q493=0.2),2,(IF(AND($N493=0.4,$Q493=0.4),7,(IF(AND($N493=0.4,$Q493=0.6),12,(IF(AND($N493=0.4,$Q493=0.8),17,(IF(AND($N493=0.4,$Q493=1),22,(IF(AND($N493=0.6,$Q493=0.2),3,(IF(AND($N493=0.6,$Q493=0.4),8,(IF(AND($N493=0.6,$Q493=0.6),13,(IF(AND($N493=0.6,$Q493=0.8),18,(IF(AND($N493=0.6,$Q493=1),23,(IF(AND($N493=0.8,$Q493=0.2),4,(IF(AND($N493=0.8,$Q493=0.4),9,(IF(AND($N493=0.8,$Q493=0.6),14,(IF(AND($N493=0.8,$Q493=0.8),19,(IF(AND($N493=0.8,$Q493=1),24,(IF(AND($N493=1,$Q493=0.2),5,(IF(AND($N493=1,$Q493=0.4),10,(IF(AND($N493=1,$Q493=0.6),15,(IF(AND($N493=1,$Q493=0.8),20,(IF(AND($N493=1,$Q493=1),25,"")))))))))))))))))))))))))))))))))))))))))))))))))))))</f>
        <v>R.INHERENTE
18</v>
      </c>
      <c r="S493" s="274">
        <f>+VLOOKUP($R493,[9]Listas!$D$112:$E$136,2,FALSE)</f>
        <v>18</v>
      </c>
      <c r="T493" s="515" t="s">
        <v>1906</v>
      </c>
      <c r="U493" s="309"/>
      <c r="V493" s="309" t="s">
        <v>260</v>
      </c>
      <c r="W493" s="875">
        <v>25</v>
      </c>
      <c r="X493" s="875"/>
      <c r="Y493" s="875">
        <v>0</v>
      </c>
      <c r="Z493" s="875"/>
      <c r="AA493" s="875">
        <v>0</v>
      </c>
      <c r="AB493" s="875"/>
      <c r="AC493" s="875">
        <v>0</v>
      </c>
      <c r="AD493" s="875"/>
      <c r="AE493" s="875">
        <v>15</v>
      </c>
      <c r="AF493" s="875"/>
      <c r="AG493" s="436">
        <f t="shared" ref="AG493:AG497" si="1166">W493+Y493+AA493+AC493+AE493</f>
        <v>40</v>
      </c>
      <c r="AH493" s="407">
        <v>0.6</v>
      </c>
      <c r="AI493" s="408"/>
      <c r="AJ493" s="876" t="s">
        <v>189</v>
      </c>
      <c r="AK493" s="876"/>
      <c r="AL493" s="877" t="s">
        <v>589</v>
      </c>
      <c r="AM493" s="877"/>
      <c r="AN493" s="1186" t="s">
        <v>189</v>
      </c>
      <c r="AO493" s="1187"/>
      <c r="AP493" s="489" t="s">
        <v>1907</v>
      </c>
      <c r="AQ493" s="527" t="s">
        <v>914</v>
      </c>
      <c r="AR493" s="310" t="s">
        <v>1908</v>
      </c>
      <c r="AS493" s="311" t="s">
        <v>1867</v>
      </c>
      <c r="AT493" s="312" t="s">
        <v>1868</v>
      </c>
      <c r="AU493" s="305">
        <f t="shared" ref="AU493" si="1167">+(IF(AND($AV493&gt;0,$AV493&lt;=0.2),0.2,(IF(AND($AV493&gt;0.2,$AV493&lt;=0.4),0.4,(IF(AND($AV493&gt;0.4,$AV493&lt;=0.6),0.6,(IF(AND($AV493&gt;0.6,$AV493&lt;=0.8),0.8,(IF($AV493&gt;0.8,1,""))))))))))</f>
        <v>0.6</v>
      </c>
      <c r="AV493" s="878">
        <f t="shared" ref="AV493" si="1168">+MIN(AH493:AH497)</f>
        <v>0.6</v>
      </c>
      <c r="AW493" s="881" t="str">
        <f t="shared" si="1069"/>
        <v>MEDIA</v>
      </c>
      <c r="AX493" s="884">
        <f t="shared" ref="AX493" si="1169">+MIN(AI493:AI497)</f>
        <v>0.48</v>
      </c>
      <c r="AY493" s="881" t="str">
        <f t="shared" si="1070"/>
        <v>MEDIA</v>
      </c>
      <c r="AZ493" s="887" t="str">
        <f t="shared" si="1071"/>
        <v>R.RESIDUAL
13</v>
      </c>
      <c r="BA493" s="890" t="s">
        <v>749</v>
      </c>
      <c r="BB493" s="305">
        <f t="shared" ref="BB493" si="1170">+(IF(AND($AX493&gt;0,$AX493&lt;=0.2),0.2,(IF(AND($AX493&gt;0.2,$AX493&lt;=0.4),0.4,(IF(AND($AX493&gt;0.4,$AX493&lt;=0.6),0.6,(IF(AND($AX493&gt;0.6,$AX493&lt;=0.8),0.8,(IF($AX493&gt;0.8,1,""))))))))))</f>
        <v>0.6</v>
      </c>
      <c r="BC493" s="276">
        <f>+VLOOKUP($AZ493,[9]Listas!$F$112:$G$136,2,FALSE)</f>
        <v>13</v>
      </c>
      <c r="BD493" s="397">
        <v>1</v>
      </c>
      <c r="BE493" s="277" t="str">
        <f t="shared" ref="BE493" si="1171">IF(ISERROR(IF(R493="R.INHERENTE
5","R. INHERENTE",(IF(AZ493="R.RESIDUAL
5","R. RESIDUAL"," ")))),"",(IF(R493="R.INHERENTE
5","R. INHERENTE",(IF(AZ493="R.RESIDUAL
5","R. RESIDUAL"," ")))))</f>
        <v xml:space="preserve"> </v>
      </c>
      <c r="BF493" s="278" t="str">
        <f t="shared" ref="BF493" si="1172">IF(ISERROR(IF(R493="R.INHERENTE
10","R. INHERENTE",(IF(AZ493="R.RESIDUAL
10","R. RESIDUAL"," ")))),"",(IF(R493="R.INHERENTE
10","R. INHERENTE",(IF(AZ493="R.RESIDUAL
10","R. RESIDUAL"," ")))))</f>
        <v xml:space="preserve"> </v>
      </c>
      <c r="BG493" s="278" t="str">
        <f t="shared" ref="BG493" si="1173">IF(ISERROR(IF(R493="R.INHERENTE
15","R. INHERENTE",(IF(AZ493="R.RESIDUAL
15","R. RESIDUAL"," ")))),"",(IF(R493="R.INHERENTE
15","R. INHERENTE",(IF(AZ493="R.RESIDUAL
15","R. RESIDUAL"," ")))))</f>
        <v xml:space="preserve"> </v>
      </c>
      <c r="BH493" s="278" t="str">
        <f t="shared" ref="BH493" si="1174">IF(ISERROR(IF(R493="R.INHERENTE
20","R. INHERENTE",(IF(AZ493="R.RESIDUAL
20","R. RESIDUAL"," ")))),"",(IF(R493="R.INHERENTE
20","R. INHERENTE",(IF(AZ493="R.RESIDUAL
20","R. RESIDUAL"," ")))))</f>
        <v xml:space="preserve"> </v>
      </c>
      <c r="BI493" s="279" t="str">
        <f t="shared" ref="BI493" si="1175">IF(ISERROR(IF(R493="R.INHERENTE
25","R. INHERENTE",(IF(AZ493="R.RESIDUAL
25","R. RESIDUAL"," ")))),"",(IF(R493="R.INHERENTE
25","R. INHERENTE",(IF(AZ493="R.RESIDUAL
25","R. RESIDUAL"," ")))))</f>
        <v xml:space="preserve"> </v>
      </c>
      <c r="BJ493" s="280"/>
      <c r="BK493" s="1157" t="s">
        <v>1909</v>
      </c>
      <c r="BL493" s="1160" t="s">
        <v>1869</v>
      </c>
      <c r="BM493" s="810" t="s">
        <v>1453</v>
      </c>
      <c r="BN493" s="1160">
        <v>44693</v>
      </c>
      <c r="BO493" s="810" t="s">
        <v>1870</v>
      </c>
      <c r="BP493" s="813" t="s">
        <v>694</v>
      </c>
      <c r="BQ493" s="392"/>
      <c r="BR493" s="816" t="s">
        <v>1910</v>
      </c>
      <c r="BS493" s="819" t="s">
        <v>1872</v>
      </c>
      <c r="BT493" s="822" t="s">
        <v>1873</v>
      </c>
      <c r="BU493" s="275"/>
      <c r="BV493" s="825">
        <v>44656</v>
      </c>
      <c r="BW493" s="828"/>
      <c r="BX493" s="828"/>
      <c r="BY493" s="828"/>
      <c r="BZ493" s="792" t="s">
        <v>924</v>
      </c>
      <c r="CA493" s="828"/>
      <c r="CB493" s="828"/>
      <c r="CC493" s="828"/>
      <c r="CD493" s="792" t="s">
        <v>924</v>
      </c>
      <c r="CE493" s="828"/>
      <c r="CF493" s="828"/>
      <c r="CG493" s="828"/>
      <c r="CH493" s="792" t="s">
        <v>925</v>
      </c>
      <c r="CI493" s="828"/>
      <c r="CJ493" s="828"/>
      <c r="CK493" s="828"/>
      <c r="CL493" s="792" t="s">
        <v>924</v>
      </c>
      <c r="CM493" s="828"/>
      <c r="CN493" s="828"/>
      <c r="CO493" s="828"/>
      <c r="CP493" s="795" t="s">
        <v>926</v>
      </c>
      <c r="CQ493" s="308"/>
      <c r="CR493" s="831">
        <v>44661</v>
      </c>
      <c r="CS493" s="789"/>
      <c r="CT493" s="789"/>
      <c r="CU493" s="789"/>
      <c r="CV493" s="789"/>
      <c r="CW493" s="789"/>
      <c r="CX493" s="789"/>
      <c r="CY493" s="789"/>
      <c r="CZ493" s="792" t="s">
        <v>924</v>
      </c>
      <c r="DA493" s="789"/>
      <c r="DB493" s="789"/>
      <c r="DC493" s="789"/>
      <c r="DD493" s="792" t="s">
        <v>924</v>
      </c>
      <c r="DE493" s="789"/>
      <c r="DF493" s="789"/>
      <c r="DG493" s="789"/>
      <c r="DH493" s="792" t="s">
        <v>925</v>
      </c>
      <c r="DI493" s="789"/>
      <c r="DJ493" s="789"/>
      <c r="DK493" s="789"/>
      <c r="DL493" s="792" t="s">
        <v>924</v>
      </c>
      <c r="DM493" s="789"/>
      <c r="DN493" s="789"/>
      <c r="DO493" s="789"/>
      <c r="DP493" s="795" t="s">
        <v>926</v>
      </c>
      <c r="DQ493" s="293"/>
      <c r="DR493" s="294"/>
      <c r="DS493" s="295"/>
      <c r="DT493" s="295"/>
      <c r="DU493" s="296"/>
    </row>
    <row r="494" spans="1:125" ht="84" customHeight="1" x14ac:dyDescent="0.25">
      <c r="A494" s="303"/>
      <c r="B494" s="835"/>
      <c r="C494" s="838"/>
      <c r="D494" s="838"/>
      <c r="E494" s="838"/>
      <c r="F494" s="841"/>
      <c r="G494" s="844"/>
      <c r="H494" s="486" t="s">
        <v>1911</v>
      </c>
      <c r="I494" s="847"/>
      <c r="J494" s="850"/>
      <c r="K494" s="853"/>
      <c r="L494" s="274"/>
      <c r="M494" s="856"/>
      <c r="N494" s="859"/>
      <c r="O494" s="862"/>
      <c r="P494" s="865"/>
      <c r="Q494" s="868"/>
      <c r="R494" s="871"/>
      <c r="S494" s="274"/>
      <c r="T494" s="516" t="s">
        <v>1912</v>
      </c>
      <c r="U494" s="258" t="s">
        <v>748</v>
      </c>
      <c r="V494" s="258"/>
      <c r="W494" s="798">
        <v>25</v>
      </c>
      <c r="X494" s="798"/>
      <c r="Y494" s="798">
        <v>0</v>
      </c>
      <c r="Z494" s="798"/>
      <c r="AA494" s="798">
        <v>0</v>
      </c>
      <c r="AB494" s="798"/>
      <c r="AC494" s="798"/>
      <c r="AD494" s="798"/>
      <c r="AE494" s="798">
        <v>15</v>
      </c>
      <c r="AF494" s="798"/>
      <c r="AG494" s="412">
        <f t="shared" si="1166"/>
        <v>40</v>
      </c>
      <c r="AH494" s="403"/>
      <c r="AI494" s="404">
        <v>0.48</v>
      </c>
      <c r="AJ494" s="799" t="s">
        <v>189</v>
      </c>
      <c r="AK494" s="799"/>
      <c r="AL494" s="800" t="s">
        <v>588</v>
      </c>
      <c r="AM494" s="800"/>
      <c r="AN494" s="801" t="s">
        <v>189</v>
      </c>
      <c r="AO494" s="802"/>
      <c r="AP494" s="488" t="s">
        <v>1913</v>
      </c>
      <c r="AQ494" s="482" t="s">
        <v>914</v>
      </c>
      <c r="AR494" s="269" t="s">
        <v>1914</v>
      </c>
      <c r="AS494" s="265" t="s">
        <v>1867</v>
      </c>
      <c r="AT494" s="259" t="s">
        <v>1868</v>
      </c>
      <c r="AU494" s="276"/>
      <c r="AV494" s="879"/>
      <c r="AW494" s="882"/>
      <c r="AX494" s="885"/>
      <c r="AY494" s="882"/>
      <c r="AZ494" s="888"/>
      <c r="BA494" s="891"/>
      <c r="BB494" s="394"/>
      <c r="BC494" s="282"/>
      <c r="BD494" s="397">
        <v>0.8</v>
      </c>
      <c r="BE494" s="283" t="str">
        <f t="shared" ref="BE494" si="1176">IF(ISERROR(IF(R493="R.INHERENTE
4","R. INHERENTE",(IF(AZ493="R.RESIDUAL
4","R. RESIDUAL"," ")))),"",(IF(R493="R.INHERENTE
4","R. INHERENTE",(IF(AZ493="R.RESIDUAL
4","R. RESIDUAL"," ")))))</f>
        <v xml:space="preserve"> </v>
      </c>
      <c r="BF494" s="284" t="str">
        <f t="shared" ref="BF494" si="1177">IF(ISERROR(IF(R493="R.INHERENTE
9","R. INHERENTE",(IF(AZ493="R.RESIDUAL
9","R. RESIDUAL"," ")))),"",(IF(R493="R.INHERENTE
9","R. INHERENTE",(IF(AZ493="R.RESIDUAL
9","R. RESIDUAL"," ")))))</f>
        <v xml:space="preserve"> </v>
      </c>
      <c r="BG494" s="285" t="str">
        <f t="shared" ref="BG494" si="1178">IF(ISERROR(IF(R493="R.INHERENTE
14","R. INHERENTE",(IF(AZ493="R.RESIDUAL
14","R. RESIDUAL"," ")))),"",(IF(R493="R.INHERENTE
14","R. INHERENTE",(IF(AZ493="R.RESIDUAL
14","R. RESIDUAL"," ")))))</f>
        <v xml:space="preserve"> </v>
      </c>
      <c r="BH494" s="285" t="str">
        <f t="shared" ref="BH494" si="1179">IF(ISERROR(IF(R493="R.INHERENTE
19","R. INHERENTE",(IF(AZ493="R.RESIDUAL
19","R. RESIDUAL"," ")))),"",(IF(R493="R.INHERENTE
19","R. INHERENTE",(IF(AZ493="R.RESIDUAL
19","R. RESIDUAL"," ")))))</f>
        <v xml:space="preserve"> </v>
      </c>
      <c r="BI494" s="286" t="str">
        <f t="shared" ref="BI494" si="1180">IF(ISERROR(IF(R493="R.INHERENTE
24","R. INHERENTE",(IF(AZ493="R.RESIDUAL
24","R. RESIDUAL"," ")))),"",(IF(R493="R.INHERENTE
24","R. INHERENTE",(IF(AZ493="R.RESIDUAL
24","R. RESIDUAL"," ")))))</f>
        <v xml:space="preserve"> </v>
      </c>
      <c r="BJ494" s="280"/>
      <c r="BK494" s="1158"/>
      <c r="BL494" s="1161"/>
      <c r="BM494" s="811"/>
      <c r="BN494" s="1161"/>
      <c r="BO494" s="811"/>
      <c r="BP494" s="814"/>
      <c r="BQ494" s="392"/>
      <c r="BR494" s="817"/>
      <c r="BS494" s="820"/>
      <c r="BT494" s="823"/>
      <c r="BU494" s="275"/>
      <c r="BV494" s="826"/>
      <c r="BW494" s="829"/>
      <c r="BX494" s="829"/>
      <c r="BY494" s="829"/>
      <c r="BZ494" s="793"/>
      <c r="CA494" s="829"/>
      <c r="CB494" s="829"/>
      <c r="CC494" s="829"/>
      <c r="CD494" s="793"/>
      <c r="CE494" s="829"/>
      <c r="CF494" s="829"/>
      <c r="CG494" s="829"/>
      <c r="CH494" s="793"/>
      <c r="CI494" s="829"/>
      <c r="CJ494" s="829"/>
      <c r="CK494" s="829"/>
      <c r="CL494" s="793"/>
      <c r="CM494" s="829"/>
      <c r="CN494" s="829"/>
      <c r="CO494" s="829"/>
      <c r="CP494" s="796"/>
      <c r="CQ494" s="308"/>
      <c r="CR494" s="832"/>
      <c r="CS494" s="790"/>
      <c r="CT494" s="790"/>
      <c r="CU494" s="790"/>
      <c r="CV494" s="790"/>
      <c r="CW494" s="790"/>
      <c r="CX494" s="790"/>
      <c r="CY494" s="790"/>
      <c r="CZ494" s="793"/>
      <c r="DA494" s="790"/>
      <c r="DB494" s="790"/>
      <c r="DC494" s="790"/>
      <c r="DD494" s="793"/>
      <c r="DE494" s="790"/>
      <c r="DF494" s="790"/>
      <c r="DG494" s="790"/>
      <c r="DH494" s="793"/>
      <c r="DI494" s="790"/>
      <c r="DJ494" s="790"/>
      <c r="DK494" s="790"/>
      <c r="DL494" s="793"/>
      <c r="DM494" s="790"/>
      <c r="DN494" s="790"/>
      <c r="DO494" s="790"/>
      <c r="DP494" s="796"/>
      <c r="DQ494" s="293"/>
      <c r="DR494" s="297"/>
      <c r="DS494" s="298"/>
      <c r="DT494" s="298"/>
      <c r="DU494" s="299"/>
    </row>
    <row r="495" spans="1:125" ht="66.75" customHeight="1" x14ac:dyDescent="0.25">
      <c r="A495" s="303"/>
      <c r="B495" s="835"/>
      <c r="C495" s="838"/>
      <c r="D495" s="838"/>
      <c r="E495" s="838"/>
      <c r="F495" s="841"/>
      <c r="G495" s="844"/>
      <c r="H495" s="486"/>
      <c r="I495" s="847"/>
      <c r="J495" s="850"/>
      <c r="K495" s="853"/>
      <c r="L495" s="274"/>
      <c r="M495" s="856"/>
      <c r="N495" s="859"/>
      <c r="O495" s="862"/>
      <c r="P495" s="865"/>
      <c r="Q495" s="868"/>
      <c r="R495" s="871"/>
      <c r="S495" s="274"/>
      <c r="T495" s="516"/>
      <c r="U495" s="258"/>
      <c r="V495" s="258"/>
      <c r="W495" s="798"/>
      <c r="X495" s="798"/>
      <c r="Y495" s="798"/>
      <c r="Z495" s="798"/>
      <c r="AA495" s="798"/>
      <c r="AB495" s="798"/>
      <c r="AC495" s="798"/>
      <c r="AD495" s="798"/>
      <c r="AE495" s="798"/>
      <c r="AF495" s="798"/>
      <c r="AG495" s="412">
        <f t="shared" si="1166"/>
        <v>0</v>
      </c>
      <c r="AH495" s="403"/>
      <c r="AI495" s="404"/>
      <c r="AJ495" s="799"/>
      <c r="AK495" s="799"/>
      <c r="AL495" s="800"/>
      <c r="AM495" s="800"/>
      <c r="AN495" s="799"/>
      <c r="AO495" s="799"/>
      <c r="AP495" s="530"/>
      <c r="AQ495" s="482"/>
      <c r="AR495" s="269"/>
      <c r="AS495" s="266"/>
      <c r="AT495" s="261"/>
      <c r="AU495" s="276"/>
      <c r="AV495" s="879"/>
      <c r="AW495" s="882"/>
      <c r="AX495" s="885"/>
      <c r="AY495" s="882"/>
      <c r="AZ495" s="888"/>
      <c r="BA495" s="891"/>
      <c r="BB495" s="394"/>
      <c r="BC495" s="282"/>
      <c r="BD495" s="397">
        <v>0.60000000000000009</v>
      </c>
      <c r="BE495" s="283" t="str">
        <f t="shared" ref="BE495" si="1181">IF(ISERROR(IF(R493="R.INHERENTE
3","R. INHERENTE",(IF(AZ493="R.RESIDUAL
3","R. RESIDUAL"," ")))),"",(IF(R493="R.INHERENTE
3","R. INHERENTE",(IF(AZ493="R.RESIDUAL
3","R. RESIDUAL"," ")))))</f>
        <v xml:space="preserve"> </v>
      </c>
      <c r="BF495" s="284" t="str">
        <f t="shared" ref="BF495" si="1182">IF(ISERROR(IF(R493="R.INHERENTE
8","R. INHERENTE",(IF(AZ493="R.RESIDUAL
8","R. RESIDUAL"," ")))),"",(IF(R493="R.INHERENTE
8","R. INHERENTE",(IF(AZ493="R.RESIDUAL
8","R. RESIDUAL"," ")))))</f>
        <v xml:space="preserve"> </v>
      </c>
      <c r="BG495" s="284" t="str">
        <f t="shared" ref="BG495" si="1183">IF(ISERROR(IF(R493="R.INHERENTE
13","R. INHERENTE",(IF(AZ493="R.RESIDUAL
13","R. RESIDUAL"," ")))),"",(IF(R493="R.INHERENTE
13","R. INHERENTE",(IF(AZ493="R.RESIDUAL
13","R. RESIDUAL"," ")))))</f>
        <v>R. RESIDUAL</v>
      </c>
      <c r="BH495" s="285" t="str">
        <f t="shared" ref="BH495" si="1184">IF(ISERROR(IF(R493="R.INHERENTE
18","R. INHERENTE",(IF(AZ493="R.RESIDUAL
18","R. RESIDUAL"," ")))),"",(IF(R493="R.INHERENTE
18","R. INHERENTE",(IF(AZ493="R.RESIDUAL
18","R. RESIDUAL"," ")))))</f>
        <v>R. INHERENTE</v>
      </c>
      <c r="BI495" s="286" t="str">
        <f t="shared" ref="BI495" si="1185">IF(ISERROR(IF(R493="R.INHERENTE
23","R. INHERENTE",(IF(AZ493="R.RESIDUAL
23","R. RESIDUAL"," ")))),"",(IF(R493="R.INHERENTE
23","R. INHERENTE",(IF(AZ493="R.RESIDUAL
23","R. RESIDUAL"," ")))))</f>
        <v xml:space="preserve"> </v>
      </c>
      <c r="BJ495" s="280"/>
      <c r="BK495" s="1158"/>
      <c r="BL495" s="1161"/>
      <c r="BM495" s="811"/>
      <c r="BN495" s="1161"/>
      <c r="BO495" s="811"/>
      <c r="BP495" s="814"/>
      <c r="BQ495" s="392"/>
      <c r="BR495" s="817"/>
      <c r="BS495" s="820"/>
      <c r="BT495" s="823"/>
      <c r="BU495" s="275"/>
      <c r="BV495" s="826"/>
      <c r="BW495" s="829"/>
      <c r="BX495" s="829"/>
      <c r="BY495" s="829"/>
      <c r="BZ495" s="793"/>
      <c r="CA495" s="829"/>
      <c r="CB495" s="829"/>
      <c r="CC495" s="829"/>
      <c r="CD495" s="793"/>
      <c r="CE495" s="829"/>
      <c r="CF495" s="829"/>
      <c r="CG495" s="829"/>
      <c r="CH495" s="793"/>
      <c r="CI495" s="829"/>
      <c r="CJ495" s="829"/>
      <c r="CK495" s="829"/>
      <c r="CL495" s="793"/>
      <c r="CM495" s="829"/>
      <c r="CN495" s="829"/>
      <c r="CO495" s="829"/>
      <c r="CP495" s="796"/>
      <c r="CQ495" s="308"/>
      <c r="CR495" s="832"/>
      <c r="CS495" s="790"/>
      <c r="CT495" s="790"/>
      <c r="CU495" s="790"/>
      <c r="CV495" s="790"/>
      <c r="CW495" s="790"/>
      <c r="CX495" s="790"/>
      <c r="CY495" s="790"/>
      <c r="CZ495" s="793"/>
      <c r="DA495" s="790"/>
      <c r="DB495" s="790"/>
      <c r="DC495" s="790"/>
      <c r="DD495" s="793"/>
      <c r="DE495" s="790"/>
      <c r="DF495" s="790"/>
      <c r="DG495" s="790"/>
      <c r="DH495" s="793"/>
      <c r="DI495" s="790"/>
      <c r="DJ495" s="790"/>
      <c r="DK495" s="790"/>
      <c r="DL495" s="793"/>
      <c r="DM495" s="790"/>
      <c r="DN495" s="790"/>
      <c r="DO495" s="790"/>
      <c r="DP495" s="796"/>
      <c r="DQ495" s="293"/>
      <c r="DR495" s="297"/>
      <c r="DS495" s="298"/>
      <c r="DT495" s="298"/>
      <c r="DU495" s="299"/>
    </row>
    <row r="496" spans="1:125" ht="66.75" customHeight="1" x14ac:dyDescent="0.25">
      <c r="A496" s="303"/>
      <c r="B496" s="835"/>
      <c r="C496" s="838"/>
      <c r="D496" s="838"/>
      <c r="E496" s="838"/>
      <c r="F496" s="841"/>
      <c r="G496" s="844"/>
      <c r="H496" s="486"/>
      <c r="I496" s="847"/>
      <c r="J496" s="850"/>
      <c r="K496" s="853"/>
      <c r="L496" s="274"/>
      <c r="M496" s="856"/>
      <c r="N496" s="859"/>
      <c r="O496" s="862"/>
      <c r="P496" s="865"/>
      <c r="Q496" s="868"/>
      <c r="R496" s="871"/>
      <c r="S496" s="274"/>
      <c r="T496" s="516"/>
      <c r="U496" s="258"/>
      <c r="V496" s="258"/>
      <c r="W496" s="798"/>
      <c r="X496" s="798"/>
      <c r="Y496" s="798"/>
      <c r="Z496" s="798"/>
      <c r="AA496" s="798"/>
      <c r="AB496" s="798"/>
      <c r="AC496" s="798"/>
      <c r="AD496" s="798"/>
      <c r="AE496" s="798"/>
      <c r="AF496" s="798"/>
      <c r="AG496" s="412">
        <f t="shared" si="1166"/>
        <v>0</v>
      </c>
      <c r="AH496" s="403"/>
      <c r="AI496" s="404"/>
      <c r="AJ496" s="799"/>
      <c r="AK496" s="799"/>
      <c r="AL496" s="800"/>
      <c r="AM496" s="800"/>
      <c r="AN496" s="799"/>
      <c r="AO496" s="799"/>
      <c r="AP496" s="530"/>
      <c r="AQ496" s="482"/>
      <c r="AR496" s="269"/>
      <c r="AS496" s="266"/>
      <c r="AT496" s="261"/>
      <c r="AU496" s="276"/>
      <c r="AV496" s="879"/>
      <c r="AW496" s="882"/>
      <c r="AX496" s="885"/>
      <c r="AY496" s="882"/>
      <c r="AZ496" s="888"/>
      <c r="BA496" s="891"/>
      <c r="BB496" s="394"/>
      <c r="BC496" s="282"/>
      <c r="BD496" s="397">
        <v>0.4</v>
      </c>
      <c r="BE496" s="287" t="str">
        <f t="shared" ref="BE496" si="1186">IF(ISERROR(IF(R493="R.INHERENTE
2","R. INHERENTE",(IF(AZ493="R.RESIDUAL
2","R. RESIDUAL"," ")))),"",(IF(R493="R.INHERENTE
2","R. INHERENTE",(IF(AZ493="R.RESIDUAL
2","R. RESIDUAL"," ")))))</f>
        <v xml:space="preserve"> </v>
      </c>
      <c r="BF496" s="284" t="str">
        <f t="shared" ref="BF496" si="1187">IF(ISERROR(IF(R493="R.INHERENTE
7","R. INHERENTE",(IF(AZ493="R.RESIDUAL
7","R. RESIDUAL"," ")))),"",(IF(R493="R.INHERENTE
7","R. INHERENTE",(IF(AZ493="R.RESIDUAL
7","R. RESIDUAL"," ")))))</f>
        <v xml:space="preserve"> </v>
      </c>
      <c r="BG496" s="284" t="str">
        <f t="shared" ref="BG496" si="1188">IF(ISERROR(IF(R493="R.INHERENTE
12","R. INHERENTE",(IF(AZ493="R.RESIDUAL
12","R. RESIDUAL"," ")))),"",(IF(R493="R.INHERENTE
12","R. INHERENTE",(IF(AZ493="R.RESIDUAL
12","R. RESIDUAL"," ")))))</f>
        <v xml:space="preserve"> </v>
      </c>
      <c r="BH496" s="285" t="str">
        <f t="shared" ref="BH496" si="1189">IF(ISERROR(IF(R493="R.INHERENTE
17","R. INHERENTE",(IF(AZ493="R.RESIDUAL
17","R. RESIDUAL"," ")))),"",(IF(R493="R.INHERENTE
17","R. INHERENTE",(IF(AZ493="R.RESIDUAL
17","R. RESIDUAL"," ")))))</f>
        <v xml:space="preserve"> </v>
      </c>
      <c r="BI496" s="286" t="str">
        <f t="shared" ref="BI496" si="1190">IF(ISERROR(IF(R493="R.INHERENTE
22","R. INHERENTE",(IF(AZ493="R.RESIDUAL
22","R. RESIDUAL"," ")))),"",(IF(R493="R.INHERENTE
22","R. INHERENTE",(IF(AZ493="R.RESIDUAL
22","R. RESIDUAL"," ")))))</f>
        <v xml:space="preserve"> </v>
      </c>
      <c r="BJ496" s="280"/>
      <c r="BK496" s="1158"/>
      <c r="BL496" s="1161"/>
      <c r="BM496" s="811"/>
      <c r="BN496" s="1161"/>
      <c r="BO496" s="811"/>
      <c r="BP496" s="814"/>
      <c r="BQ496" s="392"/>
      <c r="BR496" s="817"/>
      <c r="BS496" s="820"/>
      <c r="BT496" s="823"/>
      <c r="BU496" s="275"/>
      <c r="BV496" s="826"/>
      <c r="BW496" s="829"/>
      <c r="BX496" s="829"/>
      <c r="BY496" s="829"/>
      <c r="BZ496" s="793"/>
      <c r="CA496" s="829"/>
      <c r="CB496" s="829"/>
      <c r="CC496" s="829"/>
      <c r="CD496" s="793"/>
      <c r="CE496" s="829"/>
      <c r="CF496" s="829"/>
      <c r="CG496" s="829"/>
      <c r="CH496" s="793"/>
      <c r="CI496" s="829"/>
      <c r="CJ496" s="829"/>
      <c r="CK496" s="829"/>
      <c r="CL496" s="793"/>
      <c r="CM496" s="829"/>
      <c r="CN496" s="829"/>
      <c r="CO496" s="829"/>
      <c r="CP496" s="796"/>
      <c r="CQ496" s="308"/>
      <c r="CR496" s="832"/>
      <c r="CS496" s="790"/>
      <c r="CT496" s="790"/>
      <c r="CU496" s="790"/>
      <c r="CV496" s="790"/>
      <c r="CW496" s="790"/>
      <c r="CX496" s="790"/>
      <c r="CY496" s="790"/>
      <c r="CZ496" s="793"/>
      <c r="DA496" s="790"/>
      <c r="DB496" s="790"/>
      <c r="DC496" s="790"/>
      <c r="DD496" s="793"/>
      <c r="DE496" s="790"/>
      <c r="DF496" s="790"/>
      <c r="DG496" s="790"/>
      <c r="DH496" s="793"/>
      <c r="DI496" s="790"/>
      <c r="DJ496" s="790"/>
      <c r="DK496" s="790"/>
      <c r="DL496" s="793"/>
      <c r="DM496" s="790"/>
      <c r="DN496" s="790"/>
      <c r="DO496" s="790"/>
      <c r="DP496" s="796"/>
      <c r="DQ496" s="293"/>
      <c r="DR496" s="297"/>
      <c r="DS496" s="298"/>
      <c r="DT496" s="298"/>
      <c r="DU496" s="299"/>
    </row>
    <row r="497" spans="1:125" ht="66.75" customHeight="1" thickBot="1" x14ac:dyDescent="0.3">
      <c r="A497" s="303"/>
      <c r="B497" s="836"/>
      <c r="C497" s="839"/>
      <c r="D497" s="839"/>
      <c r="E497" s="839"/>
      <c r="F497" s="842"/>
      <c r="G497" s="845"/>
      <c r="H497" s="487"/>
      <c r="I497" s="848"/>
      <c r="J497" s="851"/>
      <c r="K497" s="854"/>
      <c r="L497" s="274"/>
      <c r="M497" s="857"/>
      <c r="N497" s="860"/>
      <c r="O497" s="863"/>
      <c r="P497" s="866"/>
      <c r="Q497" s="869"/>
      <c r="R497" s="872"/>
      <c r="S497" s="274"/>
      <c r="T497" s="536"/>
      <c r="U497" s="263"/>
      <c r="V497" s="263"/>
      <c r="W497" s="805"/>
      <c r="X497" s="805"/>
      <c r="Y497" s="805"/>
      <c r="Z497" s="805"/>
      <c r="AA497" s="805"/>
      <c r="AB497" s="805"/>
      <c r="AC497" s="805"/>
      <c r="AD497" s="805"/>
      <c r="AE497" s="805"/>
      <c r="AF497" s="805"/>
      <c r="AG497" s="413">
        <f t="shared" si="1166"/>
        <v>0</v>
      </c>
      <c r="AH497" s="405"/>
      <c r="AI497" s="406"/>
      <c r="AJ497" s="971"/>
      <c r="AK497" s="971"/>
      <c r="AL497" s="896"/>
      <c r="AM497" s="896"/>
      <c r="AN497" s="971"/>
      <c r="AO497" s="971"/>
      <c r="AP497" s="271"/>
      <c r="AQ497" s="483"/>
      <c r="AR497" s="270"/>
      <c r="AS497" s="267"/>
      <c r="AT497" s="264"/>
      <c r="AU497" s="276"/>
      <c r="AV497" s="880"/>
      <c r="AW497" s="883"/>
      <c r="AX497" s="886"/>
      <c r="AY497" s="883"/>
      <c r="AZ497" s="889"/>
      <c r="BA497" s="892"/>
      <c r="BB497" s="394"/>
      <c r="BC497" s="282"/>
      <c r="BD497" s="398">
        <v>0.2</v>
      </c>
      <c r="BE497" s="288" t="str">
        <f t="shared" ref="BE497" si="1191">IF(ISERROR(IF(R493="R.INHERENTE
1","R. INHERENTE",(IF(AZ493="R.RESIDUAL
1","R. RESIDUAL"," ")))),"",(IF(R493="R.INHERENTE
1","R. INHERENTE",(IF(AZ493="R.RESIDUAL
1","R. RESIDUAL"," ")))))</f>
        <v xml:space="preserve"> </v>
      </c>
      <c r="BF497" s="289" t="str">
        <f t="shared" ref="BF497" si="1192">IF(ISERROR(IF(R493="R.INHERENTE
6","R. INHERENTE",(IF(AZ493="R.RESIDUAL
6","R. RESIDUAL"," ")))),"",(IF(R493="R.INHERENTE
6","R. INHERENTE",(IF(AZ493="R.RESIDUAL
6","R. RESIDUAL"," ")))))</f>
        <v xml:space="preserve"> </v>
      </c>
      <c r="BG497" s="290" t="str">
        <f t="shared" ref="BG497" si="1193">IF(ISERROR(IF(R493="R.INHERENTE
11","R. INHERENTE",(IF(AZ493="R.RESIDUAL
11","R. RESIDUAL"," ")))),"",(IF(R493="R.INHERENTE
11","R. INHERENTE",(IF(AZ493="R.RESIDUAL
11","R. RESIDUAL"," ")))))</f>
        <v xml:space="preserve"> </v>
      </c>
      <c r="BH497" s="291" t="str">
        <f t="shared" ref="BH497" si="1194">IF(ISERROR(IF(R493="R.INHERENTE
16","R. INHERENTE",(IF(AZ493="R.RESIDUAL
16","R. RESIDUAL"," ")))),"",(IF(R493="R.INHERENTE
16","R. INHERENTE",(IF(AZ493="R.RESIDUAL
16","R. RESIDUAL"," ")))))</f>
        <v xml:space="preserve"> </v>
      </c>
      <c r="BI497" s="292" t="str">
        <f t="shared" ref="BI497" si="1195">IF(ISERROR(IF(R493="R.INHERENTE
21","R. INHERENTE",(IF(AZ493="R.RESIDUAL
21","R. RESIDUAL"," ")))),"",(IF(R493="R.INHERENTE
21","R. INHERENTE",(IF(AZ493="R.RESIDUAL
21","R. RESIDUAL"," ")))))</f>
        <v xml:space="preserve"> </v>
      </c>
      <c r="BJ497" s="280"/>
      <c r="BK497" s="1159"/>
      <c r="BL497" s="1162"/>
      <c r="BM497" s="812"/>
      <c r="BN497" s="1162"/>
      <c r="BO497" s="812"/>
      <c r="BP497" s="815"/>
      <c r="BQ497" s="392"/>
      <c r="BR497" s="818"/>
      <c r="BS497" s="821"/>
      <c r="BT497" s="824"/>
      <c r="BU497" s="275"/>
      <c r="BV497" s="827"/>
      <c r="BW497" s="830"/>
      <c r="BX497" s="830"/>
      <c r="BY497" s="830"/>
      <c r="BZ497" s="794"/>
      <c r="CA497" s="830"/>
      <c r="CB497" s="830"/>
      <c r="CC497" s="830"/>
      <c r="CD497" s="794"/>
      <c r="CE497" s="830"/>
      <c r="CF497" s="830"/>
      <c r="CG497" s="830"/>
      <c r="CH497" s="794"/>
      <c r="CI497" s="830"/>
      <c r="CJ497" s="830"/>
      <c r="CK497" s="830"/>
      <c r="CL497" s="794"/>
      <c r="CM497" s="830"/>
      <c r="CN497" s="830"/>
      <c r="CO497" s="830"/>
      <c r="CP497" s="797"/>
      <c r="CQ497" s="308"/>
      <c r="CR497" s="833"/>
      <c r="CS497" s="791"/>
      <c r="CT497" s="791"/>
      <c r="CU497" s="791"/>
      <c r="CV497" s="791"/>
      <c r="CW497" s="791"/>
      <c r="CX497" s="791"/>
      <c r="CY497" s="791"/>
      <c r="CZ497" s="794"/>
      <c r="DA497" s="791"/>
      <c r="DB497" s="791"/>
      <c r="DC497" s="791"/>
      <c r="DD497" s="794"/>
      <c r="DE497" s="791"/>
      <c r="DF497" s="791"/>
      <c r="DG497" s="791"/>
      <c r="DH497" s="794"/>
      <c r="DI497" s="791"/>
      <c r="DJ497" s="791"/>
      <c r="DK497" s="791"/>
      <c r="DL497" s="794"/>
      <c r="DM497" s="791"/>
      <c r="DN497" s="791"/>
      <c r="DO497" s="791"/>
      <c r="DP497" s="797"/>
      <c r="DQ497" s="293"/>
      <c r="DR497" s="300"/>
      <c r="DS497" s="301"/>
      <c r="DT497" s="301"/>
      <c r="DU497" s="302"/>
    </row>
    <row r="498" spans="1:125" ht="18.75" customHeight="1" thickBot="1" x14ac:dyDescent="0.3">
      <c r="AV498" s="394"/>
      <c r="AW498" s="394"/>
      <c r="AX498" s="394"/>
      <c r="AY498" s="394"/>
      <c r="AZ498" s="394"/>
      <c r="BE498" s="410">
        <v>0.2</v>
      </c>
      <c r="BF498" s="411">
        <v>0.4</v>
      </c>
      <c r="BG498" s="411">
        <v>0.60000000000000009</v>
      </c>
      <c r="BH498" s="411">
        <v>0.8</v>
      </c>
      <c r="BI498" s="411">
        <v>1</v>
      </c>
    </row>
    <row r="499" spans="1:125" ht="127.5" customHeight="1" thickBot="1" x14ac:dyDescent="0.3">
      <c r="A499" s="303"/>
      <c r="B499" s="834">
        <v>81</v>
      </c>
      <c r="C499" s="837" t="s">
        <v>647</v>
      </c>
      <c r="D499" s="837" t="s">
        <v>636</v>
      </c>
      <c r="E499" s="837" t="s">
        <v>601</v>
      </c>
      <c r="F499" s="840" t="s">
        <v>598</v>
      </c>
      <c r="G499" s="843" t="s">
        <v>2029</v>
      </c>
      <c r="H499" s="485" t="s">
        <v>1915</v>
      </c>
      <c r="I499" s="846" t="str">
        <f>IF(F499="","",(CONCATENATE("Posibilidad de afectación ",F499," ",G499," ",H499," ",H500," ",H501," ",H502," ",H503)))</f>
        <v xml:space="preserve">Posibilidad de afectación Reputacional  por desconocimiento del manual de bioseguridad que afecte la salud del usuario y colaborador, debido a la falta de capacitaciones continuas a los profesionales y  tiempos limitados de consultas programadas.   </v>
      </c>
      <c r="J499" s="849" t="s">
        <v>268</v>
      </c>
      <c r="K499" s="852" t="s">
        <v>868</v>
      </c>
      <c r="L499" s="274"/>
      <c r="M499" s="855" t="s">
        <v>657</v>
      </c>
      <c r="N499" s="858">
        <f>IF(ISERROR(VLOOKUP($M499,[9]Listas!$E$20:$F$24,2,FALSE)),"",(VLOOKUP($M499,[9]Listas!$E$20:$F$24,2,FALSE)))</f>
        <v>0.6</v>
      </c>
      <c r="O499" s="861" t="str">
        <f>IF(ISERROR(VLOOKUP($N499,[9]Listas!$E$3:$F$7,2,FALSE)),"",(VLOOKUP($N499,[9]Listas!$E$3:$F$7,2,FALSE)))</f>
        <v>MEDIA</v>
      </c>
      <c r="P499" s="864" t="s">
        <v>597</v>
      </c>
      <c r="Q499" s="867">
        <f>IF(ISERROR(VLOOKUP($P499,[9]Listas!$E$28:$F$35,2,FALSE)),"",(VLOOKUP($P499,[9]Listas!$E$28:$F$35,2,FALSE)))</f>
        <v>0.8</v>
      </c>
      <c r="R499" s="870" t="str">
        <f t="shared" ref="R499" si="1196">IF(N499="","",(CONCATENATE("R.INHERENTE
",(IF(AND($N499=0.2,$Q499=0.2),1,(IF(AND($N499=0.2,$Q499=0.4),6,(IF(AND($N499=0.2,$Q499=0.6),11,(IF(AND($N499=0.2,$Q499=0.8),16,(IF(AND($N499=0.2,$Q499=1),21,(IF(AND($N499=0.4,$Q499=0.2),2,(IF(AND($N499=0.4,$Q499=0.4),7,(IF(AND($N499=0.4,$Q499=0.6),12,(IF(AND($N499=0.4,$Q499=0.8),17,(IF(AND($N499=0.4,$Q499=1),22,(IF(AND($N499=0.6,$Q499=0.2),3,(IF(AND($N499=0.6,$Q499=0.4),8,(IF(AND($N499=0.6,$Q499=0.6),13,(IF(AND($N499=0.6,$Q499=0.8),18,(IF(AND($N499=0.6,$Q499=1),23,(IF(AND($N499=0.8,$Q499=0.2),4,(IF(AND($N499=0.8,$Q499=0.4),9,(IF(AND($N499=0.8,$Q499=0.6),14,(IF(AND($N499=0.8,$Q499=0.8),19,(IF(AND($N499=0.8,$Q499=1),24,(IF(AND($N499=1,$Q499=0.2),5,(IF(AND($N499=1,$Q499=0.4),10,(IF(AND($N499=1,$Q499=0.6),15,(IF(AND($N499=1,$Q499=0.8),20,(IF(AND($N499=1,$Q499=1),25,"")))))))))))))))))))))))))))))))))))))))))))))))))))))</f>
        <v>R.INHERENTE
18</v>
      </c>
      <c r="S499" s="274">
        <f>+VLOOKUP($R499,[9]Listas!$D$112:$E$136,2,FALSE)</f>
        <v>18</v>
      </c>
      <c r="T499" s="515" t="s">
        <v>2035</v>
      </c>
      <c r="U499" s="309" t="s">
        <v>748</v>
      </c>
      <c r="V499" s="309"/>
      <c r="W499" s="875">
        <v>25</v>
      </c>
      <c r="X499" s="875"/>
      <c r="Y499" s="875"/>
      <c r="Z499" s="875"/>
      <c r="AA499" s="875"/>
      <c r="AB499" s="875"/>
      <c r="AC499" s="875">
        <v>0</v>
      </c>
      <c r="AD499" s="875"/>
      <c r="AE499" s="875">
        <v>15</v>
      </c>
      <c r="AF499" s="875"/>
      <c r="AG499" s="436">
        <f t="shared" ref="AG499:AG503" si="1197">W499+Y499+AA499+AC499+AE499</f>
        <v>40</v>
      </c>
      <c r="AH499" s="407">
        <v>0.36</v>
      </c>
      <c r="AI499" s="408"/>
      <c r="AJ499" s="876" t="s">
        <v>189</v>
      </c>
      <c r="AK499" s="876"/>
      <c r="AL499" s="877" t="s">
        <v>588</v>
      </c>
      <c r="AM499" s="877"/>
      <c r="AN499" s="1186" t="s">
        <v>189</v>
      </c>
      <c r="AO499" s="1187"/>
      <c r="AP499" s="489" t="s">
        <v>1916</v>
      </c>
      <c r="AQ499" s="527" t="s">
        <v>616</v>
      </c>
      <c r="AR499" s="310" t="s">
        <v>1917</v>
      </c>
      <c r="AS499" s="311" t="s">
        <v>1867</v>
      </c>
      <c r="AT499" s="312" t="s">
        <v>1868</v>
      </c>
      <c r="AU499" s="305">
        <f t="shared" ref="AU499" si="1198">+(IF(AND($AV499&gt;0,$AV499&lt;=0.2),0.2,(IF(AND($AV499&gt;0.2,$AV499&lt;=0.4),0.4,(IF(AND($AV499&gt;0.4,$AV499&lt;=0.6),0.6,(IF(AND($AV499&gt;0.6,$AV499&lt;=0.8),0.8,(IF($AV499&gt;0.8,1,""))))))))))</f>
        <v>0.4</v>
      </c>
      <c r="AV499" s="878">
        <f t="shared" ref="AV499" si="1199">+MIN(AH499:AH503)</f>
        <v>0.36</v>
      </c>
      <c r="AW499" s="881" t="str">
        <f t="shared" si="1069"/>
        <v>BAJA</v>
      </c>
      <c r="AX499" s="884">
        <f t="shared" ref="AX499" si="1200">+MIN(AI499:AI503)</f>
        <v>0.56000000000000005</v>
      </c>
      <c r="AY499" s="881" t="str">
        <f t="shared" si="1070"/>
        <v>MEDIA</v>
      </c>
      <c r="AZ499" s="887" t="str">
        <f t="shared" si="1071"/>
        <v>R.RESIDUAL
12</v>
      </c>
      <c r="BA499" s="890" t="s">
        <v>749</v>
      </c>
      <c r="BB499" s="305">
        <f t="shared" ref="BB499" si="1201">+(IF(AND($AX499&gt;0,$AX499&lt;=0.2),0.2,(IF(AND($AX499&gt;0.2,$AX499&lt;=0.4),0.4,(IF(AND($AX499&gt;0.4,$AX499&lt;=0.6),0.6,(IF(AND($AX499&gt;0.6,$AX499&lt;=0.8),0.8,(IF($AX499&gt;0.8,1,""))))))))))</f>
        <v>0.6</v>
      </c>
      <c r="BC499" s="276">
        <f>+VLOOKUP($AZ499,[9]Listas!$F$112:$G$136,2,FALSE)</f>
        <v>12</v>
      </c>
      <c r="BD499" s="397">
        <v>1</v>
      </c>
      <c r="BE499" s="277" t="str">
        <f t="shared" ref="BE499" si="1202">IF(ISERROR(IF(R499="R.INHERENTE
5","R. INHERENTE",(IF(AZ499="R.RESIDUAL
5","R. RESIDUAL"," ")))),"",(IF(R499="R.INHERENTE
5","R. INHERENTE",(IF(AZ499="R.RESIDUAL
5","R. RESIDUAL"," ")))))</f>
        <v xml:space="preserve"> </v>
      </c>
      <c r="BF499" s="278" t="str">
        <f t="shared" ref="BF499" si="1203">IF(ISERROR(IF(R499="R.INHERENTE
10","R. INHERENTE",(IF(AZ499="R.RESIDUAL
10","R. RESIDUAL"," ")))),"",(IF(R499="R.INHERENTE
10","R. INHERENTE",(IF(AZ499="R.RESIDUAL
10","R. RESIDUAL"," ")))))</f>
        <v xml:space="preserve"> </v>
      </c>
      <c r="BG499" s="278" t="str">
        <f t="shared" ref="BG499" si="1204">IF(ISERROR(IF(R499="R.INHERENTE
15","R. INHERENTE",(IF(AZ499="R.RESIDUAL
15","R. RESIDUAL"," ")))),"",(IF(R499="R.INHERENTE
15","R. INHERENTE",(IF(AZ499="R.RESIDUAL
15","R. RESIDUAL"," ")))))</f>
        <v xml:space="preserve"> </v>
      </c>
      <c r="BH499" s="278" t="str">
        <f t="shared" ref="BH499" si="1205">IF(ISERROR(IF(R499="R.INHERENTE
20","R. INHERENTE",(IF(AZ499="R.RESIDUAL
20","R. RESIDUAL"," ")))),"",(IF(R499="R.INHERENTE
20","R. INHERENTE",(IF(AZ499="R.RESIDUAL
20","R. RESIDUAL"," ")))))</f>
        <v xml:space="preserve"> </v>
      </c>
      <c r="BI499" s="279" t="str">
        <f t="shared" ref="BI499" si="1206">IF(ISERROR(IF(R499="R.INHERENTE
25","R. INHERENTE",(IF(AZ499="R.RESIDUAL
25","R. RESIDUAL"," ")))),"",(IF(R499="R.INHERENTE
25","R. INHERENTE",(IF(AZ499="R.RESIDUAL
25","R. RESIDUAL"," ")))))</f>
        <v xml:space="preserve"> </v>
      </c>
      <c r="BJ499" s="280"/>
      <c r="BK499" s="1157" t="s">
        <v>1916</v>
      </c>
      <c r="BL499" s="1160" t="s">
        <v>1869</v>
      </c>
      <c r="BM499" s="810" t="s">
        <v>1453</v>
      </c>
      <c r="BN499" s="1160">
        <v>44693</v>
      </c>
      <c r="BO499" s="810" t="s">
        <v>1870</v>
      </c>
      <c r="BP499" s="813" t="s">
        <v>694</v>
      </c>
      <c r="BQ499" s="392"/>
      <c r="BR499" s="816" t="s">
        <v>1918</v>
      </c>
      <c r="BS499" s="819" t="s">
        <v>1872</v>
      </c>
      <c r="BT499" s="822" t="s">
        <v>1873</v>
      </c>
      <c r="BU499" s="275"/>
      <c r="BV499" s="825">
        <v>44656</v>
      </c>
      <c r="BW499" s="828"/>
      <c r="BX499" s="828"/>
      <c r="BY499" s="828"/>
      <c r="BZ499" s="792" t="s">
        <v>924</v>
      </c>
      <c r="CA499" s="828"/>
      <c r="CB499" s="828"/>
      <c r="CC499" s="828"/>
      <c r="CD499" s="792" t="s">
        <v>924</v>
      </c>
      <c r="CE499" s="828"/>
      <c r="CF499" s="828"/>
      <c r="CG499" s="828"/>
      <c r="CH499" s="792" t="s">
        <v>925</v>
      </c>
      <c r="CI499" s="828"/>
      <c r="CJ499" s="828"/>
      <c r="CK499" s="828"/>
      <c r="CL499" s="792" t="s">
        <v>924</v>
      </c>
      <c r="CM499" s="828"/>
      <c r="CN499" s="828"/>
      <c r="CO499" s="828"/>
      <c r="CP499" s="795" t="s">
        <v>926</v>
      </c>
      <c r="CQ499" s="308"/>
      <c r="CR499" s="831">
        <v>44661</v>
      </c>
      <c r="CS499" s="789"/>
      <c r="CT499" s="789"/>
      <c r="CU499" s="789"/>
      <c r="CV499" s="789"/>
      <c r="CW499" s="789"/>
      <c r="CX499" s="789"/>
      <c r="CY499" s="789"/>
      <c r="CZ499" s="792" t="s">
        <v>924</v>
      </c>
      <c r="DA499" s="789"/>
      <c r="DB499" s="789"/>
      <c r="DC499" s="789"/>
      <c r="DD499" s="792" t="s">
        <v>924</v>
      </c>
      <c r="DE499" s="789"/>
      <c r="DF499" s="789"/>
      <c r="DG499" s="789"/>
      <c r="DH499" s="792" t="s">
        <v>925</v>
      </c>
      <c r="DI499" s="789"/>
      <c r="DJ499" s="789"/>
      <c r="DK499" s="789"/>
      <c r="DL499" s="792" t="s">
        <v>924</v>
      </c>
      <c r="DM499" s="789"/>
      <c r="DN499" s="789"/>
      <c r="DO499" s="789"/>
      <c r="DP499" s="795" t="s">
        <v>926</v>
      </c>
      <c r="DQ499" s="293"/>
      <c r="DR499" s="294"/>
      <c r="DS499" s="295"/>
      <c r="DT499" s="295"/>
      <c r="DU499" s="296"/>
    </row>
    <row r="500" spans="1:125" ht="89.25" customHeight="1" x14ac:dyDescent="0.25">
      <c r="A500" s="303"/>
      <c r="B500" s="835"/>
      <c r="C500" s="838"/>
      <c r="D500" s="838"/>
      <c r="E500" s="838"/>
      <c r="F500" s="841"/>
      <c r="G500" s="844"/>
      <c r="H500" s="486" t="s">
        <v>2030</v>
      </c>
      <c r="I500" s="847"/>
      <c r="J500" s="850"/>
      <c r="K500" s="853"/>
      <c r="L500" s="274"/>
      <c r="M500" s="856"/>
      <c r="N500" s="859"/>
      <c r="O500" s="862"/>
      <c r="P500" s="865"/>
      <c r="Q500" s="868"/>
      <c r="R500" s="871"/>
      <c r="S500" s="274"/>
      <c r="T500" s="516" t="s">
        <v>1919</v>
      </c>
      <c r="U500" s="258"/>
      <c r="V500" s="258" t="s">
        <v>260</v>
      </c>
      <c r="W500" s="798"/>
      <c r="X500" s="798"/>
      <c r="Y500" s="798">
        <v>15</v>
      </c>
      <c r="Z500" s="798"/>
      <c r="AA500" s="798"/>
      <c r="AB500" s="798"/>
      <c r="AC500" s="798"/>
      <c r="AD500" s="798"/>
      <c r="AE500" s="798">
        <v>15</v>
      </c>
      <c r="AF500" s="798"/>
      <c r="AG500" s="412">
        <f t="shared" si="1197"/>
        <v>30</v>
      </c>
      <c r="AH500" s="403"/>
      <c r="AI500" s="404">
        <v>0.56000000000000005</v>
      </c>
      <c r="AJ500" s="799" t="s">
        <v>189</v>
      </c>
      <c r="AK500" s="799"/>
      <c r="AL500" s="800" t="s">
        <v>589</v>
      </c>
      <c r="AM500" s="800"/>
      <c r="AN500" s="801" t="s">
        <v>189</v>
      </c>
      <c r="AO500" s="802"/>
      <c r="AP500" s="488" t="s">
        <v>1920</v>
      </c>
      <c r="AQ500" s="482" t="s">
        <v>616</v>
      </c>
      <c r="AR500" s="310" t="s">
        <v>1921</v>
      </c>
      <c r="AS500" s="265" t="s">
        <v>1867</v>
      </c>
      <c r="AT500" s="259" t="s">
        <v>1868</v>
      </c>
      <c r="AU500" s="276"/>
      <c r="AV500" s="879"/>
      <c r="AW500" s="882"/>
      <c r="AX500" s="885"/>
      <c r="AY500" s="882"/>
      <c r="AZ500" s="888"/>
      <c r="BA500" s="891"/>
      <c r="BB500" s="394"/>
      <c r="BC500" s="282"/>
      <c r="BD500" s="397">
        <v>0.8</v>
      </c>
      <c r="BE500" s="283" t="str">
        <f t="shared" ref="BE500" si="1207">IF(ISERROR(IF(R499="R.INHERENTE
4","R. INHERENTE",(IF(AZ499="R.RESIDUAL
4","R. RESIDUAL"," ")))),"",(IF(R499="R.INHERENTE
4","R. INHERENTE",(IF(AZ499="R.RESIDUAL
4","R. RESIDUAL"," ")))))</f>
        <v xml:space="preserve"> </v>
      </c>
      <c r="BF500" s="284" t="str">
        <f t="shared" ref="BF500" si="1208">IF(ISERROR(IF(R499="R.INHERENTE
9","R. INHERENTE",(IF(AZ499="R.RESIDUAL
9","R. RESIDUAL"," ")))),"",(IF(R499="R.INHERENTE
9","R. INHERENTE",(IF(AZ499="R.RESIDUAL
9","R. RESIDUAL"," ")))))</f>
        <v xml:space="preserve"> </v>
      </c>
      <c r="BG500" s="285" t="str">
        <f t="shared" ref="BG500" si="1209">IF(ISERROR(IF(R499="R.INHERENTE
14","R. INHERENTE",(IF(AZ499="R.RESIDUAL
14","R. RESIDUAL"," ")))),"",(IF(R499="R.INHERENTE
14","R. INHERENTE",(IF(AZ499="R.RESIDUAL
14","R. RESIDUAL"," ")))))</f>
        <v xml:space="preserve"> </v>
      </c>
      <c r="BH500" s="285" t="str">
        <f t="shared" ref="BH500" si="1210">IF(ISERROR(IF(R499="R.INHERENTE
19","R. INHERENTE",(IF(AZ499="R.RESIDUAL
19","R. RESIDUAL"," ")))),"",(IF(R499="R.INHERENTE
19","R. INHERENTE",(IF(AZ499="R.RESIDUAL
19","R. RESIDUAL"," ")))))</f>
        <v xml:space="preserve"> </v>
      </c>
      <c r="BI500" s="286" t="str">
        <f t="shared" ref="BI500" si="1211">IF(ISERROR(IF(R499="R.INHERENTE
24","R. INHERENTE",(IF(AZ499="R.RESIDUAL
24","R. RESIDUAL"," ")))),"",(IF(R499="R.INHERENTE
24","R. INHERENTE",(IF(AZ499="R.RESIDUAL
24","R. RESIDUAL"," ")))))</f>
        <v xml:space="preserve"> </v>
      </c>
      <c r="BJ500" s="280"/>
      <c r="BK500" s="1158"/>
      <c r="BL500" s="1161"/>
      <c r="BM500" s="811"/>
      <c r="BN500" s="1161"/>
      <c r="BO500" s="811"/>
      <c r="BP500" s="814"/>
      <c r="BQ500" s="392"/>
      <c r="BR500" s="817"/>
      <c r="BS500" s="820"/>
      <c r="BT500" s="823"/>
      <c r="BU500" s="275"/>
      <c r="BV500" s="826"/>
      <c r="BW500" s="829"/>
      <c r="BX500" s="829"/>
      <c r="BY500" s="829"/>
      <c r="BZ500" s="793"/>
      <c r="CA500" s="829"/>
      <c r="CB500" s="829"/>
      <c r="CC500" s="829"/>
      <c r="CD500" s="793"/>
      <c r="CE500" s="829"/>
      <c r="CF500" s="829"/>
      <c r="CG500" s="829"/>
      <c r="CH500" s="793"/>
      <c r="CI500" s="829"/>
      <c r="CJ500" s="829"/>
      <c r="CK500" s="829"/>
      <c r="CL500" s="793"/>
      <c r="CM500" s="829"/>
      <c r="CN500" s="829"/>
      <c r="CO500" s="829"/>
      <c r="CP500" s="796"/>
      <c r="CQ500" s="308"/>
      <c r="CR500" s="832"/>
      <c r="CS500" s="790"/>
      <c r="CT500" s="790"/>
      <c r="CU500" s="790"/>
      <c r="CV500" s="790"/>
      <c r="CW500" s="790"/>
      <c r="CX500" s="790"/>
      <c r="CY500" s="790"/>
      <c r="CZ500" s="793"/>
      <c r="DA500" s="790"/>
      <c r="DB500" s="790"/>
      <c r="DC500" s="790"/>
      <c r="DD500" s="793"/>
      <c r="DE500" s="790"/>
      <c r="DF500" s="790"/>
      <c r="DG500" s="790"/>
      <c r="DH500" s="793"/>
      <c r="DI500" s="790"/>
      <c r="DJ500" s="790"/>
      <c r="DK500" s="790"/>
      <c r="DL500" s="793"/>
      <c r="DM500" s="790"/>
      <c r="DN500" s="790"/>
      <c r="DO500" s="790"/>
      <c r="DP500" s="796"/>
      <c r="DQ500" s="293"/>
      <c r="DR500" s="297"/>
      <c r="DS500" s="298"/>
      <c r="DT500" s="298"/>
      <c r="DU500" s="299"/>
    </row>
    <row r="501" spans="1:125" ht="66.75" customHeight="1" x14ac:dyDescent="0.25">
      <c r="A501" s="303"/>
      <c r="B501" s="835"/>
      <c r="C501" s="838"/>
      <c r="D501" s="838"/>
      <c r="E501" s="838"/>
      <c r="F501" s="841"/>
      <c r="G501" s="844"/>
      <c r="H501" s="486"/>
      <c r="I501" s="847"/>
      <c r="J501" s="850"/>
      <c r="K501" s="853"/>
      <c r="L501" s="274"/>
      <c r="M501" s="856"/>
      <c r="N501" s="859"/>
      <c r="O501" s="862"/>
      <c r="P501" s="865"/>
      <c r="Q501" s="868"/>
      <c r="R501" s="871"/>
      <c r="S501" s="274"/>
      <c r="T501" s="516"/>
      <c r="U501" s="258"/>
      <c r="V501" s="258"/>
      <c r="W501" s="798"/>
      <c r="X501" s="798"/>
      <c r="Y501" s="798"/>
      <c r="Z501" s="798"/>
      <c r="AA501" s="798"/>
      <c r="AB501" s="798"/>
      <c r="AC501" s="798"/>
      <c r="AD501" s="798"/>
      <c r="AE501" s="798"/>
      <c r="AF501" s="798"/>
      <c r="AG501" s="412">
        <f t="shared" si="1197"/>
        <v>0</v>
      </c>
      <c r="AH501" s="403"/>
      <c r="AI501" s="404"/>
      <c r="AJ501" s="799"/>
      <c r="AK501" s="799"/>
      <c r="AL501" s="800"/>
      <c r="AM501" s="800"/>
      <c r="AN501" s="799"/>
      <c r="AO501" s="799"/>
      <c r="AP501" s="530"/>
      <c r="AQ501" s="482"/>
      <c r="AR501" s="269"/>
      <c r="AS501" s="266"/>
      <c r="AT501" s="261"/>
      <c r="AU501" s="276"/>
      <c r="AV501" s="879"/>
      <c r="AW501" s="882"/>
      <c r="AX501" s="885"/>
      <c r="AY501" s="882"/>
      <c r="AZ501" s="888"/>
      <c r="BA501" s="891"/>
      <c r="BB501" s="394"/>
      <c r="BC501" s="282"/>
      <c r="BD501" s="397">
        <v>0.60000000000000009</v>
      </c>
      <c r="BE501" s="283" t="str">
        <f t="shared" ref="BE501" si="1212">IF(ISERROR(IF(R499="R.INHERENTE
3","R. INHERENTE",(IF(AZ499="R.RESIDUAL
3","R. RESIDUAL"," ")))),"",(IF(R499="R.INHERENTE
3","R. INHERENTE",(IF(AZ499="R.RESIDUAL
3","R. RESIDUAL"," ")))))</f>
        <v xml:space="preserve"> </v>
      </c>
      <c r="BF501" s="284" t="str">
        <f t="shared" ref="BF501" si="1213">IF(ISERROR(IF(R499="R.INHERENTE
8","R. INHERENTE",(IF(AZ499="R.RESIDUAL
8","R. RESIDUAL"," ")))),"",(IF(R499="R.INHERENTE
8","R. INHERENTE",(IF(AZ499="R.RESIDUAL
8","R. RESIDUAL"," ")))))</f>
        <v xml:space="preserve"> </v>
      </c>
      <c r="BG501" s="284" t="str">
        <f t="shared" ref="BG501" si="1214">IF(ISERROR(IF(R499="R.INHERENTE
13","R. INHERENTE",(IF(AZ499="R.RESIDUAL
13","R. RESIDUAL"," ")))),"",(IF(R499="R.INHERENTE
13","R. INHERENTE",(IF(AZ499="R.RESIDUAL
13","R. RESIDUAL"," ")))))</f>
        <v xml:space="preserve"> </v>
      </c>
      <c r="BH501" s="285" t="str">
        <f t="shared" ref="BH501" si="1215">IF(ISERROR(IF(R499="R.INHERENTE
18","R. INHERENTE",(IF(AZ499="R.RESIDUAL
18","R. RESIDUAL"," ")))),"",(IF(R499="R.INHERENTE
18","R. INHERENTE",(IF(AZ499="R.RESIDUAL
18","R. RESIDUAL"," ")))))</f>
        <v>R. INHERENTE</v>
      </c>
      <c r="BI501" s="286" t="str">
        <f t="shared" ref="BI501" si="1216">IF(ISERROR(IF(R499="R.INHERENTE
23","R. INHERENTE",(IF(AZ499="R.RESIDUAL
23","R. RESIDUAL"," ")))),"",(IF(R499="R.INHERENTE
23","R. INHERENTE",(IF(AZ499="R.RESIDUAL
23","R. RESIDUAL"," ")))))</f>
        <v xml:space="preserve"> </v>
      </c>
      <c r="BJ501" s="280"/>
      <c r="BK501" s="1158"/>
      <c r="BL501" s="1161"/>
      <c r="BM501" s="811"/>
      <c r="BN501" s="1161"/>
      <c r="BO501" s="811"/>
      <c r="BP501" s="814"/>
      <c r="BQ501" s="392"/>
      <c r="BR501" s="817"/>
      <c r="BS501" s="820"/>
      <c r="BT501" s="823"/>
      <c r="BU501" s="275"/>
      <c r="BV501" s="826"/>
      <c r="BW501" s="829"/>
      <c r="BX501" s="829"/>
      <c r="BY501" s="829"/>
      <c r="BZ501" s="793"/>
      <c r="CA501" s="829"/>
      <c r="CB501" s="829"/>
      <c r="CC501" s="829"/>
      <c r="CD501" s="793"/>
      <c r="CE501" s="829"/>
      <c r="CF501" s="829"/>
      <c r="CG501" s="829"/>
      <c r="CH501" s="793"/>
      <c r="CI501" s="829"/>
      <c r="CJ501" s="829"/>
      <c r="CK501" s="829"/>
      <c r="CL501" s="793"/>
      <c r="CM501" s="829"/>
      <c r="CN501" s="829"/>
      <c r="CO501" s="829"/>
      <c r="CP501" s="796"/>
      <c r="CQ501" s="308"/>
      <c r="CR501" s="832"/>
      <c r="CS501" s="790"/>
      <c r="CT501" s="790"/>
      <c r="CU501" s="790"/>
      <c r="CV501" s="790"/>
      <c r="CW501" s="790"/>
      <c r="CX501" s="790"/>
      <c r="CY501" s="790"/>
      <c r="CZ501" s="793"/>
      <c r="DA501" s="790"/>
      <c r="DB501" s="790"/>
      <c r="DC501" s="790"/>
      <c r="DD501" s="793"/>
      <c r="DE501" s="790"/>
      <c r="DF501" s="790"/>
      <c r="DG501" s="790"/>
      <c r="DH501" s="793"/>
      <c r="DI501" s="790"/>
      <c r="DJ501" s="790"/>
      <c r="DK501" s="790"/>
      <c r="DL501" s="793"/>
      <c r="DM501" s="790"/>
      <c r="DN501" s="790"/>
      <c r="DO501" s="790"/>
      <c r="DP501" s="796"/>
      <c r="DQ501" s="293"/>
      <c r="DR501" s="297"/>
      <c r="DS501" s="298"/>
      <c r="DT501" s="298"/>
      <c r="DU501" s="299"/>
    </row>
    <row r="502" spans="1:125" ht="66.75" customHeight="1" x14ac:dyDescent="0.25">
      <c r="A502" s="303"/>
      <c r="B502" s="835"/>
      <c r="C502" s="838"/>
      <c r="D502" s="838"/>
      <c r="E502" s="838"/>
      <c r="F502" s="841"/>
      <c r="G502" s="844"/>
      <c r="H502" s="486"/>
      <c r="I502" s="847"/>
      <c r="J502" s="850"/>
      <c r="K502" s="853"/>
      <c r="L502" s="274"/>
      <c r="M502" s="856"/>
      <c r="N502" s="859"/>
      <c r="O502" s="862"/>
      <c r="P502" s="865"/>
      <c r="Q502" s="868"/>
      <c r="R502" s="871"/>
      <c r="S502" s="274"/>
      <c r="T502" s="516"/>
      <c r="U502" s="258"/>
      <c r="V502" s="258"/>
      <c r="W502" s="798"/>
      <c r="X502" s="798"/>
      <c r="Y502" s="798"/>
      <c r="Z502" s="798"/>
      <c r="AA502" s="798"/>
      <c r="AB502" s="798"/>
      <c r="AC502" s="798"/>
      <c r="AD502" s="798"/>
      <c r="AE502" s="798"/>
      <c r="AF502" s="798"/>
      <c r="AG502" s="412">
        <f t="shared" si="1197"/>
        <v>0</v>
      </c>
      <c r="AH502" s="403"/>
      <c r="AI502" s="404"/>
      <c r="AJ502" s="799"/>
      <c r="AK502" s="799"/>
      <c r="AL502" s="800"/>
      <c r="AM502" s="800"/>
      <c r="AN502" s="799"/>
      <c r="AO502" s="799"/>
      <c r="AP502" s="530"/>
      <c r="AQ502" s="482"/>
      <c r="AR502" s="269"/>
      <c r="AS502" s="266"/>
      <c r="AT502" s="261"/>
      <c r="AU502" s="276"/>
      <c r="AV502" s="879"/>
      <c r="AW502" s="882"/>
      <c r="AX502" s="885"/>
      <c r="AY502" s="882"/>
      <c r="AZ502" s="888"/>
      <c r="BA502" s="891"/>
      <c r="BB502" s="394"/>
      <c r="BC502" s="282"/>
      <c r="BD502" s="397">
        <v>0.4</v>
      </c>
      <c r="BE502" s="287" t="str">
        <f t="shared" ref="BE502" si="1217">IF(ISERROR(IF(R499="R.INHERENTE
2","R. INHERENTE",(IF(AZ499="R.RESIDUAL
2","R. RESIDUAL"," ")))),"",(IF(R499="R.INHERENTE
2","R. INHERENTE",(IF(AZ499="R.RESIDUAL
2","R. RESIDUAL"," ")))))</f>
        <v xml:space="preserve"> </v>
      </c>
      <c r="BF502" s="284" t="str">
        <f t="shared" ref="BF502" si="1218">IF(ISERROR(IF(R499="R.INHERENTE
7","R. INHERENTE",(IF(AZ499="R.RESIDUAL
7","R. RESIDUAL"," ")))),"",(IF(R499="R.INHERENTE
7","R. INHERENTE",(IF(AZ499="R.RESIDUAL
7","R. RESIDUAL"," ")))))</f>
        <v xml:space="preserve"> </v>
      </c>
      <c r="BG502" s="284" t="str">
        <f t="shared" ref="BG502" si="1219">IF(ISERROR(IF(R499="R.INHERENTE
12","R. INHERENTE",(IF(AZ499="R.RESIDUAL
12","R. RESIDUAL"," ")))),"",(IF(R499="R.INHERENTE
12","R. INHERENTE",(IF(AZ499="R.RESIDUAL
12","R. RESIDUAL"," ")))))</f>
        <v>R. RESIDUAL</v>
      </c>
      <c r="BH502" s="285" t="str">
        <f t="shared" ref="BH502" si="1220">IF(ISERROR(IF(R499="R.INHERENTE
17","R. INHERENTE",(IF(AZ499="R.RESIDUAL
17","R. RESIDUAL"," ")))),"",(IF(R499="R.INHERENTE
17","R. INHERENTE",(IF(AZ499="R.RESIDUAL
17","R. RESIDUAL"," ")))))</f>
        <v xml:space="preserve"> </v>
      </c>
      <c r="BI502" s="286" t="str">
        <f t="shared" ref="BI502" si="1221">IF(ISERROR(IF(R499="R.INHERENTE
22","R. INHERENTE",(IF(AZ499="R.RESIDUAL
22","R. RESIDUAL"," ")))),"",(IF(R499="R.INHERENTE
22","R. INHERENTE",(IF(AZ499="R.RESIDUAL
22","R. RESIDUAL"," ")))))</f>
        <v xml:space="preserve"> </v>
      </c>
      <c r="BJ502" s="280"/>
      <c r="BK502" s="1158"/>
      <c r="BL502" s="1161"/>
      <c r="BM502" s="811"/>
      <c r="BN502" s="1161"/>
      <c r="BO502" s="811"/>
      <c r="BP502" s="814"/>
      <c r="BQ502" s="392"/>
      <c r="BR502" s="817"/>
      <c r="BS502" s="820"/>
      <c r="BT502" s="823"/>
      <c r="BU502" s="275"/>
      <c r="BV502" s="826"/>
      <c r="BW502" s="829"/>
      <c r="BX502" s="829"/>
      <c r="BY502" s="829"/>
      <c r="BZ502" s="793"/>
      <c r="CA502" s="829"/>
      <c r="CB502" s="829"/>
      <c r="CC502" s="829"/>
      <c r="CD502" s="793"/>
      <c r="CE502" s="829"/>
      <c r="CF502" s="829"/>
      <c r="CG502" s="829"/>
      <c r="CH502" s="793"/>
      <c r="CI502" s="829"/>
      <c r="CJ502" s="829"/>
      <c r="CK502" s="829"/>
      <c r="CL502" s="793"/>
      <c r="CM502" s="829"/>
      <c r="CN502" s="829"/>
      <c r="CO502" s="829"/>
      <c r="CP502" s="796"/>
      <c r="CQ502" s="308"/>
      <c r="CR502" s="832"/>
      <c r="CS502" s="790"/>
      <c r="CT502" s="790"/>
      <c r="CU502" s="790"/>
      <c r="CV502" s="790"/>
      <c r="CW502" s="790"/>
      <c r="CX502" s="790"/>
      <c r="CY502" s="790"/>
      <c r="CZ502" s="793"/>
      <c r="DA502" s="790"/>
      <c r="DB502" s="790"/>
      <c r="DC502" s="790"/>
      <c r="DD502" s="793"/>
      <c r="DE502" s="790"/>
      <c r="DF502" s="790"/>
      <c r="DG502" s="790"/>
      <c r="DH502" s="793"/>
      <c r="DI502" s="790"/>
      <c r="DJ502" s="790"/>
      <c r="DK502" s="790"/>
      <c r="DL502" s="793"/>
      <c r="DM502" s="790"/>
      <c r="DN502" s="790"/>
      <c r="DO502" s="790"/>
      <c r="DP502" s="796"/>
      <c r="DQ502" s="293"/>
      <c r="DR502" s="297"/>
      <c r="DS502" s="298"/>
      <c r="DT502" s="298"/>
      <c r="DU502" s="299"/>
    </row>
    <row r="503" spans="1:125" ht="66.75" customHeight="1" thickBot="1" x14ac:dyDescent="0.3">
      <c r="A503" s="303"/>
      <c r="B503" s="836"/>
      <c r="C503" s="839"/>
      <c r="D503" s="839"/>
      <c r="E503" s="839"/>
      <c r="F503" s="842"/>
      <c r="G503" s="845"/>
      <c r="H503" s="487"/>
      <c r="I503" s="848"/>
      <c r="J503" s="851"/>
      <c r="K503" s="854"/>
      <c r="L503" s="274"/>
      <c r="M503" s="857"/>
      <c r="N503" s="860"/>
      <c r="O503" s="863"/>
      <c r="P503" s="866"/>
      <c r="Q503" s="869"/>
      <c r="R503" s="872"/>
      <c r="S503" s="274"/>
      <c r="T503" s="536"/>
      <c r="U503" s="263"/>
      <c r="V503" s="263"/>
      <c r="W503" s="805"/>
      <c r="X503" s="805"/>
      <c r="Y503" s="805"/>
      <c r="Z503" s="805"/>
      <c r="AA503" s="805"/>
      <c r="AB503" s="805"/>
      <c r="AC503" s="805"/>
      <c r="AD503" s="805"/>
      <c r="AE503" s="805"/>
      <c r="AF503" s="805"/>
      <c r="AG503" s="413">
        <f t="shared" si="1197"/>
        <v>0</v>
      </c>
      <c r="AH503" s="405"/>
      <c r="AI503" s="406"/>
      <c r="AJ503" s="971"/>
      <c r="AK503" s="971"/>
      <c r="AL503" s="896"/>
      <c r="AM503" s="896"/>
      <c r="AN503" s="971"/>
      <c r="AO503" s="971"/>
      <c r="AP503" s="271"/>
      <c r="AQ503" s="483"/>
      <c r="AR503" s="270"/>
      <c r="AS503" s="267"/>
      <c r="AT503" s="264"/>
      <c r="AU503" s="276"/>
      <c r="AV503" s="880"/>
      <c r="AW503" s="883"/>
      <c r="AX503" s="886"/>
      <c r="AY503" s="883"/>
      <c r="AZ503" s="889"/>
      <c r="BA503" s="892"/>
      <c r="BB503" s="394"/>
      <c r="BC503" s="282"/>
      <c r="BD503" s="398">
        <v>0.2</v>
      </c>
      <c r="BE503" s="288" t="str">
        <f t="shared" ref="BE503" si="1222">IF(ISERROR(IF(R499="R.INHERENTE
1","R. INHERENTE",(IF(AZ499="R.RESIDUAL
1","R. RESIDUAL"," ")))),"",(IF(R499="R.INHERENTE
1","R. INHERENTE",(IF(AZ499="R.RESIDUAL
1","R. RESIDUAL"," ")))))</f>
        <v xml:space="preserve"> </v>
      </c>
      <c r="BF503" s="289" t="str">
        <f t="shared" ref="BF503" si="1223">IF(ISERROR(IF(R499="R.INHERENTE
6","R. INHERENTE",(IF(AZ499="R.RESIDUAL
6","R. RESIDUAL"," ")))),"",(IF(R499="R.INHERENTE
6","R. INHERENTE",(IF(AZ499="R.RESIDUAL
6","R. RESIDUAL"," ")))))</f>
        <v xml:space="preserve"> </v>
      </c>
      <c r="BG503" s="290" t="str">
        <f t="shared" ref="BG503" si="1224">IF(ISERROR(IF(R499="R.INHERENTE
11","R. INHERENTE",(IF(AZ499="R.RESIDUAL
11","R. RESIDUAL"," ")))),"",(IF(R499="R.INHERENTE
11","R. INHERENTE",(IF(AZ499="R.RESIDUAL
11","R. RESIDUAL"," ")))))</f>
        <v xml:space="preserve"> </v>
      </c>
      <c r="BH503" s="291" t="str">
        <f t="shared" ref="BH503" si="1225">IF(ISERROR(IF(R499="R.INHERENTE
16","R. INHERENTE",(IF(AZ499="R.RESIDUAL
16","R. RESIDUAL"," ")))),"",(IF(R499="R.INHERENTE
16","R. INHERENTE",(IF(AZ499="R.RESIDUAL
16","R. RESIDUAL"," ")))))</f>
        <v xml:space="preserve"> </v>
      </c>
      <c r="BI503" s="292" t="str">
        <f t="shared" ref="BI503" si="1226">IF(ISERROR(IF(R499="R.INHERENTE
21","R. INHERENTE",(IF(AZ499="R.RESIDUAL
21","R. RESIDUAL"," ")))),"",(IF(R499="R.INHERENTE
21","R. INHERENTE",(IF(AZ499="R.RESIDUAL
21","R. RESIDUAL"," ")))))</f>
        <v xml:space="preserve"> </v>
      </c>
      <c r="BJ503" s="280"/>
      <c r="BK503" s="1159"/>
      <c r="BL503" s="1162"/>
      <c r="BM503" s="812"/>
      <c r="BN503" s="1162"/>
      <c r="BO503" s="812"/>
      <c r="BP503" s="815"/>
      <c r="BQ503" s="392"/>
      <c r="BR503" s="818"/>
      <c r="BS503" s="821"/>
      <c r="BT503" s="824"/>
      <c r="BU503" s="275"/>
      <c r="BV503" s="827"/>
      <c r="BW503" s="830"/>
      <c r="BX503" s="830"/>
      <c r="BY503" s="830"/>
      <c r="BZ503" s="794"/>
      <c r="CA503" s="830"/>
      <c r="CB503" s="830"/>
      <c r="CC503" s="830"/>
      <c r="CD503" s="794"/>
      <c r="CE503" s="830"/>
      <c r="CF503" s="830"/>
      <c r="CG503" s="830"/>
      <c r="CH503" s="794"/>
      <c r="CI503" s="830"/>
      <c r="CJ503" s="830"/>
      <c r="CK503" s="830"/>
      <c r="CL503" s="794"/>
      <c r="CM503" s="830"/>
      <c r="CN503" s="830"/>
      <c r="CO503" s="830"/>
      <c r="CP503" s="797"/>
      <c r="CQ503" s="308"/>
      <c r="CR503" s="833"/>
      <c r="CS503" s="791"/>
      <c r="CT503" s="791"/>
      <c r="CU503" s="791"/>
      <c r="CV503" s="791"/>
      <c r="CW503" s="791"/>
      <c r="CX503" s="791"/>
      <c r="CY503" s="791"/>
      <c r="CZ503" s="794"/>
      <c r="DA503" s="791"/>
      <c r="DB503" s="791"/>
      <c r="DC503" s="791"/>
      <c r="DD503" s="794"/>
      <c r="DE503" s="791"/>
      <c r="DF503" s="791"/>
      <c r="DG503" s="791"/>
      <c r="DH503" s="794"/>
      <c r="DI503" s="791"/>
      <c r="DJ503" s="791"/>
      <c r="DK503" s="791"/>
      <c r="DL503" s="794"/>
      <c r="DM503" s="791"/>
      <c r="DN503" s="791"/>
      <c r="DO503" s="791"/>
      <c r="DP503" s="797"/>
      <c r="DQ503" s="293"/>
      <c r="DR503" s="300"/>
      <c r="DS503" s="301"/>
      <c r="DT503" s="301"/>
      <c r="DU503" s="302"/>
    </row>
    <row r="504" spans="1:125" ht="19.5" customHeight="1" thickBot="1" x14ac:dyDescent="0.3">
      <c r="AV504" s="394"/>
      <c r="AW504" s="394"/>
      <c r="AX504" s="394"/>
      <c r="AY504" s="394"/>
      <c r="AZ504" s="394"/>
      <c r="BE504" s="410">
        <v>0.2</v>
      </c>
      <c r="BF504" s="411">
        <v>0.4</v>
      </c>
      <c r="BG504" s="411">
        <v>0.60000000000000009</v>
      </c>
      <c r="BH504" s="411">
        <v>0.8</v>
      </c>
      <c r="BI504" s="411">
        <v>1</v>
      </c>
    </row>
    <row r="505" spans="1:125" ht="113.25" customHeight="1" x14ac:dyDescent="0.25">
      <c r="A505" s="303"/>
      <c r="B505" s="834">
        <v>82</v>
      </c>
      <c r="C505" s="837" t="s">
        <v>647</v>
      </c>
      <c r="D505" s="837" t="s">
        <v>636</v>
      </c>
      <c r="E505" s="837" t="s">
        <v>601</v>
      </c>
      <c r="F505" s="840" t="s">
        <v>600</v>
      </c>
      <c r="G505" s="843" t="s">
        <v>1922</v>
      </c>
      <c r="H505" s="485" t="s">
        <v>2031</v>
      </c>
      <c r="I505" s="846" t="str">
        <f>IF(F505="","",(CONCATENATE("Posibilidad de afectación ",F505," ",G505," ",H505," ",H506," ",H507," ",H508," ",H509)))</f>
        <v xml:space="preserve">Posibilidad de afectación Económica y Reputacional  por el deterioro del estado de salud del paciente atendido bajo la modadlidad de teleconsulta debido al hallazgo de un diagnostico errado.    </v>
      </c>
      <c r="J505" s="849" t="s">
        <v>268</v>
      </c>
      <c r="K505" s="852" t="s">
        <v>868</v>
      </c>
      <c r="L505" s="274"/>
      <c r="M505" s="855" t="s">
        <v>657</v>
      </c>
      <c r="N505" s="858">
        <f>IF(ISERROR(VLOOKUP($M505,[9]Listas!$E$20:$F$24,2,FALSE)),"",(VLOOKUP($M505,[9]Listas!$E$20:$F$24,2,FALSE)))</f>
        <v>0.6</v>
      </c>
      <c r="O505" s="861" t="str">
        <f>IF(ISERROR(VLOOKUP($N505,[9]Listas!$E$3:$F$7,2,FALSE)),"",(VLOOKUP($N505,[9]Listas!$E$3:$F$7,2,FALSE)))</f>
        <v>MEDIA</v>
      </c>
      <c r="P505" s="864" t="s">
        <v>596</v>
      </c>
      <c r="Q505" s="867">
        <f>IF(ISERROR(VLOOKUP($P505,[9]Listas!$E$28:$F$35,2,FALSE)),"",(VLOOKUP($P505,[9]Listas!$E$28:$F$35,2,FALSE)))</f>
        <v>0.4</v>
      </c>
      <c r="R505" s="870" t="str">
        <f t="shared" ref="R505" si="1227">IF(N505="","",(CONCATENATE("R.INHERENTE
",(IF(AND($N505=0.2,$Q505=0.2),1,(IF(AND($N505=0.2,$Q505=0.4),6,(IF(AND($N505=0.2,$Q505=0.6),11,(IF(AND($N505=0.2,$Q505=0.8),16,(IF(AND($N505=0.2,$Q505=1),21,(IF(AND($N505=0.4,$Q505=0.2),2,(IF(AND($N505=0.4,$Q505=0.4),7,(IF(AND($N505=0.4,$Q505=0.6),12,(IF(AND($N505=0.4,$Q505=0.8),17,(IF(AND($N505=0.4,$Q505=1),22,(IF(AND($N505=0.6,$Q505=0.2),3,(IF(AND($N505=0.6,$Q505=0.4),8,(IF(AND($N505=0.6,$Q505=0.6),13,(IF(AND($N505=0.6,$Q505=0.8),18,(IF(AND($N505=0.6,$Q505=1),23,(IF(AND($N505=0.8,$Q505=0.2),4,(IF(AND($N505=0.8,$Q505=0.4),9,(IF(AND($N505=0.8,$Q505=0.6),14,(IF(AND($N505=0.8,$Q505=0.8),19,(IF(AND($N505=0.8,$Q505=1),24,(IF(AND($N505=1,$Q505=0.2),5,(IF(AND($N505=1,$Q505=0.4),10,(IF(AND($N505=1,$Q505=0.6),15,(IF(AND($N505=1,$Q505=0.8),20,(IF(AND($N505=1,$Q505=1),25,"")))))))))))))))))))))))))))))))))))))))))))))))))))))</f>
        <v>R.INHERENTE
8</v>
      </c>
      <c r="S505" s="274">
        <f>+VLOOKUP($R505,[9]Listas!$D$112:$E$136,2,FALSE)</f>
        <v>8</v>
      </c>
      <c r="T505" s="515" t="s">
        <v>2032</v>
      </c>
      <c r="U505" s="309"/>
      <c r="V505" s="309" t="s">
        <v>260</v>
      </c>
      <c r="W505" s="875">
        <v>0</v>
      </c>
      <c r="X505" s="875"/>
      <c r="Y505" s="875"/>
      <c r="Z505" s="875"/>
      <c r="AA505" s="875">
        <v>10</v>
      </c>
      <c r="AB505" s="875"/>
      <c r="AC505" s="875"/>
      <c r="AD505" s="875"/>
      <c r="AE505" s="875">
        <v>15</v>
      </c>
      <c r="AF505" s="875"/>
      <c r="AG505" s="436">
        <f t="shared" ref="AG505:AG509" si="1228">W505+Y505+AA505+AC505+AE505</f>
        <v>25</v>
      </c>
      <c r="AH505" s="407">
        <v>0.6</v>
      </c>
      <c r="AI505" s="408">
        <v>0.3</v>
      </c>
      <c r="AJ505" s="876" t="s">
        <v>189</v>
      </c>
      <c r="AK505" s="876"/>
      <c r="AL505" s="877" t="s">
        <v>589</v>
      </c>
      <c r="AM505" s="877"/>
      <c r="AN505" s="1186" t="s">
        <v>189</v>
      </c>
      <c r="AO505" s="1187"/>
      <c r="AP505" s="489" t="s">
        <v>1923</v>
      </c>
      <c r="AQ505" s="527" t="s">
        <v>914</v>
      </c>
      <c r="AR505" s="310" t="s">
        <v>1876</v>
      </c>
      <c r="AS505" s="311" t="s">
        <v>1867</v>
      </c>
      <c r="AT505" s="312" t="s">
        <v>1868</v>
      </c>
      <c r="AU505" s="305">
        <f t="shared" ref="AU505" si="1229">+(IF(AND($AV505&gt;0,$AV505&lt;=0.2),0.2,(IF(AND($AV505&gt;0.2,$AV505&lt;=0.4),0.4,(IF(AND($AV505&gt;0.4,$AV505&lt;=0.6),0.6,(IF(AND($AV505&gt;0.6,$AV505&lt;=0.8),0.8,(IF($AV505&gt;0.8,1,""))))))))))</f>
        <v>0.6</v>
      </c>
      <c r="AV505" s="878">
        <f t="shared" ref="AV505" si="1230">+MIN(AH505:AH509)</f>
        <v>0.6</v>
      </c>
      <c r="AW505" s="881" t="str">
        <f t="shared" si="1069"/>
        <v>MEDIA</v>
      </c>
      <c r="AX505" s="884">
        <f t="shared" ref="AX505" si="1231">+MIN(AI505:AI509)</f>
        <v>0.3</v>
      </c>
      <c r="AY505" s="881" t="str">
        <f t="shared" si="1070"/>
        <v>BAJA</v>
      </c>
      <c r="AZ505" s="887" t="str">
        <f t="shared" si="1071"/>
        <v>R.RESIDUAL
8</v>
      </c>
      <c r="BA505" s="890" t="s">
        <v>749</v>
      </c>
      <c r="BB505" s="305">
        <f t="shared" ref="BB505" si="1232">+(IF(AND($AX505&gt;0,$AX505&lt;=0.2),0.2,(IF(AND($AX505&gt;0.2,$AX505&lt;=0.4),0.4,(IF(AND($AX505&gt;0.4,$AX505&lt;=0.6),0.6,(IF(AND($AX505&gt;0.6,$AX505&lt;=0.8),0.8,(IF($AX505&gt;0.8,1,""))))))))))</f>
        <v>0.4</v>
      </c>
      <c r="BC505" s="276">
        <f>+VLOOKUP($AZ505,[9]Listas!$F$112:$G$136,2,FALSE)</f>
        <v>8</v>
      </c>
      <c r="BD505" s="397">
        <v>1</v>
      </c>
      <c r="BE505" s="277" t="str">
        <f t="shared" ref="BE505" si="1233">IF(ISERROR(IF(R505="R.INHERENTE
5","R. INHERENTE",(IF(AZ505="R.RESIDUAL
5","R. RESIDUAL"," ")))),"",(IF(R505="R.INHERENTE
5","R. INHERENTE",(IF(AZ505="R.RESIDUAL
5","R. RESIDUAL"," ")))))</f>
        <v xml:space="preserve"> </v>
      </c>
      <c r="BF505" s="278" t="str">
        <f t="shared" ref="BF505" si="1234">IF(ISERROR(IF(R505="R.INHERENTE
10","R. INHERENTE",(IF(AZ505="R.RESIDUAL
10","R. RESIDUAL"," ")))),"",(IF(R505="R.INHERENTE
10","R. INHERENTE",(IF(AZ505="R.RESIDUAL
10","R. RESIDUAL"," ")))))</f>
        <v xml:space="preserve"> </v>
      </c>
      <c r="BG505" s="278" t="str">
        <f t="shared" ref="BG505" si="1235">IF(ISERROR(IF(R505="R.INHERENTE
15","R. INHERENTE",(IF(AZ505="R.RESIDUAL
15","R. RESIDUAL"," ")))),"",(IF(R505="R.INHERENTE
15","R. INHERENTE",(IF(AZ505="R.RESIDUAL
15","R. RESIDUAL"," ")))))</f>
        <v xml:space="preserve"> </v>
      </c>
      <c r="BH505" s="278" t="str">
        <f t="shared" ref="BH505" si="1236">IF(ISERROR(IF(R505="R.INHERENTE
20","R. INHERENTE",(IF(AZ505="R.RESIDUAL
20","R. RESIDUAL"," ")))),"",(IF(R505="R.INHERENTE
20","R. INHERENTE",(IF(AZ505="R.RESIDUAL
20","R. RESIDUAL"," ")))))</f>
        <v xml:space="preserve"> </v>
      </c>
      <c r="BI505" s="279" t="str">
        <f t="shared" ref="BI505" si="1237">IF(ISERROR(IF(R505="R.INHERENTE
25","R. INHERENTE",(IF(AZ505="R.RESIDUAL
25","R. RESIDUAL"," ")))),"",(IF(R505="R.INHERENTE
25","R. INHERENTE",(IF(AZ505="R.RESIDUAL
25","R. RESIDUAL"," ")))))</f>
        <v xml:space="preserve"> </v>
      </c>
      <c r="BJ505" s="280"/>
      <c r="BK505" s="1157" t="s">
        <v>1924</v>
      </c>
      <c r="BL505" s="1160" t="s">
        <v>1869</v>
      </c>
      <c r="BM505" s="810" t="s">
        <v>616</v>
      </c>
      <c r="BN505" s="1160">
        <v>44693</v>
      </c>
      <c r="BO505" s="810" t="s">
        <v>1870</v>
      </c>
      <c r="BP505" s="813" t="s">
        <v>694</v>
      </c>
      <c r="BQ505" s="392"/>
      <c r="BR505" s="816" t="s">
        <v>1925</v>
      </c>
      <c r="BS505" s="819" t="s">
        <v>1872</v>
      </c>
      <c r="BT505" s="822" t="s">
        <v>1873</v>
      </c>
      <c r="BU505" s="275"/>
      <c r="BV505" s="825">
        <v>44656</v>
      </c>
      <c r="BW505" s="828"/>
      <c r="BX505" s="828"/>
      <c r="BY505" s="828"/>
      <c r="BZ505" s="792" t="s">
        <v>924</v>
      </c>
      <c r="CA505" s="828"/>
      <c r="CB505" s="828"/>
      <c r="CC505" s="828"/>
      <c r="CD505" s="792" t="s">
        <v>924</v>
      </c>
      <c r="CE505" s="828"/>
      <c r="CF505" s="828"/>
      <c r="CG505" s="828"/>
      <c r="CH505" s="792" t="s">
        <v>925</v>
      </c>
      <c r="CI505" s="828"/>
      <c r="CJ505" s="828"/>
      <c r="CK505" s="828"/>
      <c r="CL505" s="792" t="s">
        <v>924</v>
      </c>
      <c r="CM505" s="828"/>
      <c r="CN505" s="828"/>
      <c r="CO505" s="828"/>
      <c r="CP505" s="795" t="s">
        <v>926</v>
      </c>
      <c r="CQ505" s="308"/>
      <c r="CR505" s="831">
        <v>44661</v>
      </c>
      <c r="CS505" s="789"/>
      <c r="CT505" s="789"/>
      <c r="CU505" s="789"/>
      <c r="CV505" s="789"/>
      <c r="CW505" s="789"/>
      <c r="CX505" s="789"/>
      <c r="CY505" s="789"/>
      <c r="CZ505" s="792" t="s">
        <v>924</v>
      </c>
      <c r="DA505" s="789"/>
      <c r="DB505" s="789"/>
      <c r="DC505" s="789"/>
      <c r="DD505" s="792" t="s">
        <v>924</v>
      </c>
      <c r="DE505" s="789"/>
      <c r="DF505" s="789"/>
      <c r="DG505" s="789"/>
      <c r="DH505" s="792" t="s">
        <v>925</v>
      </c>
      <c r="DI505" s="789"/>
      <c r="DJ505" s="789"/>
      <c r="DK505" s="789"/>
      <c r="DL505" s="792" t="s">
        <v>924</v>
      </c>
      <c r="DM505" s="789"/>
      <c r="DN505" s="789"/>
      <c r="DO505" s="789"/>
      <c r="DP505" s="795" t="s">
        <v>926</v>
      </c>
      <c r="DQ505" s="293"/>
      <c r="DR505" s="294"/>
      <c r="DS505" s="295"/>
      <c r="DT505" s="295"/>
      <c r="DU505" s="296"/>
    </row>
    <row r="506" spans="1:125" ht="66.75" customHeight="1" x14ac:dyDescent="0.25">
      <c r="A506" s="303"/>
      <c r="B506" s="835"/>
      <c r="C506" s="838"/>
      <c r="D506" s="838"/>
      <c r="E506" s="838"/>
      <c r="F506" s="841"/>
      <c r="G506" s="844"/>
      <c r="H506" s="486"/>
      <c r="I506" s="847"/>
      <c r="J506" s="850"/>
      <c r="K506" s="853"/>
      <c r="L506" s="274"/>
      <c r="M506" s="856"/>
      <c r="N506" s="859"/>
      <c r="O506" s="862"/>
      <c r="P506" s="865"/>
      <c r="Q506" s="868"/>
      <c r="R506" s="871"/>
      <c r="S506" s="274"/>
      <c r="T506" s="516"/>
      <c r="U506" s="258"/>
      <c r="V506" s="258"/>
      <c r="W506" s="798"/>
      <c r="X506" s="798"/>
      <c r="Y506" s="798"/>
      <c r="Z506" s="798"/>
      <c r="AA506" s="798"/>
      <c r="AB506" s="798"/>
      <c r="AC506" s="798"/>
      <c r="AD506" s="798"/>
      <c r="AE506" s="798"/>
      <c r="AF506" s="798"/>
      <c r="AG506" s="412">
        <f t="shared" si="1228"/>
        <v>0</v>
      </c>
      <c r="AH506" s="403"/>
      <c r="AI506" s="404"/>
      <c r="AJ506" s="799" t="s">
        <v>189</v>
      </c>
      <c r="AK506" s="799"/>
      <c r="AL506" s="800" t="s">
        <v>588</v>
      </c>
      <c r="AM506" s="800"/>
      <c r="AN506" s="801" t="s">
        <v>189</v>
      </c>
      <c r="AO506" s="802"/>
      <c r="AP506" s="541"/>
      <c r="AQ506" s="482" t="s">
        <v>914</v>
      </c>
      <c r="AR506" s="269" t="s">
        <v>1926</v>
      </c>
      <c r="AS506" s="265" t="s">
        <v>1867</v>
      </c>
      <c r="AT506" s="259" t="s">
        <v>1868</v>
      </c>
      <c r="AU506" s="276"/>
      <c r="AV506" s="879"/>
      <c r="AW506" s="882"/>
      <c r="AX506" s="885"/>
      <c r="AY506" s="882"/>
      <c r="AZ506" s="888"/>
      <c r="BA506" s="891"/>
      <c r="BB506" s="394"/>
      <c r="BC506" s="282"/>
      <c r="BD506" s="397">
        <v>0.8</v>
      </c>
      <c r="BE506" s="283" t="str">
        <f t="shared" ref="BE506" si="1238">IF(ISERROR(IF(R505="R.INHERENTE
4","R. INHERENTE",(IF(AZ505="R.RESIDUAL
4","R. RESIDUAL"," ")))),"",(IF(R505="R.INHERENTE
4","R. INHERENTE",(IF(AZ505="R.RESIDUAL
4","R. RESIDUAL"," ")))))</f>
        <v xml:space="preserve"> </v>
      </c>
      <c r="BF506" s="284" t="str">
        <f t="shared" ref="BF506" si="1239">IF(ISERROR(IF(R505="R.INHERENTE
9","R. INHERENTE",(IF(AZ505="R.RESIDUAL
9","R. RESIDUAL"," ")))),"",(IF(R505="R.INHERENTE
9","R. INHERENTE",(IF(AZ505="R.RESIDUAL
9","R. RESIDUAL"," ")))))</f>
        <v xml:space="preserve"> </v>
      </c>
      <c r="BG506" s="285" t="str">
        <f t="shared" ref="BG506" si="1240">IF(ISERROR(IF(R505="R.INHERENTE
14","R. INHERENTE",(IF(AZ505="R.RESIDUAL
14","R. RESIDUAL"," ")))),"",(IF(R505="R.INHERENTE
14","R. INHERENTE",(IF(AZ505="R.RESIDUAL
14","R. RESIDUAL"," ")))))</f>
        <v xml:space="preserve"> </v>
      </c>
      <c r="BH506" s="285" t="str">
        <f t="shared" ref="BH506" si="1241">IF(ISERROR(IF(R505="R.INHERENTE
19","R. INHERENTE",(IF(AZ505="R.RESIDUAL
19","R. RESIDUAL"," ")))),"",(IF(R505="R.INHERENTE
19","R. INHERENTE",(IF(AZ505="R.RESIDUAL
19","R. RESIDUAL"," ")))))</f>
        <v xml:space="preserve"> </v>
      </c>
      <c r="BI506" s="286" t="str">
        <f t="shared" ref="BI506" si="1242">IF(ISERROR(IF(R505="R.INHERENTE
24","R. INHERENTE",(IF(AZ505="R.RESIDUAL
24","R. RESIDUAL"," ")))),"",(IF(R505="R.INHERENTE
24","R. INHERENTE",(IF(AZ505="R.RESIDUAL
24","R. RESIDUAL"," ")))))</f>
        <v xml:space="preserve"> </v>
      </c>
      <c r="BJ506" s="280"/>
      <c r="BK506" s="1158"/>
      <c r="BL506" s="1161"/>
      <c r="BM506" s="811"/>
      <c r="BN506" s="1161"/>
      <c r="BO506" s="811"/>
      <c r="BP506" s="814"/>
      <c r="BQ506" s="392"/>
      <c r="BR506" s="817"/>
      <c r="BS506" s="820"/>
      <c r="BT506" s="823"/>
      <c r="BU506" s="275"/>
      <c r="BV506" s="826"/>
      <c r="BW506" s="829"/>
      <c r="BX506" s="829"/>
      <c r="BY506" s="829"/>
      <c r="BZ506" s="793"/>
      <c r="CA506" s="829"/>
      <c r="CB506" s="829"/>
      <c r="CC506" s="829"/>
      <c r="CD506" s="793"/>
      <c r="CE506" s="829"/>
      <c r="CF506" s="829"/>
      <c r="CG506" s="829"/>
      <c r="CH506" s="793"/>
      <c r="CI506" s="829"/>
      <c r="CJ506" s="829"/>
      <c r="CK506" s="829"/>
      <c r="CL506" s="793"/>
      <c r="CM506" s="829"/>
      <c r="CN506" s="829"/>
      <c r="CO506" s="829"/>
      <c r="CP506" s="796"/>
      <c r="CQ506" s="308"/>
      <c r="CR506" s="832"/>
      <c r="CS506" s="790"/>
      <c r="CT506" s="790"/>
      <c r="CU506" s="790"/>
      <c r="CV506" s="790"/>
      <c r="CW506" s="790"/>
      <c r="CX506" s="790"/>
      <c r="CY506" s="790"/>
      <c r="CZ506" s="793"/>
      <c r="DA506" s="790"/>
      <c r="DB506" s="790"/>
      <c r="DC506" s="790"/>
      <c r="DD506" s="793"/>
      <c r="DE506" s="790"/>
      <c r="DF506" s="790"/>
      <c r="DG506" s="790"/>
      <c r="DH506" s="793"/>
      <c r="DI506" s="790"/>
      <c r="DJ506" s="790"/>
      <c r="DK506" s="790"/>
      <c r="DL506" s="793"/>
      <c r="DM506" s="790"/>
      <c r="DN506" s="790"/>
      <c r="DO506" s="790"/>
      <c r="DP506" s="796"/>
      <c r="DQ506" s="293"/>
      <c r="DR506" s="297"/>
      <c r="DS506" s="298"/>
      <c r="DT506" s="298"/>
      <c r="DU506" s="299"/>
    </row>
    <row r="507" spans="1:125" ht="66.75" customHeight="1" x14ac:dyDescent="0.25">
      <c r="A507" s="303"/>
      <c r="B507" s="835"/>
      <c r="C507" s="838"/>
      <c r="D507" s="838"/>
      <c r="E507" s="838"/>
      <c r="F507" s="841"/>
      <c r="G507" s="844"/>
      <c r="H507" s="486"/>
      <c r="I507" s="847"/>
      <c r="J507" s="850"/>
      <c r="K507" s="853"/>
      <c r="L507" s="274"/>
      <c r="M507" s="856"/>
      <c r="N507" s="859"/>
      <c r="O507" s="862"/>
      <c r="P507" s="865"/>
      <c r="Q507" s="868"/>
      <c r="R507" s="871"/>
      <c r="S507" s="274"/>
      <c r="T507" s="516"/>
      <c r="U507" s="258"/>
      <c r="V507" s="258"/>
      <c r="W507" s="798"/>
      <c r="X507" s="798"/>
      <c r="Y507" s="798"/>
      <c r="Z507" s="798"/>
      <c r="AA507" s="798"/>
      <c r="AB507" s="798"/>
      <c r="AC507" s="798"/>
      <c r="AD507" s="798"/>
      <c r="AE507" s="798"/>
      <c r="AF507" s="798"/>
      <c r="AG507" s="412">
        <f t="shared" si="1228"/>
        <v>0</v>
      </c>
      <c r="AH507" s="403"/>
      <c r="AI507" s="404"/>
      <c r="AJ507" s="799"/>
      <c r="AK507" s="799"/>
      <c r="AL507" s="800"/>
      <c r="AM507" s="800"/>
      <c r="AN507" s="799"/>
      <c r="AO507" s="799"/>
      <c r="AP507" s="530"/>
      <c r="AQ507" s="482"/>
      <c r="AR507" s="269"/>
      <c r="AS507" s="266"/>
      <c r="AT507" s="261"/>
      <c r="AU507" s="276"/>
      <c r="AV507" s="879"/>
      <c r="AW507" s="882"/>
      <c r="AX507" s="885"/>
      <c r="AY507" s="882"/>
      <c r="AZ507" s="888"/>
      <c r="BA507" s="891"/>
      <c r="BB507" s="394"/>
      <c r="BC507" s="282"/>
      <c r="BD507" s="397">
        <v>0.60000000000000009</v>
      </c>
      <c r="BE507" s="283" t="str">
        <f t="shared" ref="BE507" si="1243">IF(ISERROR(IF(R505="R.INHERENTE
3","R. INHERENTE",(IF(AZ505="R.RESIDUAL
3","R. RESIDUAL"," ")))),"",(IF(R505="R.INHERENTE
3","R. INHERENTE",(IF(AZ505="R.RESIDUAL
3","R. RESIDUAL"," ")))))</f>
        <v xml:space="preserve"> </v>
      </c>
      <c r="BF507" s="284" t="str">
        <f t="shared" ref="BF507" si="1244">IF(ISERROR(IF(R505="R.INHERENTE
8","R. INHERENTE",(IF(AZ505="R.RESIDUAL
8","R. RESIDUAL"," ")))),"",(IF(R505="R.INHERENTE
8","R. INHERENTE",(IF(AZ505="R.RESIDUAL
8","R. RESIDUAL"," ")))))</f>
        <v>R. INHERENTE</v>
      </c>
      <c r="BG507" s="284" t="str">
        <f t="shared" ref="BG507" si="1245">IF(ISERROR(IF(R505="R.INHERENTE
13","R. INHERENTE",(IF(AZ505="R.RESIDUAL
13","R. RESIDUAL"," ")))),"",(IF(R505="R.INHERENTE
13","R. INHERENTE",(IF(AZ505="R.RESIDUAL
13","R. RESIDUAL"," ")))))</f>
        <v xml:space="preserve"> </v>
      </c>
      <c r="BH507" s="285" t="str">
        <f t="shared" ref="BH507" si="1246">IF(ISERROR(IF(R505="R.INHERENTE
18","R. INHERENTE",(IF(AZ505="R.RESIDUAL
18","R. RESIDUAL"," ")))),"",(IF(R505="R.INHERENTE
18","R. INHERENTE",(IF(AZ505="R.RESIDUAL
18","R. RESIDUAL"," ")))))</f>
        <v xml:space="preserve"> </v>
      </c>
      <c r="BI507" s="286" t="str">
        <f t="shared" ref="BI507" si="1247">IF(ISERROR(IF(R505="R.INHERENTE
23","R. INHERENTE",(IF(AZ505="R.RESIDUAL
23","R. RESIDUAL"," ")))),"",(IF(R505="R.INHERENTE
23","R. INHERENTE",(IF(AZ505="R.RESIDUAL
23","R. RESIDUAL"," ")))))</f>
        <v xml:space="preserve"> </v>
      </c>
      <c r="BJ507" s="280"/>
      <c r="BK507" s="1158"/>
      <c r="BL507" s="1161"/>
      <c r="BM507" s="811"/>
      <c r="BN507" s="1161"/>
      <c r="BO507" s="811"/>
      <c r="BP507" s="814"/>
      <c r="BQ507" s="392"/>
      <c r="BR507" s="817"/>
      <c r="BS507" s="820"/>
      <c r="BT507" s="823"/>
      <c r="BU507" s="275"/>
      <c r="BV507" s="826"/>
      <c r="BW507" s="829"/>
      <c r="BX507" s="829"/>
      <c r="BY507" s="829"/>
      <c r="BZ507" s="793"/>
      <c r="CA507" s="829"/>
      <c r="CB507" s="829"/>
      <c r="CC507" s="829"/>
      <c r="CD507" s="793"/>
      <c r="CE507" s="829"/>
      <c r="CF507" s="829"/>
      <c r="CG507" s="829"/>
      <c r="CH507" s="793"/>
      <c r="CI507" s="829"/>
      <c r="CJ507" s="829"/>
      <c r="CK507" s="829"/>
      <c r="CL507" s="793"/>
      <c r="CM507" s="829"/>
      <c r="CN507" s="829"/>
      <c r="CO507" s="829"/>
      <c r="CP507" s="796"/>
      <c r="CQ507" s="308"/>
      <c r="CR507" s="832"/>
      <c r="CS507" s="790"/>
      <c r="CT507" s="790"/>
      <c r="CU507" s="790"/>
      <c r="CV507" s="790"/>
      <c r="CW507" s="790"/>
      <c r="CX507" s="790"/>
      <c r="CY507" s="790"/>
      <c r="CZ507" s="793"/>
      <c r="DA507" s="790"/>
      <c r="DB507" s="790"/>
      <c r="DC507" s="790"/>
      <c r="DD507" s="793"/>
      <c r="DE507" s="790"/>
      <c r="DF507" s="790"/>
      <c r="DG507" s="790"/>
      <c r="DH507" s="793"/>
      <c r="DI507" s="790"/>
      <c r="DJ507" s="790"/>
      <c r="DK507" s="790"/>
      <c r="DL507" s="793"/>
      <c r="DM507" s="790"/>
      <c r="DN507" s="790"/>
      <c r="DO507" s="790"/>
      <c r="DP507" s="796"/>
      <c r="DQ507" s="293"/>
      <c r="DR507" s="297"/>
      <c r="DS507" s="298"/>
      <c r="DT507" s="298"/>
      <c r="DU507" s="299"/>
    </row>
    <row r="508" spans="1:125" ht="66.75" customHeight="1" x14ac:dyDescent="0.25">
      <c r="A508" s="303"/>
      <c r="B508" s="835"/>
      <c r="C508" s="838"/>
      <c r="D508" s="838"/>
      <c r="E508" s="838"/>
      <c r="F508" s="841"/>
      <c r="G508" s="844"/>
      <c r="H508" s="486"/>
      <c r="I508" s="847"/>
      <c r="J508" s="850"/>
      <c r="K508" s="853"/>
      <c r="L508" s="274"/>
      <c r="M508" s="856"/>
      <c r="N508" s="859"/>
      <c r="O508" s="862"/>
      <c r="P508" s="865"/>
      <c r="Q508" s="868"/>
      <c r="R508" s="871"/>
      <c r="S508" s="274"/>
      <c r="T508" s="516"/>
      <c r="U508" s="258"/>
      <c r="V508" s="258"/>
      <c r="W508" s="798"/>
      <c r="X508" s="798"/>
      <c r="Y508" s="798"/>
      <c r="Z508" s="798"/>
      <c r="AA508" s="798"/>
      <c r="AB508" s="798"/>
      <c r="AC508" s="798"/>
      <c r="AD508" s="798"/>
      <c r="AE508" s="798"/>
      <c r="AF508" s="798"/>
      <c r="AG508" s="412">
        <f t="shared" si="1228"/>
        <v>0</v>
      </c>
      <c r="AH508" s="403"/>
      <c r="AI508" s="404"/>
      <c r="AJ508" s="799"/>
      <c r="AK508" s="799"/>
      <c r="AL508" s="800"/>
      <c r="AM508" s="800"/>
      <c r="AN508" s="799"/>
      <c r="AO508" s="799"/>
      <c r="AP508" s="530"/>
      <c r="AQ508" s="482"/>
      <c r="AR508" s="269"/>
      <c r="AS508" s="266"/>
      <c r="AT508" s="261"/>
      <c r="AU508" s="276"/>
      <c r="AV508" s="879"/>
      <c r="AW508" s="882"/>
      <c r="AX508" s="885"/>
      <c r="AY508" s="882"/>
      <c r="AZ508" s="888"/>
      <c r="BA508" s="891"/>
      <c r="BB508" s="394"/>
      <c r="BC508" s="282"/>
      <c r="BD508" s="397">
        <v>0.4</v>
      </c>
      <c r="BE508" s="287" t="str">
        <f t="shared" ref="BE508" si="1248">IF(ISERROR(IF(R505="R.INHERENTE
2","R. INHERENTE",(IF(AZ505="R.RESIDUAL
2","R. RESIDUAL"," ")))),"",(IF(R505="R.INHERENTE
2","R. INHERENTE",(IF(AZ505="R.RESIDUAL
2","R. RESIDUAL"," ")))))</f>
        <v xml:space="preserve"> </v>
      </c>
      <c r="BF508" s="284" t="str">
        <f t="shared" ref="BF508" si="1249">IF(ISERROR(IF(R505="R.INHERENTE
7","R. INHERENTE",(IF(AZ505="R.RESIDUAL
7","R. RESIDUAL"," ")))),"",(IF(R505="R.INHERENTE
7","R. INHERENTE",(IF(AZ505="R.RESIDUAL
7","R. RESIDUAL"," ")))))</f>
        <v xml:space="preserve"> </v>
      </c>
      <c r="BG508" s="284" t="str">
        <f t="shared" ref="BG508" si="1250">IF(ISERROR(IF(R505="R.INHERENTE
12","R. INHERENTE",(IF(AZ505="R.RESIDUAL
12","R. RESIDUAL"," ")))),"",(IF(R505="R.INHERENTE
12","R. INHERENTE",(IF(AZ505="R.RESIDUAL
12","R. RESIDUAL"," ")))))</f>
        <v xml:space="preserve"> </v>
      </c>
      <c r="BH508" s="285" t="str">
        <f t="shared" ref="BH508" si="1251">IF(ISERROR(IF(R505="R.INHERENTE
17","R. INHERENTE",(IF(AZ505="R.RESIDUAL
17","R. RESIDUAL"," ")))),"",(IF(R505="R.INHERENTE
17","R. INHERENTE",(IF(AZ505="R.RESIDUAL
17","R. RESIDUAL"," ")))))</f>
        <v xml:space="preserve"> </v>
      </c>
      <c r="BI508" s="286" t="str">
        <f t="shared" ref="BI508" si="1252">IF(ISERROR(IF(R505="R.INHERENTE
22","R. INHERENTE",(IF(AZ505="R.RESIDUAL
22","R. RESIDUAL"," ")))),"",(IF(R505="R.INHERENTE
22","R. INHERENTE",(IF(AZ505="R.RESIDUAL
22","R. RESIDUAL"," ")))))</f>
        <v xml:space="preserve"> </v>
      </c>
      <c r="BJ508" s="280"/>
      <c r="BK508" s="1158"/>
      <c r="BL508" s="1161"/>
      <c r="BM508" s="811"/>
      <c r="BN508" s="1161"/>
      <c r="BO508" s="811"/>
      <c r="BP508" s="814"/>
      <c r="BQ508" s="392"/>
      <c r="BR508" s="817"/>
      <c r="BS508" s="820"/>
      <c r="BT508" s="823"/>
      <c r="BU508" s="275"/>
      <c r="BV508" s="826"/>
      <c r="BW508" s="829"/>
      <c r="BX508" s="829"/>
      <c r="BY508" s="829"/>
      <c r="BZ508" s="793"/>
      <c r="CA508" s="829"/>
      <c r="CB508" s="829"/>
      <c r="CC508" s="829"/>
      <c r="CD508" s="793"/>
      <c r="CE508" s="829"/>
      <c r="CF508" s="829"/>
      <c r="CG508" s="829"/>
      <c r="CH508" s="793"/>
      <c r="CI508" s="829"/>
      <c r="CJ508" s="829"/>
      <c r="CK508" s="829"/>
      <c r="CL508" s="793"/>
      <c r="CM508" s="829"/>
      <c r="CN508" s="829"/>
      <c r="CO508" s="829"/>
      <c r="CP508" s="796"/>
      <c r="CQ508" s="308"/>
      <c r="CR508" s="832"/>
      <c r="CS508" s="790"/>
      <c r="CT508" s="790"/>
      <c r="CU508" s="790"/>
      <c r="CV508" s="790"/>
      <c r="CW508" s="790"/>
      <c r="CX508" s="790"/>
      <c r="CY508" s="790"/>
      <c r="CZ508" s="793"/>
      <c r="DA508" s="790"/>
      <c r="DB508" s="790"/>
      <c r="DC508" s="790"/>
      <c r="DD508" s="793"/>
      <c r="DE508" s="790"/>
      <c r="DF508" s="790"/>
      <c r="DG508" s="790"/>
      <c r="DH508" s="793"/>
      <c r="DI508" s="790"/>
      <c r="DJ508" s="790"/>
      <c r="DK508" s="790"/>
      <c r="DL508" s="793"/>
      <c r="DM508" s="790"/>
      <c r="DN508" s="790"/>
      <c r="DO508" s="790"/>
      <c r="DP508" s="796"/>
      <c r="DQ508" s="293"/>
      <c r="DR508" s="297"/>
      <c r="DS508" s="298"/>
      <c r="DT508" s="298"/>
      <c r="DU508" s="299"/>
    </row>
    <row r="509" spans="1:125" ht="66.75" customHeight="1" thickBot="1" x14ac:dyDescent="0.3">
      <c r="A509" s="303"/>
      <c r="B509" s="836"/>
      <c r="C509" s="839"/>
      <c r="D509" s="839"/>
      <c r="E509" s="839"/>
      <c r="F509" s="842"/>
      <c r="G509" s="845"/>
      <c r="H509" s="487"/>
      <c r="I509" s="848"/>
      <c r="J509" s="851"/>
      <c r="K509" s="854"/>
      <c r="L509" s="274"/>
      <c r="M509" s="857"/>
      <c r="N509" s="860"/>
      <c r="O509" s="863"/>
      <c r="P509" s="866"/>
      <c r="Q509" s="869"/>
      <c r="R509" s="872"/>
      <c r="S509" s="274"/>
      <c r="T509" s="536"/>
      <c r="U509" s="263"/>
      <c r="V509" s="263"/>
      <c r="W509" s="805"/>
      <c r="X509" s="805"/>
      <c r="Y509" s="805"/>
      <c r="Z509" s="805"/>
      <c r="AA509" s="805"/>
      <c r="AB509" s="805"/>
      <c r="AC509" s="805"/>
      <c r="AD509" s="805"/>
      <c r="AE509" s="805"/>
      <c r="AF509" s="805"/>
      <c r="AG509" s="413">
        <f t="shared" si="1228"/>
        <v>0</v>
      </c>
      <c r="AH509" s="405"/>
      <c r="AI509" s="406"/>
      <c r="AJ509" s="971"/>
      <c r="AK509" s="971"/>
      <c r="AL509" s="896"/>
      <c r="AM509" s="896"/>
      <c r="AN509" s="971"/>
      <c r="AO509" s="971"/>
      <c r="AP509" s="271"/>
      <c r="AQ509" s="483"/>
      <c r="AR509" s="270"/>
      <c r="AS509" s="267"/>
      <c r="AT509" s="264"/>
      <c r="AU509" s="276"/>
      <c r="AV509" s="880"/>
      <c r="AW509" s="883"/>
      <c r="AX509" s="886"/>
      <c r="AY509" s="883"/>
      <c r="AZ509" s="889"/>
      <c r="BA509" s="892"/>
      <c r="BB509" s="394"/>
      <c r="BC509" s="282"/>
      <c r="BD509" s="398">
        <v>0.2</v>
      </c>
      <c r="BE509" s="288" t="str">
        <f t="shared" ref="BE509" si="1253">IF(ISERROR(IF(R505="R.INHERENTE
1","R. INHERENTE",(IF(AZ505="R.RESIDUAL
1","R. RESIDUAL"," ")))),"",(IF(R505="R.INHERENTE
1","R. INHERENTE",(IF(AZ505="R.RESIDUAL
1","R. RESIDUAL"," ")))))</f>
        <v xml:space="preserve"> </v>
      </c>
      <c r="BF509" s="289" t="str">
        <f t="shared" ref="BF509" si="1254">IF(ISERROR(IF(R505="R.INHERENTE
6","R. INHERENTE",(IF(AZ505="R.RESIDUAL
6","R. RESIDUAL"," ")))),"",(IF(R505="R.INHERENTE
6","R. INHERENTE",(IF(AZ505="R.RESIDUAL
6","R. RESIDUAL"," ")))))</f>
        <v xml:space="preserve"> </v>
      </c>
      <c r="BG509" s="290" t="str">
        <f t="shared" ref="BG509" si="1255">IF(ISERROR(IF(R505="R.INHERENTE
11","R. INHERENTE",(IF(AZ505="R.RESIDUAL
11","R. RESIDUAL"," ")))),"",(IF(R505="R.INHERENTE
11","R. INHERENTE",(IF(AZ505="R.RESIDUAL
11","R. RESIDUAL"," ")))))</f>
        <v xml:space="preserve"> </v>
      </c>
      <c r="BH509" s="291" t="str">
        <f t="shared" ref="BH509" si="1256">IF(ISERROR(IF(R505="R.INHERENTE
16","R. INHERENTE",(IF(AZ505="R.RESIDUAL
16","R. RESIDUAL"," ")))),"",(IF(R505="R.INHERENTE
16","R. INHERENTE",(IF(AZ505="R.RESIDUAL
16","R. RESIDUAL"," ")))))</f>
        <v xml:space="preserve"> </v>
      </c>
      <c r="BI509" s="292" t="str">
        <f t="shared" ref="BI509" si="1257">IF(ISERROR(IF(R505="R.INHERENTE
21","R. INHERENTE",(IF(AZ505="R.RESIDUAL
21","R. RESIDUAL"," ")))),"",(IF(R505="R.INHERENTE
21","R. INHERENTE",(IF(AZ505="R.RESIDUAL
21","R. RESIDUAL"," ")))))</f>
        <v xml:space="preserve"> </v>
      </c>
      <c r="BJ509" s="280"/>
      <c r="BK509" s="1159"/>
      <c r="BL509" s="1162"/>
      <c r="BM509" s="812"/>
      <c r="BN509" s="1162"/>
      <c r="BO509" s="812"/>
      <c r="BP509" s="815"/>
      <c r="BQ509" s="392"/>
      <c r="BR509" s="818"/>
      <c r="BS509" s="821"/>
      <c r="BT509" s="824"/>
      <c r="BU509" s="275"/>
      <c r="BV509" s="827"/>
      <c r="BW509" s="830"/>
      <c r="BX509" s="830"/>
      <c r="BY509" s="830"/>
      <c r="BZ509" s="794"/>
      <c r="CA509" s="830"/>
      <c r="CB509" s="830"/>
      <c r="CC509" s="830"/>
      <c r="CD509" s="794"/>
      <c r="CE509" s="830"/>
      <c r="CF509" s="830"/>
      <c r="CG509" s="830"/>
      <c r="CH509" s="794"/>
      <c r="CI509" s="830"/>
      <c r="CJ509" s="830"/>
      <c r="CK509" s="830"/>
      <c r="CL509" s="794"/>
      <c r="CM509" s="830"/>
      <c r="CN509" s="830"/>
      <c r="CO509" s="830"/>
      <c r="CP509" s="797"/>
      <c r="CQ509" s="308"/>
      <c r="CR509" s="833"/>
      <c r="CS509" s="791"/>
      <c r="CT509" s="791"/>
      <c r="CU509" s="791"/>
      <c r="CV509" s="791"/>
      <c r="CW509" s="791"/>
      <c r="CX509" s="791"/>
      <c r="CY509" s="791"/>
      <c r="CZ509" s="794"/>
      <c r="DA509" s="791"/>
      <c r="DB509" s="791"/>
      <c r="DC509" s="791"/>
      <c r="DD509" s="794"/>
      <c r="DE509" s="791"/>
      <c r="DF509" s="791"/>
      <c r="DG509" s="791"/>
      <c r="DH509" s="794"/>
      <c r="DI509" s="791"/>
      <c r="DJ509" s="791"/>
      <c r="DK509" s="791"/>
      <c r="DL509" s="794"/>
      <c r="DM509" s="791"/>
      <c r="DN509" s="791"/>
      <c r="DO509" s="791"/>
      <c r="DP509" s="797"/>
      <c r="DQ509" s="293"/>
      <c r="DR509" s="300"/>
      <c r="DS509" s="301"/>
      <c r="DT509" s="301"/>
      <c r="DU509" s="302"/>
    </row>
    <row r="510" spans="1:125" ht="19.5" customHeight="1" thickBot="1" x14ac:dyDescent="0.3">
      <c r="AV510" s="394"/>
      <c r="AW510" s="394"/>
      <c r="AX510" s="394"/>
      <c r="AY510" s="394"/>
      <c r="AZ510" s="394"/>
      <c r="BE510" s="410">
        <v>0.2</v>
      </c>
      <c r="BF510" s="411">
        <v>0.4</v>
      </c>
      <c r="BG510" s="411">
        <v>0.60000000000000009</v>
      </c>
      <c r="BH510" s="411">
        <v>0.8</v>
      </c>
      <c r="BI510" s="411">
        <v>1</v>
      </c>
    </row>
    <row r="511" spans="1:125" ht="127.5" customHeight="1" x14ac:dyDescent="0.25">
      <c r="A511" s="303"/>
      <c r="B511" s="834">
        <v>83</v>
      </c>
      <c r="C511" s="837" t="s">
        <v>647</v>
      </c>
      <c r="D511" s="837" t="s">
        <v>636</v>
      </c>
      <c r="E511" s="837" t="s">
        <v>601</v>
      </c>
      <c r="F511" s="840" t="s">
        <v>600</v>
      </c>
      <c r="G511" s="843" t="s">
        <v>1927</v>
      </c>
      <c r="H511" s="485" t="s">
        <v>1928</v>
      </c>
      <c r="I511" s="846" t="str">
        <f>IF(F511="","",(CONCATENATE("Posibilidad de afectación ",F511," ",G511," ",H511," ",H512," ",H513," ",H514," ",H515)))</f>
        <v xml:space="preserve">Posibilidad de afectación Económica y Reputacional  por complicaciones quirúrgicas y anestésicas, en operatoria y ortodoncia debido a la no adherencia de las recomendacoines dadas por el profesional durante y despues de la consulta.    </v>
      </c>
      <c r="J511" s="849" t="s">
        <v>268</v>
      </c>
      <c r="K511" s="852" t="s">
        <v>868</v>
      </c>
      <c r="L511" s="274"/>
      <c r="M511" s="855" t="s">
        <v>657</v>
      </c>
      <c r="N511" s="858">
        <f>IF(ISERROR(VLOOKUP($M511,[9]Listas!$E$20:$F$24,2,FALSE)),"",(VLOOKUP($M511,[9]Listas!$E$20:$F$24,2,FALSE)))</f>
        <v>0.6</v>
      </c>
      <c r="O511" s="861" t="str">
        <f>IF(ISERROR(VLOOKUP($N511,[9]Listas!$E$3:$F$7,2,FALSE)),"",(VLOOKUP($N511,[9]Listas!$E$3:$F$7,2,FALSE)))</f>
        <v>MEDIA</v>
      </c>
      <c r="P511" s="864" t="s">
        <v>597</v>
      </c>
      <c r="Q511" s="867">
        <f>IF(ISERROR(VLOOKUP($P511,[9]Listas!$E$28:$F$35,2,FALSE)),"",(VLOOKUP($P511,[9]Listas!$E$28:$F$35,2,FALSE)))</f>
        <v>0.8</v>
      </c>
      <c r="R511" s="870" t="str">
        <f t="shared" ref="R511" si="1258">IF(N511="","",(CONCATENATE("R.INHERENTE
",(IF(AND($N511=0.2,$Q511=0.2),1,(IF(AND($N511=0.2,$Q511=0.4),6,(IF(AND($N511=0.2,$Q511=0.6),11,(IF(AND($N511=0.2,$Q511=0.8),16,(IF(AND($N511=0.2,$Q511=1),21,(IF(AND($N511=0.4,$Q511=0.2),2,(IF(AND($N511=0.4,$Q511=0.4),7,(IF(AND($N511=0.4,$Q511=0.6),12,(IF(AND($N511=0.4,$Q511=0.8),17,(IF(AND($N511=0.4,$Q511=1),22,(IF(AND($N511=0.6,$Q511=0.2),3,(IF(AND($N511=0.6,$Q511=0.4),8,(IF(AND($N511=0.6,$Q511=0.6),13,(IF(AND($N511=0.6,$Q511=0.8),18,(IF(AND($N511=0.6,$Q511=1),23,(IF(AND($N511=0.8,$Q511=0.2),4,(IF(AND($N511=0.8,$Q511=0.4),9,(IF(AND($N511=0.8,$Q511=0.6),14,(IF(AND($N511=0.8,$Q511=0.8),19,(IF(AND($N511=0.8,$Q511=1),24,(IF(AND($N511=1,$Q511=0.2),5,(IF(AND($N511=1,$Q511=0.4),10,(IF(AND($N511=1,$Q511=0.6),15,(IF(AND($N511=1,$Q511=0.8),20,(IF(AND($N511=1,$Q511=1),25,"")))))))))))))))))))))))))))))))))))))))))))))))))))))</f>
        <v>R.INHERENTE
18</v>
      </c>
      <c r="S511" s="274">
        <f>+VLOOKUP($R511,[9]Listas!$D$112:$E$136,2,FALSE)</f>
        <v>18</v>
      </c>
      <c r="T511" s="515" t="s">
        <v>2033</v>
      </c>
      <c r="U511" s="309"/>
      <c r="V511" s="309" t="s">
        <v>260</v>
      </c>
      <c r="W511" s="875">
        <v>25</v>
      </c>
      <c r="X511" s="875"/>
      <c r="Y511" s="875">
        <v>0</v>
      </c>
      <c r="Z511" s="875"/>
      <c r="AA511" s="875">
        <v>10</v>
      </c>
      <c r="AB511" s="875"/>
      <c r="AC511" s="875">
        <v>0</v>
      </c>
      <c r="AD511" s="875"/>
      <c r="AE511" s="875">
        <v>15</v>
      </c>
      <c r="AF511" s="875"/>
      <c r="AG511" s="436">
        <f t="shared" ref="AG511:AG515" si="1259">W511+Y511+AA511+AC511+AE511</f>
        <v>50</v>
      </c>
      <c r="AH511" s="407">
        <v>0.6</v>
      </c>
      <c r="AI511" s="408">
        <v>0.6</v>
      </c>
      <c r="AJ511" s="876" t="s">
        <v>189</v>
      </c>
      <c r="AK511" s="876"/>
      <c r="AL511" s="877" t="s">
        <v>589</v>
      </c>
      <c r="AM511" s="877"/>
      <c r="AN511" s="1186" t="s">
        <v>189</v>
      </c>
      <c r="AO511" s="1187"/>
      <c r="AP511" s="489" t="s">
        <v>1929</v>
      </c>
      <c r="AQ511" s="527" t="s">
        <v>616</v>
      </c>
      <c r="AR511" s="310" t="s">
        <v>1930</v>
      </c>
      <c r="AS511" s="311" t="s">
        <v>1867</v>
      </c>
      <c r="AT511" s="312" t="s">
        <v>1868</v>
      </c>
      <c r="AU511" s="305">
        <f t="shared" ref="AU511" si="1260">+(IF(AND($AV511&gt;0,$AV511&lt;=0.2),0.2,(IF(AND($AV511&gt;0.2,$AV511&lt;=0.4),0.4,(IF(AND($AV511&gt;0.4,$AV511&lt;=0.6),0.6,(IF(AND($AV511&gt;0.6,$AV511&lt;=0.8),0.8,(IF($AV511&gt;0.8,1,""))))))))))</f>
        <v>0.6</v>
      </c>
      <c r="AV511" s="878">
        <f t="shared" ref="AV511" si="1261">+MIN(AH511:AH515)</f>
        <v>0.6</v>
      </c>
      <c r="AW511" s="881" t="str">
        <f t="shared" si="1069"/>
        <v>MEDIA</v>
      </c>
      <c r="AX511" s="884">
        <f t="shared" ref="AX511" si="1262">+MIN(AI511:AI515)</f>
        <v>0.6</v>
      </c>
      <c r="AY511" s="881" t="str">
        <f t="shared" si="1070"/>
        <v>MEDIA</v>
      </c>
      <c r="AZ511" s="887" t="str">
        <f t="shared" si="1071"/>
        <v>R.RESIDUAL
13</v>
      </c>
      <c r="BA511" s="890" t="s">
        <v>749</v>
      </c>
      <c r="BB511" s="305">
        <f t="shared" ref="BB511" si="1263">+(IF(AND($AX511&gt;0,$AX511&lt;=0.2),0.2,(IF(AND($AX511&gt;0.2,$AX511&lt;=0.4),0.4,(IF(AND($AX511&gt;0.4,$AX511&lt;=0.6),0.6,(IF(AND($AX511&gt;0.6,$AX511&lt;=0.8),0.8,(IF($AX511&gt;0.8,1,""))))))))))</f>
        <v>0.6</v>
      </c>
      <c r="BC511" s="276">
        <f>+VLOOKUP($AZ511,[9]Listas!$F$112:$G$136,2,FALSE)</f>
        <v>13</v>
      </c>
      <c r="BD511" s="397">
        <v>1</v>
      </c>
      <c r="BE511" s="277" t="str">
        <f t="shared" ref="BE511" si="1264">IF(ISERROR(IF(R511="R.INHERENTE
5","R. INHERENTE",(IF(AZ511="R.RESIDUAL
5","R. RESIDUAL"," ")))),"",(IF(R511="R.INHERENTE
5","R. INHERENTE",(IF(AZ511="R.RESIDUAL
5","R. RESIDUAL"," ")))))</f>
        <v xml:space="preserve"> </v>
      </c>
      <c r="BF511" s="278" t="str">
        <f t="shared" ref="BF511" si="1265">IF(ISERROR(IF(R511="R.INHERENTE
10","R. INHERENTE",(IF(AZ511="R.RESIDUAL
10","R. RESIDUAL"," ")))),"",(IF(R511="R.INHERENTE
10","R. INHERENTE",(IF(AZ511="R.RESIDUAL
10","R. RESIDUAL"," ")))))</f>
        <v xml:space="preserve"> </v>
      </c>
      <c r="BG511" s="278" t="str">
        <f t="shared" ref="BG511" si="1266">IF(ISERROR(IF(R511="R.INHERENTE
15","R. INHERENTE",(IF(AZ511="R.RESIDUAL
15","R. RESIDUAL"," ")))),"",(IF(R511="R.INHERENTE
15","R. INHERENTE",(IF(AZ511="R.RESIDUAL
15","R. RESIDUAL"," ")))))</f>
        <v xml:space="preserve"> </v>
      </c>
      <c r="BH511" s="278" t="str">
        <f t="shared" ref="BH511" si="1267">IF(ISERROR(IF(R511="R.INHERENTE
20","R. INHERENTE",(IF(AZ511="R.RESIDUAL
20","R. RESIDUAL"," ")))),"",(IF(R511="R.INHERENTE
20","R. INHERENTE",(IF(AZ511="R.RESIDUAL
20","R. RESIDUAL"," ")))))</f>
        <v xml:space="preserve"> </v>
      </c>
      <c r="BI511" s="279" t="str">
        <f t="shared" ref="BI511" si="1268">IF(ISERROR(IF(R511="R.INHERENTE
25","R. INHERENTE",(IF(AZ511="R.RESIDUAL
25","R. RESIDUAL"," ")))),"",(IF(R511="R.INHERENTE
25","R. INHERENTE",(IF(AZ511="R.RESIDUAL
25","R. RESIDUAL"," ")))))</f>
        <v xml:space="preserve"> </v>
      </c>
      <c r="BJ511" s="280"/>
      <c r="BK511" s="1157" t="s">
        <v>1929</v>
      </c>
      <c r="BL511" s="1160" t="s">
        <v>1869</v>
      </c>
      <c r="BM511" s="810" t="s">
        <v>616</v>
      </c>
      <c r="BN511" s="1160">
        <v>44693</v>
      </c>
      <c r="BO511" s="810" t="s">
        <v>1870</v>
      </c>
      <c r="BP511" s="813" t="s">
        <v>694</v>
      </c>
      <c r="BQ511" s="392"/>
      <c r="BR511" s="816" t="s">
        <v>1931</v>
      </c>
      <c r="BS511" s="819" t="s">
        <v>1872</v>
      </c>
      <c r="BT511" s="822" t="s">
        <v>1873</v>
      </c>
      <c r="BU511" s="275"/>
      <c r="BV511" s="825">
        <v>44656</v>
      </c>
      <c r="BW511" s="828"/>
      <c r="BX511" s="828"/>
      <c r="BY511" s="828"/>
      <c r="BZ511" s="792" t="s">
        <v>924</v>
      </c>
      <c r="CA511" s="828"/>
      <c r="CB511" s="828"/>
      <c r="CC511" s="828"/>
      <c r="CD511" s="792" t="s">
        <v>924</v>
      </c>
      <c r="CE511" s="828"/>
      <c r="CF511" s="828"/>
      <c r="CG511" s="828"/>
      <c r="CH511" s="792" t="s">
        <v>925</v>
      </c>
      <c r="CI511" s="828"/>
      <c r="CJ511" s="828"/>
      <c r="CK511" s="828"/>
      <c r="CL511" s="792" t="s">
        <v>924</v>
      </c>
      <c r="CM511" s="828"/>
      <c r="CN511" s="828"/>
      <c r="CO511" s="828"/>
      <c r="CP511" s="795" t="s">
        <v>926</v>
      </c>
      <c r="CQ511" s="308"/>
      <c r="CR511" s="831">
        <v>44661</v>
      </c>
      <c r="CS511" s="789"/>
      <c r="CT511" s="789"/>
      <c r="CU511" s="789"/>
      <c r="CV511" s="789"/>
      <c r="CW511" s="789"/>
      <c r="CX511" s="789"/>
      <c r="CY511" s="789"/>
      <c r="CZ511" s="792" t="s">
        <v>924</v>
      </c>
      <c r="DA511" s="789"/>
      <c r="DB511" s="789"/>
      <c r="DC511" s="789"/>
      <c r="DD511" s="792" t="s">
        <v>924</v>
      </c>
      <c r="DE511" s="789"/>
      <c r="DF511" s="789"/>
      <c r="DG511" s="789"/>
      <c r="DH511" s="792" t="s">
        <v>925</v>
      </c>
      <c r="DI511" s="789"/>
      <c r="DJ511" s="789"/>
      <c r="DK511" s="789"/>
      <c r="DL511" s="792" t="s">
        <v>924</v>
      </c>
      <c r="DM511" s="789"/>
      <c r="DN511" s="789"/>
      <c r="DO511" s="789"/>
      <c r="DP511" s="795" t="s">
        <v>926</v>
      </c>
      <c r="DQ511" s="293"/>
      <c r="DR511" s="294"/>
      <c r="DS511" s="295"/>
      <c r="DT511" s="295"/>
      <c r="DU511" s="296"/>
    </row>
    <row r="512" spans="1:125" ht="66.75" customHeight="1" x14ac:dyDescent="0.25">
      <c r="A512" s="303"/>
      <c r="B512" s="835"/>
      <c r="C512" s="838"/>
      <c r="D512" s="838"/>
      <c r="E512" s="838"/>
      <c r="F512" s="841"/>
      <c r="G512" s="844"/>
      <c r="H512" s="486"/>
      <c r="I512" s="847"/>
      <c r="J512" s="850"/>
      <c r="K512" s="853"/>
      <c r="L512" s="274"/>
      <c r="M512" s="856"/>
      <c r="N512" s="859"/>
      <c r="O512" s="862"/>
      <c r="P512" s="865"/>
      <c r="Q512" s="868"/>
      <c r="R512" s="871"/>
      <c r="S512" s="274"/>
      <c r="T512" s="516"/>
      <c r="U512" s="258"/>
      <c r="V512" s="258"/>
      <c r="W512" s="798"/>
      <c r="X512" s="798"/>
      <c r="Y512" s="798"/>
      <c r="Z512" s="798"/>
      <c r="AA512" s="798"/>
      <c r="AB512" s="798"/>
      <c r="AC512" s="798"/>
      <c r="AD512" s="798"/>
      <c r="AE512" s="798"/>
      <c r="AF512" s="798"/>
      <c r="AG512" s="412">
        <f t="shared" si="1259"/>
        <v>0</v>
      </c>
      <c r="AH512" s="403"/>
      <c r="AI512" s="404"/>
      <c r="AJ512" s="799"/>
      <c r="AK512" s="799"/>
      <c r="AL512" s="800"/>
      <c r="AM512" s="800"/>
      <c r="AN512" s="801"/>
      <c r="AO512" s="802"/>
      <c r="AP512" s="530"/>
      <c r="AQ512" s="482"/>
      <c r="AR512" s="269"/>
      <c r="AS512" s="266"/>
      <c r="AT512" s="261"/>
      <c r="AU512" s="276"/>
      <c r="AV512" s="879"/>
      <c r="AW512" s="882"/>
      <c r="AX512" s="885"/>
      <c r="AY512" s="882"/>
      <c r="AZ512" s="888"/>
      <c r="BA512" s="891"/>
      <c r="BB512" s="394"/>
      <c r="BC512" s="282"/>
      <c r="BD512" s="397">
        <v>0.8</v>
      </c>
      <c r="BE512" s="283" t="str">
        <f t="shared" ref="BE512" si="1269">IF(ISERROR(IF(R511="R.INHERENTE
4","R. INHERENTE",(IF(AZ511="R.RESIDUAL
4","R. RESIDUAL"," ")))),"",(IF(R511="R.INHERENTE
4","R. INHERENTE",(IF(AZ511="R.RESIDUAL
4","R. RESIDUAL"," ")))))</f>
        <v xml:space="preserve"> </v>
      </c>
      <c r="BF512" s="284" t="str">
        <f t="shared" ref="BF512" si="1270">IF(ISERROR(IF(R511="R.INHERENTE
9","R. INHERENTE",(IF(AZ511="R.RESIDUAL
9","R. RESIDUAL"," ")))),"",(IF(R511="R.INHERENTE
9","R. INHERENTE",(IF(AZ511="R.RESIDUAL
9","R. RESIDUAL"," ")))))</f>
        <v xml:space="preserve"> </v>
      </c>
      <c r="BG512" s="285" t="str">
        <f t="shared" ref="BG512" si="1271">IF(ISERROR(IF(R511="R.INHERENTE
14","R. INHERENTE",(IF(AZ511="R.RESIDUAL
14","R. RESIDUAL"," ")))),"",(IF(R511="R.INHERENTE
14","R. INHERENTE",(IF(AZ511="R.RESIDUAL
14","R. RESIDUAL"," ")))))</f>
        <v xml:space="preserve"> </v>
      </c>
      <c r="BH512" s="285" t="str">
        <f t="shared" ref="BH512" si="1272">IF(ISERROR(IF(R511="R.INHERENTE
19","R. INHERENTE",(IF(AZ511="R.RESIDUAL
19","R. RESIDUAL"," ")))),"",(IF(R511="R.INHERENTE
19","R. INHERENTE",(IF(AZ511="R.RESIDUAL
19","R. RESIDUAL"," ")))))</f>
        <v xml:space="preserve"> </v>
      </c>
      <c r="BI512" s="286" t="str">
        <f t="shared" ref="BI512" si="1273">IF(ISERROR(IF(R511="R.INHERENTE
24","R. INHERENTE",(IF(AZ511="R.RESIDUAL
24","R. RESIDUAL"," ")))),"",(IF(R511="R.INHERENTE
24","R. INHERENTE",(IF(AZ511="R.RESIDUAL
24","R. RESIDUAL"," ")))))</f>
        <v xml:space="preserve"> </v>
      </c>
      <c r="BJ512" s="280"/>
      <c r="BK512" s="1158"/>
      <c r="BL512" s="1161"/>
      <c r="BM512" s="811"/>
      <c r="BN512" s="1161"/>
      <c r="BO512" s="811"/>
      <c r="BP512" s="814"/>
      <c r="BQ512" s="392"/>
      <c r="BR512" s="817"/>
      <c r="BS512" s="820"/>
      <c r="BT512" s="823"/>
      <c r="BU512" s="275"/>
      <c r="BV512" s="826"/>
      <c r="BW512" s="829"/>
      <c r="BX512" s="829"/>
      <c r="BY512" s="829"/>
      <c r="BZ512" s="793"/>
      <c r="CA512" s="829"/>
      <c r="CB512" s="829"/>
      <c r="CC512" s="829"/>
      <c r="CD512" s="793"/>
      <c r="CE512" s="829"/>
      <c r="CF512" s="829"/>
      <c r="CG512" s="829"/>
      <c r="CH512" s="793"/>
      <c r="CI512" s="829"/>
      <c r="CJ512" s="829"/>
      <c r="CK512" s="829"/>
      <c r="CL512" s="793"/>
      <c r="CM512" s="829"/>
      <c r="CN512" s="829"/>
      <c r="CO512" s="829"/>
      <c r="CP512" s="796"/>
      <c r="CQ512" s="308"/>
      <c r="CR512" s="832"/>
      <c r="CS512" s="790"/>
      <c r="CT512" s="790"/>
      <c r="CU512" s="790"/>
      <c r="CV512" s="790"/>
      <c r="CW512" s="790"/>
      <c r="CX512" s="790"/>
      <c r="CY512" s="790"/>
      <c r="CZ512" s="793"/>
      <c r="DA512" s="790"/>
      <c r="DB512" s="790"/>
      <c r="DC512" s="790"/>
      <c r="DD512" s="793"/>
      <c r="DE512" s="790"/>
      <c r="DF512" s="790"/>
      <c r="DG512" s="790"/>
      <c r="DH512" s="793"/>
      <c r="DI512" s="790"/>
      <c r="DJ512" s="790"/>
      <c r="DK512" s="790"/>
      <c r="DL512" s="793"/>
      <c r="DM512" s="790"/>
      <c r="DN512" s="790"/>
      <c r="DO512" s="790"/>
      <c r="DP512" s="796"/>
      <c r="DQ512" s="293"/>
      <c r="DR512" s="297"/>
      <c r="DS512" s="298"/>
      <c r="DT512" s="298"/>
      <c r="DU512" s="299"/>
    </row>
    <row r="513" spans="1:125" ht="66.75" customHeight="1" x14ac:dyDescent="0.25">
      <c r="A513" s="303"/>
      <c r="B513" s="835"/>
      <c r="C513" s="838"/>
      <c r="D513" s="838"/>
      <c r="E513" s="838"/>
      <c r="F513" s="841"/>
      <c r="G513" s="844"/>
      <c r="H513" s="486"/>
      <c r="I513" s="847"/>
      <c r="J513" s="850"/>
      <c r="K513" s="853"/>
      <c r="L513" s="274"/>
      <c r="M513" s="856"/>
      <c r="N513" s="859"/>
      <c r="O513" s="862"/>
      <c r="P513" s="865"/>
      <c r="Q513" s="868"/>
      <c r="R513" s="871"/>
      <c r="S513" s="274"/>
      <c r="T513" s="516"/>
      <c r="U513" s="258"/>
      <c r="V513" s="258"/>
      <c r="W513" s="798"/>
      <c r="X513" s="798"/>
      <c r="Y513" s="798"/>
      <c r="Z513" s="798"/>
      <c r="AA513" s="798"/>
      <c r="AB513" s="798"/>
      <c r="AC513" s="798"/>
      <c r="AD513" s="798"/>
      <c r="AE513" s="798"/>
      <c r="AF513" s="798"/>
      <c r="AG513" s="412">
        <f t="shared" si="1259"/>
        <v>0</v>
      </c>
      <c r="AH513" s="403"/>
      <c r="AI513" s="404"/>
      <c r="AJ513" s="799"/>
      <c r="AK513" s="799"/>
      <c r="AL513" s="800"/>
      <c r="AM513" s="800"/>
      <c r="AN513" s="799"/>
      <c r="AO513" s="799"/>
      <c r="AP513" s="530"/>
      <c r="AQ513" s="482"/>
      <c r="AR513" s="269"/>
      <c r="AS513" s="266"/>
      <c r="AT513" s="261"/>
      <c r="AU513" s="276"/>
      <c r="AV513" s="879"/>
      <c r="AW513" s="882"/>
      <c r="AX513" s="885"/>
      <c r="AY513" s="882"/>
      <c r="AZ513" s="888"/>
      <c r="BA513" s="891"/>
      <c r="BB513" s="394"/>
      <c r="BC513" s="282"/>
      <c r="BD513" s="397">
        <v>0.60000000000000009</v>
      </c>
      <c r="BE513" s="283" t="str">
        <f t="shared" ref="BE513" si="1274">IF(ISERROR(IF(R511="R.INHERENTE
3","R. INHERENTE",(IF(AZ511="R.RESIDUAL
3","R. RESIDUAL"," ")))),"",(IF(R511="R.INHERENTE
3","R. INHERENTE",(IF(AZ511="R.RESIDUAL
3","R. RESIDUAL"," ")))))</f>
        <v xml:space="preserve"> </v>
      </c>
      <c r="BF513" s="284" t="str">
        <f t="shared" ref="BF513" si="1275">IF(ISERROR(IF(R511="R.INHERENTE
8","R. INHERENTE",(IF(AZ511="R.RESIDUAL
8","R. RESIDUAL"," ")))),"",(IF(R511="R.INHERENTE
8","R. INHERENTE",(IF(AZ511="R.RESIDUAL
8","R. RESIDUAL"," ")))))</f>
        <v xml:space="preserve"> </v>
      </c>
      <c r="BG513" s="284" t="str">
        <f t="shared" ref="BG513" si="1276">IF(ISERROR(IF(R511="R.INHERENTE
13","R. INHERENTE",(IF(AZ511="R.RESIDUAL
13","R. RESIDUAL"," ")))),"",(IF(R511="R.INHERENTE
13","R. INHERENTE",(IF(AZ511="R.RESIDUAL
13","R. RESIDUAL"," ")))))</f>
        <v>R. RESIDUAL</v>
      </c>
      <c r="BH513" s="285" t="str">
        <f t="shared" ref="BH513" si="1277">IF(ISERROR(IF(R511="R.INHERENTE
18","R. INHERENTE",(IF(AZ511="R.RESIDUAL
18","R. RESIDUAL"," ")))),"",(IF(R511="R.INHERENTE
18","R. INHERENTE",(IF(AZ511="R.RESIDUAL
18","R. RESIDUAL"," ")))))</f>
        <v>R. INHERENTE</v>
      </c>
      <c r="BI513" s="286" t="str">
        <f t="shared" ref="BI513" si="1278">IF(ISERROR(IF(R511="R.INHERENTE
23","R. INHERENTE",(IF(AZ511="R.RESIDUAL
23","R. RESIDUAL"," ")))),"",(IF(R511="R.INHERENTE
23","R. INHERENTE",(IF(AZ511="R.RESIDUAL
23","R. RESIDUAL"," ")))))</f>
        <v xml:space="preserve"> </v>
      </c>
      <c r="BJ513" s="280"/>
      <c r="BK513" s="1158"/>
      <c r="BL513" s="1161"/>
      <c r="BM513" s="811"/>
      <c r="BN513" s="1161"/>
      <c r="BO513" s="811"/>
      <c r="BP513" s="814"/>
      <c r="BQ513" s="392"/>
      <c r="BR513" s="817"/>
      <c r="BS513" s="820"/>
      <c r="BT513" s="823"/>
      <c r="BU513" s="275"/>
      <c r="BV513" s="826"/>
      <c r="BW513" s="829"/>
      <c r="BX513" s="829"/>
      <c r="BY513" s="829"/>
      <c r="BZ513" s="793"/>
      <c r="CA513" s="829"/>
      <c r="CB513" s="829"/>
      <c r="CC513" s="829"/>
      <c r="CD513" s="793"/>
      <c r="CE513" s="829"/>
      <c r="CF513" s="829"/>
      <c r="CG513" s="829"/>
      <c r="CH513" s="793"/>
      <c r="CI513" s="829"/>
      <c r="CJ513" s="829"/>
      <c r="CK513" s="829"/>
      <c r="CL513" s="793"/>
      <c r="CM513" s="829"/>
      <c r="CN513" s="829"/>
      <c r="CO513" s="829"/>
      <c r="CP513" s="796"/>
      <c r="CQ513" s="308"/>
      <c r="CR513" s="832"/>
      <c r="CS513" s="790"/>
      <c r="CT513" s="790"/>
      <c r="CU513" s="790"/>
      <c r="CV513" s="790"/>
      <c r="CW513" s="790"/>
      <c r="CX513" s="790"/>
      <c r="CY513" s="790"/>
      <c r="CZ513" s="793"/>
      <c r="DA513" s="790"/>
      <c r="DB513" s="790"/>
      <c r="DC513" s="790"/>
      <c r="DD513" s="793"/>
      <c r="DE513" s="790"/>
      <c r="DF513" s="790"/>
      <c r="DG513" s="790"/>
      <c r="DH513" s="793"/>
      <c r="DI513" s="790"/>
      <c r="DJ513" s="790"/>
      <c r="DK513" s="790"/>
      <c r="DL513" s="793"/>
      <c r="DM513" s="790"/>
      <c r="DN513" s="790"/>
      <c r="DO513" s="790"/>
      <c r="DP513" s="796"/>
      <c r="DQ513" s="293"/>
      <c r="DR513" s="297"/>
      <c r="DS513" s="298"/>
      <c r="DT513" s="298"/>
      <c r="DU513" s="299"/>
    </row>
    <row r="514" spans="1:125" ht="66.75" customHeight="1" x14ac:dyDescent="0.25">
      <c r="A514" s="303"/>
      <c r="B514" s="835"/>
      <c r="C514" s="838"/>
      <c r="D514" s="838"/>
      <c r="E514" s="838"/>
      <c r="F514" s="841"/>
      <c r="G514" s="844"/>
      <c r="H514" s="486"/>
      <c r="I514" s="847"/>
      <c r="J514" s="850"/>
      <c r="K514" s="853"/>
      <c r="L514" s="274"/>
      <c r="M514" s="856"/>
      <c r="N514" s="859"/>
      <c r="O514" s="862"/>
      <c r="P514" s="865"/>
      <c r="Q514" s="868"/>
      <c r="R514" s="871"/>
      <c r="S514" s="274"/>
      <c r="T514" s="516"/>
      <c r="U514" s="258"/>
      <c r="V514" s="258"/>
      <c r="W514" s="798"/>
      <c r="X514" s="798"/>
      <c r="Y514" s="798"/>
      <c r="Z514" s="798"/>
      <c r="AA514" s="798"/>
      <c r="AB514" s="798"/>
      <c r="AC514" s="798"/>
      <c r="AD514" s="798"/>
      <c r="AE514" s="798"/>
      <c r="AF514" s="798"/>
      <c r="AG514" s="412">
        <f t="shared" si="1259"/>
        <v>0</v>
      </c>
      <c r="AH514" s="403"/>
      <c r="AI514" s="404"/>
      <c r="AJ514" s="799"/>
      <c r="AK514" s="799"/>
      <c r="AL514" s="800"/>
      <c r="AM514" s="800"/>
      <c r="AN514" s="799"/>
      <c r="AO514" s="799"/>
      <c r="AP514" s="530"/>
      <c r="AQ514" s="482"/>
      <c r="AR514" s="269"/>
      <c r="AS514" s="266"/>
      <c r="AT514" s="261"/>
      <c r="AU514" s="276"/>
      <c r="AV514" s="879"/>
      <c r="AW514" s="882"/>
      <c r="AX514" s="885"/>
      <c r="AY514" s="882"/>
      <c r="AZ514" s="888"/>
      <c r="BA514" s="891"/>
      <c r="BB514" s="394"/>
      <c r="BC514" s="282"/>
      <c r="BD514" s="397">
        <v>0.4</v>
      </c>
      <c r="BE514" s="287" t="str">
        <f t="shared" ref="BE514" si="1279">IF(ISERROR(IF(R511="R.INHERENTE
2","R. INHERENTE",(IF(AZ511="R.RESIDUAL
2","R. RESIDUAL"," ")))),"",(IF(R511="R.INHERENTE
2","R. INHERENTE",(IF(AZ511="R.RESIDUAL
2","R. RESIDUAL"," ")))))</f>
        <v xml:space="preserve"> </v>
      </c>
      <c r="BF514" s="284" t="str">
        <f t="shared" ref="BF514" si="1280">IF(ISERROR(IF(R511="R.INHERENTE
7","R. INHERENTE",(IF(AZ511="R.RESIDUAL
7","R. RESIDUAL"," ")))),"",(IF(R511="R.INHERENTE
7","R. INHERENTE",(IF(AZ511="R.RESIDUAL
7","R. RESIDUAL"," ")))))</f>
        <v xml:space="preserve"> </v>
      </c>
      <c r="BG514" s="284" t="str">
        <f t="shared" ref="BG514" si="1281">IF(ISERROR(IF(R511="R.INHERENTE
12","R. INHERENTE",(IF(AZ511="R.RESIDUAL
12","R. RESIDUAL"," ")))),"",(IF(R511="R.INHERENTE
12","R. INHERENTE",(IF(AZ511="R.RESIDUAL
12","R. RESIDUAL"," ")))))</f>
        <v xml:space="preserve"> </v>
      </c>
      <c r="BH514" s="285" t="str">
        <f t="shared" ref="BH514" si="1282">IF(ISERROR(IF(R511="R.INHERENTE
17","R. INHERENTE",(IF(AZ511="R.RESIDUAL
17","R. RESIDUAL"," ")))),"",(IF(R511="R.INHERENTE
17","R. INHERENTE",(IF(AZ511="R.RESIDUAL
17","R. RESIDUAL"," ")))))</f>
        <v xml:space="preserve"> </v>
      </c>
      <c r="BI514" s="286" t="str">
        <f t="shared" ref="BI514" si="1283">IF(ISERROR(IF(R511="R.INHERENTE
22","R. INHERENTE",(IF(AZ511="R.RESIDUAL
22","R. RESIDUAL"," ")))),"",(IF(R511="R.INHERENTE
22","R. INHERENTE",(IF(AZ511="R.RESIDUAL
22","R. RESIDUAL"," ")))))</f>
        <v xml:space="preserve"> </v>
      </c>
      <c r="BJ514" s="280"/>
      <c r="BK514" s="1158"/>
      <c r="BL514" s="1161"/>
      <c r="BM514" s="811"/>
      <c r="BN514" s="1161"/>
      <c r="BO514" s="811"/>
      <c r="BP514" s="814"/>
      <c r="BQ514" s="392"/>
      <c r="BR514" s="817"/>
      <c r="BS514" s="820"/>
      <c r="BT514" s="823"/>
      <c r="BU514" s="275"/>
      <c r="BV514" s="826"/>
      <c r="BW514" s="829"/>
      <c r="BX514" s="829"/>
      <c r="BY514" s="829"/>
      <c r="BZ514" s="793"/>
      <c r="CA514" s="829"/>
      <c r="CB514" s="829"/>
      <c r="CC514" s="829"/>
      <c r="CD514" s="793"/>
      <c r="CE514" s="829"/>
      <c r="CF514" s="829"/>
      <c r="CG514" s="829"/>
      <c r="CH514" s="793"/>
      <c r="CI514" s="829"/>
      <c r="CJ514" s="829"/>
      <c r="CK514" s="829"/>
      <c r="CL514" s="793"/>
      <c r="CM514" s="829"/>
      <c r="CN514" s="829"/>
      <c r="CO514" s="829"/>
      <c r="CP514" s="796"/>
      <c r="CQ514" s="308"/>
      <c r="CR514" s="832"/>
      <c r="CS514" s="790"/>
      <c r="CT514" s="790"/>
      <c r="CU514" s="790"/>
      <c r="CV514" s="790"/>
      <c r="CW514" s="790"/>
      <c r="CX514" s="790"/>
      <c r="CY514" s="790"/>
      <c r="CZ514" s="793"/>
      <c r="DA514" s="790"/>
      <c r="DB514" s="790"/>
      <c r="DC514" s="790"/>
      <c r="DD514" s="793"/>
      <c r="DE514" s="790"/>
      <c r="DF514" s="790"/>
      <c r="DG514" s="790"/>
      <c r="DH514" s="793"/>
      <c r="DI514" s="790"/>
      <c r="DJ514" s="790"/>
      <c r="DK514" s="790"/>
      <c r="DL514" s="793"/>
      <c r="DM514" s="790"/>
      <c r="DN514" s="790"/>
      <c r="DO514" s="790"/>
      <c r="DP514" s="796"/>
      <c r="DQ514" s="293"/>
      <c r="DR514" s="297"/>
      <c r="DS514" s="298"/>
      <c r="DT514" s="298"/>
      <c r="DU514" s="299"/>
    </row>
    <row r="515" spans="1:125" ht="66.75" customHeight="1" thickBot="1" x14ac:dyDescent="0.3">
      <c r="A515" s="303"/>
      <c r="B515" s="836"/>
      <c r="C515" s="839"/>
      <c r="D515" s="839"/>
      <c r="E515" s="839"/>
      <c r="F515" s="842"/>
      <c r="G515" s="845"/>
      <c r="H515" s="487"/>
      <c r="I515" s="848"/>
      <c r="J515" s="851"/>
      <c r="K515" s="854"/>
      <c r="L515" s="274"/>
      <c r="M515" s="857"/>
      <c r="N515" s="860"/>
      <c r="O515" s="863"/>
      <c r="P515" s="866"/>
      <c r="Q515" s="869"/>
      <c r="R515" s="872"/>
      <c r="S515" s="274"/>
      <c r="T515" s="536"/>
      <c r="U515" s="263"/>
      <c r="V515" s="263"/>
      <c r="W515" s="805"/>
      <c r="X515" s="805"/>
      <c r="Y515" s="805"/>
      <c r="Z515" s="805"/>
      <c r="AA515" s="805"/>
      <c r="AB515" s="805"/>
      <c r="AC515" s="805"/>
      <c r="AD515" s="805"/>
      <c r="AE515" s="805"/>
      <c r="AF515" s="805"/>
      <c r="AG515" s="413">
        <f t="shared" si="1259"/>
        <v>0</v>
      </c>
      <c r="AH515" s="405"/>
      <c r="AI515" s="406"/>
      <c r="AJ515" s="971"/>
      <c r="AK515" s="971"/>
      <c r="AL515" s="896"/>
      <c r="AM515" s="896"/>
      <c r="AN515" s="971"/>
      <c r="AO515" s="971"/>
      <c r="AP515" s="271"/>
      <c r="AQ515" s="483"/>
      <c r="AR515" s="270"/>
      <c r="AS515" s="267"/>
      <c r="AT515" s="264"/>
      <c r="AU515" s="276"/>
      <c r="AV515" s="880"/>
      <c r="AW515" s="883"/>
      <c r="AX515" s="886"/>
      <c r="AY515" s="883"/>
      <c r="AZ515" s="889"/>
      <c r="BA515" s="892"/>
      <c r="BB515" s="394"/>
      <c r="BC515" s="282"/>
      <c r="BD515" s="398">
        <v>0.2</v>
      </c>
      <c r="BE515" s="288" t="str">
        <f t="shared" ref="BE515" si="1284">IF(ISERROR(IF(R511="R.INHERENTE
1","R. INHERENTE",(IF(AZ511="R.RESIDUAL
1","R. RESIDUAL"," ")))),"",(IF(R511="R.INHERENTE
1","R. INHERENTE",(IF(AZ511="R.RESIDUAL
1","R. RESIDUAL"," ")))))</f>
        <v xml:space="preserve"> </v>
      </c>
      <c r="BF515" s="289" t="str">
        <f t="shared" ref="BF515" si="1285">IF(ISERROR(IF(R511="R.INHERENTE
6","R. INHERENTE",(IF(AZ511="R.RESIDUAL
6","R. RESIDUAL"," ")))),"",(IF(R511="R.INHERENTE
6","R. INHERENTE",(IF(AZ511="R.RESIDUAL
6","R. RESIDUAL"," ")))))</f>
        <v xml:space="preserve"> </v>
      </c>
      <c r="BG515" s="290" t="str">
        <f t="shared" ref="BG515" si="1286">IF(ISERROR(IF(R511="R.INHERENTE
11","R. INHERENTE",(IF(AZ511="R.RESIDUAL
11","R. RESIDUAL"," ")))),"",(IF(R511="R.INHERENTE
11","R. INHERENTE",(IF(AZ511="R.RESIDUAL
11","R. RESIDUAL"," ")))))</f>
        <v xml:space="preserve"> </v>
      </c>
      <c r="BH515" s="291" t="str">
        <f t="shared" ref="BH515" si="1287">IF(ISERROR(IF(R511="R.INHERENTE
16","R. INHERENTE",(IF(AZ511="R.RESIDUAL
16","R. RESIDUAL"," ")))),"",(IF(R511="R.INHERENTE
16","R. INHERENTE",(IF(AZ511="R.RESIDUAL
16","R. RESIDUAL"," ")))))</f>
        <v xml:space="preserve"> </v>
      </c>
      <c r="BI515" s="292" t="str">
        <f t="shared" ref="BI515" si="1288">IF(ISERROR(IF(R511="R.INHERENTE
21","R. INHERENTE",(IF(AZ511="R.RESIDUAL
21","R. RESIDUAL"," ")))),"",(IF(R511="R.INHERENTE
21","R. INHERENTE",(IF(AZ511="R.RESIDUAL
21","R. RESIDUAL"," ")))))</f>
        <v xml:space="preserve"> </v>
      </c>
      <c r="BJ515" s="280"/>
      <c r="BK515" s="1159"/>
      <c r="BL515" s="1162"/>
      <c r="BM515" s="812"/>
      <c r="BN515" s="1162"/>
      <c r="BO515" s="812"/>
      <c r="BP515" s="815"/>
      <c r="BQ515" s="392"/>
      <c r="BR515" s="818"/>
      <c r="BS515" s="821"/>
      <c r="BT515" s="824"/>
      <c r="BU515" s="275"/>
      <c r="BV515" s="827"/>
      <c r="BW515" s="830"/>
      <c r="BX515" s="830"/>
      <c r="BY515" s="830"/>
      <c r="BZ515" s="794"/>
      <c r="CA515" s="830"/>
      <c r="CB515" s="830"/>
      <c r="CC515" s="830"/>
      <c r="CD515" s="794"/>
      <c r="CE515" s="830"/>
      <c r="CF515" s="830"/>
      <c r="CG515" s="830"/>
      <c r="CH515" s="794"/>
      <c r="CI515" s="830"/>
      <c r="CJ515" s="830"/>
      <c r="CK515" s="830"/>
      <c r="CL515" s="794"/>
      <c r="CM515" s="830"/>
      <c r="CN515" s="830"/>
      <c r="CO515" s="830"/>
      <c r="CP515" s="797"/>
      <c r="CQ515" s="308"/>
      <c r="CR515" s="833"/>
      <c r="CS515" s="791"/>
      <c r="CT515" s="791"/>
      <c r="CU515" s="791"/>
      <c r="CV515" s="791"/>
      <c r="CW515" s="791"/>
      <c r="CX515" s="791"/>
      <c r="CY515" s="791"/>
      <c r="CZ515" s="794"/>
      <c r="DA515" s="791"/>
      <c r="DB515" s="791"/>
      <c r="DC515" s="791"/>
      <c r="DD515" s="794"/>
      <c r="DE515" s="791"/>
      <c r="DF515" s="791"/>
      <c r="DG515" s="791"/>
      <c r="DH515" s="794"/>
      <c r="DI515" s="791"/>
      <c r="DJ515" s="791"/>
      <c r="DK515" s="791"/>
      <c r="DL515" s="794"/>
      <c r="DM515" s="791"/>
      <c r="DN515" s="791"/>
      <c r="DO515" s="791"/>
      <c r="DP515" s="797"/>
      <c r="DQ515" s="293"/>
      <c r="DR515" s="300"/>
      <c r="DS515" s="301"/>
      <c r="DT515" s="301"/>
      <c r="DU515" s="302"/>
    </row>
    <row r="516" spans="1:125" ht="19.5" customHeight="1" thickBot="1" x14ac:dyDescent="0.3">
      <c r="AV516" s="394"/>
      <c r="AW516" s="394"/>
      <c r="AX516" s="394"/>
      <c r="AY516" s="394"/>
      <c r="AZ516" s="394"/>
      <c r="BE516" s="410">
        <v>0.2</v>
      </c>
      <c r="BF516" s="411">
        <v>0.4</v>
      </c>
      <c r="BG516" s="411">
        <v>0.60000000000000009</v>
      </c>
      <c r="BH516" s="411">
        <v>0.8</v>
      </c>
      <c r="BI516" s="411">
        <v>1</v>
      </c>
    </row>
    <row r="517" spans="1:125" s="303" customFormat="1" ht="80.25" customHeight="1" x14ac:dyDescent="0.25">
      <c r="B517" s="834">
        <v>84</v>
      </c>
      <c r="C517" s="837" t="s">
        <v>648</v>
      </c>
      <c r="D517" s="837" t="s">
        <v>630</v>
      </c>
      <c r="E517" s="837" t="s">
        <v>601</v>
      </c>
      <c r="F517" s="840" t="s">
        <v>599</v>
      </c>
      <c r="G517" s="843" t="s">
        <v>2233</v>
      </c>
      <c r="H517" s="485" t="s">
        <v>2234</v>
      </c>
      <c r="I517" s="846" t="str">
        <f>IF(F517="","",(CONCATENATE("Posibilidad de afectación ",F517," ",G517," ",H517," ",H518," ",H519," ",H520," ",H521)))</f>
        <v>Posibilidad de afectación Económica  por falta de recursos insuficientes para el logro de la sostenibilidad y perdurabilidad, a causa de adherencia a la normatividad, contratos y procedimientos, gestion en el cobro de los servicios prestados, puntos de control y autocontrol de las areas encargadas, conciliaciones de los saldos de cartera con los diferentes pagadores y comunicación directa con los diferentes EAPB por malas practicas y barreras de acceso para no responder glosas y/o no pagarlas.</v>
      </c>
      <c r="J517" s="849" t="s">
        <v>909</v>
      </c>
      <c r="K517" s="852" t="s">
        <v>873</v>
      </c>
      <c r="L517" s="274"/>
      <c r="M517" s="855" t="s">
        <v>656</v>
      </c>
      <c r="N517" s="858">
        <f>IF(ISERROR(VLOOKUP($M517,[10]Listas!$E$20:$F$24,2,FALSE)),"",(VLOOKUP($M517,[10]Listas!$E$20:$F$24,2,FALSE)))</f>
        <v>0.8</v>
      </c>
      <c r="O517" s="861" t="str">
        <f>IF(ISERROR(VLOOKUP($N517,[10]Listas!$E$3:$F$7,2,FALSE)),"",(VLOOKUP($N517,[10]Listas!$E$3:$F$7,2,FALSE)))</f>
        <v>ALTA</v>
      </c>
      <c r="P517" s="864" t="s">
        <v>597</v>
      </c>
      <c r="Q517" s="867">
        <f>IF(ISERROR(VLOOKUP($P517,[10]Listas!$E$28:$F$35,2,FALSE)),"",(VLOOKUP($P517,[10]Listas!$E$28:$F$35,2,FALSE)))</f>
        <v>0.8</v>
      </c>
      <c r="R517" s="870" t="str">
        <f t="shared" ref="R517" si="1289">IF(N517="","",(CONCATENATE("R.INHERENTE
",(IF(AND($N517=0.2,$Q517=0.2),1,(IF(AND($N517=0.2,$Q517=0.4),6,(IF(AND($N517=0.2,$Q517=0.6),11,(IF(AND($N517=0.2,$Q517=0.8),16,(IF(AND($N517=0.2,$Q517=1),21,(IF(AND($N517=0.4,$Q517=0.2),2,(IF(AND($N517=0.4,$Q517=0.4),7,(IF(AND($N517=0.4,$Q517=0.6),12,(IF(AND($N517=0.4,$Q517=0.8),17,(IF(AND($N517=0.4,$Q517=1),22,(IF(AND($N517=0.6,$Q517=0.2),3,(IF(AND($N517=0.6,$Q517=0.4),8,(IF(AND($N517=0.6,$Q517=0.6),13,(IF(AND($N517=0.6,$Q517=0.8),18,(IF(AND($N517=0.6,$Q517=1),23,(IF(AND($N517=0.8,$Q517=0.2),4,(IF(AND($N517=0.8,$Q517=0.4),9,(IF(AND($N517=0.8,$Q517=0.6),14,(IF(AND($N517=0.8,$Q517=0.8),19,(IF(AND($N517=0.8,$Q517=1),24,(IF(AND($N517=1,$Q517=0.2),5,(IF(AND($N517=1,$Q517=0.4),10,(IF(AND($N517=1,$Q517=0.6),15,(IF(AND($N517=1,$Q517=0.8),20,(IF(AND($N517=1,$Q517=1),25,"")))))))))))))))))))))))))))))))))))))))))))))))))))))</f>
        <v>R.INHERENTE
19</v>
      </c>
      <c r="S517" s="274">
        <f>+VLOOKUP($R517,[10]Listas!$D$112:$E$136,2,FALSE)</f>
        <v>19</v>
      </c>
      <c r="T517" s="515" t="s">
        <v>2235</v>
      </c>
      <c r="U517" s="309" t="s">
        <v>748</v>
      </c>
      <c r="V517" s="309"/>
      <c r="W517" s="875">
        <v>25</v>
      </c>
      <c r="X517" s="875"/>
      <c r="Y517" s="875"/>
      <c r="Z517" s="875"/>
      <c r="AA517" s="875"/>
      <c r="AB517" s="875"/>
      <c r="AC517" s="875"/>
      <c r="AD517" s="875"/>
      <c r="AE517" s="875">
        <v>15</v>
      </c>
      <c r="AF517" s="875"/>
      <c r="AG517" s="436">
        <f t="shared" ref="AG517:AG521" si="1290">W517+Y517+AA517+AC517+AE517</f>
        <v>40</v>
      </c>
      <c r="AH517" s="407">
        <v>0.48</v>
      </c>
      <c r="AI517" s="408"/>
      <c r="AJ517" s="876" t="s">
        <v>189</v>
      </c>
      <c r="AK517" s="876"/>
      <c r="AL517" s="877" t="s">
        <v>588</v>
      </c>
      <c r="AM517" s="877"/>
      <c r="AN517" s="1186" t="s">
        <v>189</v>
      </c>
      <c r="AO517" s="1187"/>
      <c r="AP517" s="489" t="s">
        <v>1499</v>
      </c>
      <c r="AQ517" s="545" t="s">
        <v>616</v>
      </c>
      <c r="AR517" s="310" t="s">
        <v>1500</v>
      </c>
      <c r="AS517" s="311" t="s">
        <v>1501</v>
      </c>
      <c r="AT517" s="312" t="s">
        <v>1502</v>
      </c>
      <c r="AU517" s="305">
        <f>+(IF(AND($AV517&gt;0,$AV517&lt;=0.2),0.2,(IF(AND($AV517&gt;0.2,$AV517&lt;=0.4),0.4,(IF(AND($AV517&gt;0.4,$AV517&lt;=0.6),0.6,(IF(AND($AV517&gt;0.6,$AV517&lt;=0.8),0.8,(IF($AV517&gt;0.8,1,""))))))))))</f>
        <v>0.2</v>
      </c>
      <c r="AV517" s="878">
        <f>+MIN(AH517:AH521)</f>
        <v>0.17280000000000001</v>
      </c>
      <c r="AW517" s="881" t="str">
        <f t="shared" ref="AW517:AW529" si="1291">+(IF($AU517=0.2,"MUY BAJA",(IF($AU517=0.4,"BAJA",(IF($AU517=0.6,"MEDIA",(IF($AU517=0.8,"ALTA",(IF($AU517=1,"MUY ALTA",""))))))))))</f>
        <v>MUY BAJA</v>
      </c>
      <c r="AX517" s="884">
        <f>+MIN(AI517:AI521)</f>
        <v>0.28799999999999998</v>
      </c>
      <c r="AY517" s="881" t="str">
        <f t="shared" ref="AY517:AY529" si="1292">+(IF($BB517=0.2,"MUY BAJA",(IF($BB517=0.4,"BAJA",(IF($BB517=0.6,"MEDIA",(IF($BB517=0.8,"ALTA",(IF($BB517=1,"MUY ALTA",""))))))))))</f>
        <v>BAJA</v>
      </c>
      <c r="AZ517" s="887" t="str">
        <f t="shared" ref="AZ517:AZ529" si="1293">IF($AU517="","",(CONCATENATE("R.RESIDUAL
",(IF(AND($AU517=0.2,$BB517=0.2),1,(IF(AND($AU517=0.2,$BB517=0.4),6,(IF(AND($AU517=0.2,$BB517=0.6),11,(IF(AND($AU517=0.2,$BB517=0.8),16,(IF(AND($AU517=0.2,$BB517=1),21,(IF(AND($AU517=0.4,$BB517=0.2),2,(IF(AND($AU517=0.4,$BB517=0.4),7,(IF(AND($AU517=0.4,$BB517=0.6),12,(IF(AND($AU517=0.4,$BB517=0.8),17,(IF(AND($AU517=0.4,$BB517=1),22,(IF(AND($AU517=0.6,$BB517=0.2),3,(IF(AND($AU517=0.6,$BB517=0.4),8,(IF(AND($AU517=0.6,$BB517=0.6),13,(IF(AND($AU517=0.6,$BB517=0.8),18,(IF(AND($AU517=0.6,$BB517=1),23,(IF(AND($AU517=0.8,$BB517=0.2),4,(IF(AND($AU517=0.8,$BB517=0.4),9,(IF(AND($AU517=0.8,$BB517=0.6),14,(IF(AND($AU517=0.8,$BB517=0.8),19,(IF(AND($AU517=0.8,$BB517=1),24,(IF(AND($AU517=1,$BB517=0.2),5,(IF(AND($AU517=1,$BB517=0.4),10,(IF(AND($AU517=1,$BB517=0.6),15,(IF(AND($AU517=1,$BB517=0.8),20,(IF(AND($AU517=1,$BB517=1),25,"")))))))))))))))))))))))))))))))))))))))))))))))))))))</f>
        <v>R.RESIDUAL
6</v>
      </c>
      <c r="BA517" s="890" t="s">
        <v>610</v>
      </c>
      <c r="BB517" s="305">
        <f>+(IF(AND($AX517&gt;0,$AX517&lt;=0.2),0.2,(IF(AND($AX517&gt;0.2,$AX517&lt;=0.4),0.4,(IF(AND($AX517&gt;0.4,$AX517&lt;=0.6),0.6,(IF(AND($AX517&gt;0.6,$AX517&lt;=0.8),0.8,(IF($AX517&gt;0.8,1,""))))))))))</f>
        <v>0.4</v>
      </c>
      <c r="BC517" s="276">
        <f>+VLOOKUP($AZ517,[10]Listas!$F$112:$G$136,2,FALSE)</f>
        <v>6</v>
      </c>
      <c r="BD517" s="397">
        <v>1</v>
      </c>
      <c r="BE517" s="277" t="str">
        <f>IF(ISERROR(IF(R517="R.INHERENTE
5","R. INHERENTE",(IF(AZ517="R.RESIDUAL
5","R. RESIDUAL"," ")))),"",(IF(R517="R.INHERENTE
5","R. INHERENTE",(IF(AZ517="R.RESIDUAL
5","R. RESIDUAL"," ")))))</f>
        <v xml:space="preserve"> </v>
      </c>
      <c r="BF517" s="278" t="str">
        <f>IF(ISERROR(IF(R517="R.INHERENTE
10","R. INHERENTE",(IF(AZ517="R.RESIDUAL
10","R. RESIDUAL"," ")))),"",(IF(R517="R.INHERENTE
10","R. INHERENTE",(IF(AZ517="R.RESIDUAL
10","R. RESIDUAL"," ")))))</f>
        <v xml:space="preserve"> </v>
      </c>
      <c r="BG517" s="278" t="str">
        <f>IF(ISERROR(IF(R517="R.INHERENTE
15","R. INHERENTE",(IF(AZ517="R.RESIDUAL
15","R. RESIDUAL"," ")))),"",(IF(R517="R.INHERENTE
15","R. INHERENTE",(IF(AZ517="R.RESIDUAL
15","R. RESIDUAL"," ")))))</f>
        <v xml:space="preserve"> </v>
      </c>
      <c r="BH517" s="278" t="str">
        <f>IF(ISERROR(IF(R517="R.INHERENTE
20","R. INHERENTE",(IF(AZ517="R.RESIDUAL
20","R. RESIDUAL"," ")))),"",(IF(R517="R.INHERENTE
20","R. INHERENTE",(IF(AZ517="R.RESIDUAL
20","R. RESIDUAL"," ")))))</f>
        <v xml:space="preserve"> </v>
      </c>
      <c r="BI517" s="279" t="str">
        <f>IF(ISERROR(IF(R517="R.INHERENTE
25","R. INHERENTE",(IF(AZ517="R.RESIDUAL
25","R. RESIDUAL"," ")))),"",(IF(R517="R.INHERENTE
25","R. INHERENTE",(IF(AZ517="R.RESIDUAL
25","R. RESIDUAL"," ")))))</f>
        <v xml:space="preserve"> </v>
      </c>
      <c r="BJ517" s="280"/>
      <c r="BK517" s="1157" t="s">
        <v>43</v>
      </c>
      <c r="BL517" s="1160" t="s">
        <v>43</v>
      </c>
      <c r="BM517" s="810" t="s">
        <v>43</v>
      </c>
      <c r="BN517" s="1160" t="s">
        <v>43</v>
      </c>
      <c r="BO517" s="810" t="s">
        <v>43</v>
      </c>
      <c r="BP517" s="813"/>
      <c r="BQ517" s="392"/>
      <c r="BR517" s="816" t="s">
        <v>1503</v>
      </c>
      <c r="BS517" s="819" t="s">
        <v>1504</v>
      </c>
      <c r="BT517" s="822" t="s">
        <v>1505</v>
      </c>
      <c r="BU517" s="275"/>
      <c r="BV517" s="825">
        <v>44656</v>
      </c>
      <c r="BW517" s="828"/>
      <c r="BX517" s="828"/>
      <c r="BY517" s="828"/>
      <c r="BZ517" s="792" t="s">
        <v>924</v>
      </c>
      <c r="CA517" s="828"/>
      <c r="CB517" s="828"/>
      <c r="CC517" s="828"/>
      <c r="CD517" s="792" t="s">
        <v>924</v>
      </c>
      <c r="CE517" s="828"/>
      <c r="CF517" s="828"/>
      <c r="CG517" s="828"/>
      <c r="CH517" s="792" t="s">
        <v>925</v>
      </c>
      <c r="CI517" s="828"/>
      <c r="CJ517" s="828"/>
      <c r="CK517" s="828"/>
      <c r="CL517" s="792" t="s">
        <v>924</v>
      </c>
      <c r="CM517" s="828"/>
      <c r="CN517" s="828"/>
      <c r="CO517" s="828"/>
      <c r="CP517" s="795" t="s">
        <v>926</v>
      </c>
      <c r="CQ517" s="308"/>
      <c r="CR517" s="831">
        <v>44661</v>
      </c>
      <c r="CS517" s="789"/>
      <c r="CT517" s="789"/>
      <c r="CU517" s="789"/>
      <c r="CV517" s="789"/>
      <c r="CW517" s="789"/>
      <c r="CX517" s="789"/>
      <c r="CY517" s="789"/>
      <c r="CZ517" s="792" t="s">
        <v>924</v>
      </c>
      <c r="DA517" s="789"/>
      <c r="DB517" s="789"/>
      <c r="DC517" s="789"/>
      <c r="DD517" s="792" t="s">
        <v>924</v>
      </c>
      <c r="DE517" s="789"/>
      <c r="DF517" s="789"/>
      <c r="DG517" s="789"/>
      <c r="DH517" s="792" t="s">
        <v>925</v>
      </c>
      <c r="DI517" s="789"/>
      <c r="DJ517" s="789"/>
      <c r="DK517" s="789"/>
      <c r="DL517" s="792" t="s">
        <v>924</v>
      </c>
      <c r="DM517" s="789"/>
      <c r="DN517" s="789"/>
      <c r="DO517" s="789"/>
      <c r="DP517" s="795" t="s">
        <v>926</v>
      </c>
      <c r="DQ517" s="293"/>
      <c r="DR517" s="294"/>
      <c r="DS517" s="295"/>
      <c r="DT517" s="295"/>
      <c r="DU517" s="296"/>
    </row>
    <row r="518" spans="1:125" s="303" customFormat="1" ht="80.25" customHeight="1" x14ac:dyDescent="0.25">
      <c r="B518" s="835"/>
      <c r="C518" s="838"/>
      <c r="D518" s="838"/>
      <c r="E518" s="838"/>
      <c r="F518" s="841"/>
      <c r="G518" s="844"/>
      <c r="H518" s="486" t="s">
        <v>2236</v>
      </c>
      <c r="I518" s="847"/>
      <c r="J518" s="850"/>
      <c r="K518" s="853"/>
      <c r="L518" s="274"/>
      <c r="M518" s="856"/>
      <c r="N518" s="859"/>
      <c r="O518" s="862"/>
      <c r="P518" s="865"/>
      <c r="Q518" s="868"/>
      <c r="R518" s="871"/>
      <c r="S518" s="274"/>
      <c r="T518" s="516" t="s">
        <v>2237</v>
      </c>
      <c r="U518" s="258" t="s">
        <v>748</v>
      </c>
      <c r="V518" s="258"/>
      <c r="W518" s="798">
        <v>25</v>
      </c>
      <c r="X518" s="798"/>
      <c r="Y518" s="798"/>
      <c r="Z518" s="798"/>
      <c r="AA518" s="798"/>
      <c r="AB518" s="798"/>
      <c r="AC518" s="798"/>
      <c r="AD518" s="798"/>
      <c r="AE518" s="798">
        <v>15</v>
      </c>
      <c r="AF518" s="798"/>
      <c r="AG518" s="412">
        <f t="shared" si="1290"/>
        <v>40</v>
      </c>
      <c r="AH518" s="403">
        <v>0.28799999999999998</v>
      </c>
      <c r="AI518" s="404"/>
      <c r="AJ518" s="799" t="s">
        <v>189</v>
      </c>
      <c r="AK518" s="799"/>
      <c r="AL518" s="800" t="s">
        <v>588</v>
      </c>
      <c r="AM518" s="800"/>
      <c r="AN518" s="801" t="s">
        <v>189</v>
      </c>
      <c r="AO518" s="802"/>
      <c r="AP518" s="544" t="s">
        <v>1506</v>
      </c>
      <c r="AQ518" s="482" t="s">
        <v>616</v>
      </c>
      <c r="AR518" s="269" t="s">
        <v>1507</v>
      </c>
      <c r="AS518" s="266" t="s">
        <v>1501</v>
      </c>
      <c r="AT518" s="261" t="s">
        <v>1508</v>
      </c>
      <c r="AU518" s="276"/>
      <c r="AV518" s="879"/>
      <c r="AW518" s="882"/>
      <c r="AX518" s="885"/>
      <c r="AY518" s="882"/>
      <c r="AZ518" s="888"/>
      <c r="BA518" s="891"/>
      <c r="BB518" s="394"/>
      <c r="BC518" s="282"/>
      <c r="BD518" s="397">
        <v>0.8</v>
      </c>
      <c r="BE518" s="283" t="str">
        <f>IF(ISERROR(IF(R517="R.INHERENTE
4","R. INHERENTE",(IF(AZ517="R.RESIDUAL
4","R. RESIDUAL"," ")))),"",(IF(R517="R.INHERENTE
4","R. INHERENTE",(IF(AZ517="R.RESIDUAL
4","R. RESIDUAL"," ")))))</f>
        <v xml:space="preserve"> </v>
      </c>
      <c r="BF518" s="284" t="str">
        <f>IF(ISERROR(IF(R517="R.INHERENTE
9","R. INHERENTE",(IF(AZ517="R.RESIDUAL
9","R. RESIDUAL"," ")))),"",(IF(R517="R.INHERENTE
9","R. INHERENTE",(IF(AZ517="R.RESIDUAL
9","R. RESIDUAL"," ")))))</f>
        <v xml:space="preserve"> </v>
      </c>
      <c r="BG518" s="285" t="str">
        <f>IF(ISERROR(IF(R517="R.INHERENTE
14","R. INHERENTE",(IF(AZ517="R.RESIDUAL
14","R. RESIDUAL"," ")))),"",(IF(R517="R.INHERENTE
14","R. INHERENTE",(IF(AZ517="R.RESIDUAL
14","R. RESIDUAL"," ")))))</f>
        <v xml:space="preserve"> </v>
      </c>
      <c r="BH518" s="285" t="str">
        <f>IF(ISERROR(IF(R517="R.INHERENTE
19","R. INHERENTE",(IF(AZ517="R.RESIDUAL
19","R. RESIDUAL"," ")))),"",(IF(R517="R.INHERENTE
19","R. INHERENTE",(IF(AZ517="R.RESIDUAL
19","R. RESIDUAL"," ")))))</f>
        <v>R. INHERENTE</v>
      </c>
      <c r="BI518" s="286" t="str">
        <f>IF(ISERROR(IF(R517="R.INHERENTE
24","R. INHERENTE",(IF(AZ517="R.RESIDUAL
24","R. RESIDUAL"," ")))),"",(IF(R517="R.INHERENTE
24","R. INHERENTE",(IF(AZ517="R.RESIDUAL
24","R. RESIDUAL"," ")))))</f>
        <v xml:space="preserve"> </v>
      </c>
      <c r="BJ518" s="280"/>
      <c r="BK518" s="1158"/>
      <c r="BL518" s="1161"/>
      <c r="BM518" s="811"/>
      <c r="BN518" s="1161"/>
      <c r="BO518" s="811"/>
      <c r="BP518" s="814"/>
      <c r="BQ518" s="392"/>
      <c r="BR518" s="817"/>
      <c r="BS518" s="820"/>
      <c r="BT518" s="823"/>
      <c r="BU518" s="275"/>
      <c r="BV518" s="826"/>
      <c r="BW518" s="829"/>
      <c r="BX518" s="829"/>
      <c r="BY518" s="829"/>
      <c r="BZ518" s="793"/>
      <c r="CA518" s="829"/>
      <c r="CB518" s="829"/>
      <c r="CC518" s="829"/>
      <c r="CD518" s="793"/>
      <c r="CE518" s="829"/>
      <c r="CF518" s="829"/>
      <c r="CG518" s="829"/>
      <c r="CH518" s="793"/>
      <c r="CI518" s="829"/>
      <c r="CJ518" s="829"/>
      <c r="CK518" s="829"/>
      <c r="CL518" s="793"/>
      <c r="CM518" s="829"/>
      <c r="CN518" s="829"/>
      <c r="CO518" s="829"/>
      <c r="CP518" s="796"/>
      <c r="CQ518" s="308"/>
      <c r="CR518" s="832"/>
      <c r="CS518" s="790"/>
      <c r="CT518" s="790"/>
      <c r="CU518" s="790"/>
      <c r="CV518" s="790"/>
      <c r="CW518" s="790"/>
      <c r="CX518" s="790"/>
      <c r="CY518" s="790"/>
      <c r="CZ518" s="793"/>
      <c r="DA518" s="790"/>
      <c r="DB518" s="790"/>
      <c r="DC518" s="790"/>
      <c r="DD518" s="793"/>
      <c r="DE518" s="790"/>
      <c r="DF518" s="790"/>
      <c r="DG518" s="790"/>
      <c r="DH518" s="793"/>
      <c r="DI518" s="790"/>
      <c r="DJ518" s="790"/>
      <c r="DK518" s="790"/>
      <c r="DL518" s="793"/>
      <c r="DM518" s="790"/>
      <c r="DN518" s="790"/>
      <c r="DO518" s="790"/>
      <c r="DP518" s="796"/>
      <c r="DQ518" s="293"/>
      <c r="DR518" s="297"/>
      <c r="DS518" s="298"/>
      <c r="DT518" s="298"/>
      <c r="DU518" s="299"/>
    </row>
    <row r="519" spans="1:125" s="303" customFormat="1" ht="80.25" customHeight="1" x14ac:dyDescent="0.25">
      <c r="B519" s="835"/>
      <c r="C519" s="838"/>
      <c r="D519" s="838"/>
      <c r="E519" s="838"/>
      <c r="F519" s="841"/>
      <c r="G519" s="844"/>
      <c r="H519" s="486" t="s">
        <v>1509</v>
      </c>
      <c r="I519" s="847"/>
      <c r="J519" s="850"/>
      <c r="K519" s="853"/>
      <c r="L519" s="274"/>
      <c r="M519" s="856"/>
      <c r="N519" s="859"/>
      <c r="O519" s="862"/>
      <c r="P519" s="865"/>
      <c r="Q519" s="868"/>
      <c r="R519" s="871"/>
      <c r="S519" s="274"/>
      <c r="T519" s="516" t="s">
        <v>2238</v>
      </c>
      <c r="U519" s="258" t="s">
        <v>748</v>
      </c>
      <c r="V519" s="258"/>
      <c r="W519" s="798">
        <v>25</v>
      </c>
      <c r="X519" s="798"/>
      <c r="Y519" s="798"/>
      <c r="Z519" s="798"/>
      <c r="AA519" s="798"/>
      <c r="AB519" s="798"/>
      <c r="AC519" s="798"/>
      <c r="AD519" s="798"/>
      <c r="AE519" s="798">
        <v>15</v>
      </c>
      <c r="AF519" s="798"/>
      <c r="AG519" s="412">
        <f t="shared" si="1290"/>
        <v>40</v>
      </c>
      <c r="AH519" s="403">
        <v>0.17280000000000001</v>
      </c>
      <c r="AI519" s="404"/>
      <c r="AJ519" s="799" t="s">
        <v>189</v>
      </c>
      <c r="AK519" s="799"/>
      <c r="AL519" s="800" t="s">
        <v>588</v>
      </c>
      <c r="AM519" s="800"/>
      <c r="AN519" s="799" t="s">
        <v>189</v>
      </c>
      <c r="AO519" s="799"/>
      <c r="AP519" s="544" t="s">
        <v>1510</v>
      </c>
      <c r="AQ519" s="482" t="s">
        <v>616</v>
      </c>
      <c r="AR519" s="269" t="s">
        <v>1511</v>
      </c>
      <c r="AS519" s="266" t="s">
        <v>1512</v>
      </c>
      <c r="AT519" s="261" t="s">
        <v>1513</v>
      </c>
      <c r="AU519" s="276"/>
      <c r="AV519" s="879"/>
      <c r="AW519" s="882"/>
      <c r="AX519" s="885"/>
      <c r="AY519" s="882"/>
      <c r="AZ519" s="888"/>
      <c r="BA519" s="891"/>
      <c r="BB519" s="394"/>
      <c r="BC519" s="282"/>
      <c r="BD519" s="397">
        <v>0.60000000000000009</v>
      </c>
      <c r="BE519" s="283" t="str">
        <f>IF(ISERROR(IF(R517="R.INHERENTE
3","R. INHERENTE",(IF(AZ517="R.RESIDUAL
3","R. RESIDUAL"," ")))),"",(IF(R517="R.INHERENTE
3","R. INHERENTE",(IF(AZ517="R.RESIDUAL
3","R. RESIDUAL"," ")))))</f>
        <v xml:space="preserve"> </v>
      </c>
      <c r="BF519" s="284" t="str">
        <f>IF(ISERROR(IF(R517="R.INHERENTE
8","R. INHERENTE",(IF(AZ517="R.RESIDUAL
8","R. RESIDUAL"," ")))),"",(IF(R517="R.INHERENTE
8","R. INHERENTE",(IF(AZ517="R.RESIDUAL
8","R. RESIDUAL"," ")))))</f>
        <v xml:space="preserve"> </v>
      </c>
      <c r="BG519" s="284" t="str">
        <f>IF(ISERROR(IF(R517="R.INHERENTE
13","R. INHERENTE",(IF(AZ517="R.RESIDUAL
13","R. RESIDUAL"," ")))),"",(IF(R517="R.INHERENTE
13","R. INHERENTE",(IF(AZ517="R.RESIDUAL
13","R. RESIDUAL"," ")))))</f>
        <v xml:space="preserve"> </v>
      </c>
      <c r="BH519" s="285" t="str">
        <f>IF(ISERROR(IF(R517="R.INHERENTE
18","R. INHERENTE",(IF(AZ517="R.RESIDUAL
18","R. RESIDUAL"," ")))),"",(IF(R517="R.INHERENTE
18","R. INHERENTE",(IF(AZ517="R.RESIDUAL
18","R. RESIDUAL"," ")))))</f>
        <v xml:space="preserve"> </v>
      </c>
      <c r="BI519" s="286" t="str">
        <f>IF(ISERROR(IF(R517="R.INHERENTE
23","R. INHERENTE",(IF(AZ517="R.RESIDUAL
23","R. RESIDUAL"," ")))),"",(IF(R517="R.INHERENTE
23","R. INHERENTE",(IF(AZ517="R.RESIDUAL
23","R. RESIDUAL"," ")))))</f>
        <v xml:space="preserve"> </v>
      </c>
      <c r="BJ519" s="280"/>
      <c r="BK519" s="1158"/>
      <c r="BL519" s="1161"/>
      <c r="BM519" s="811"/>
      <c r="BN519" s="1161"/>
      <c r="BO519" s="811"/>
      <c r="BP519" s="814"/>
      <c r="BQ519" s="392"/>
      <c r="BR519" s="817"/>
      <c r="BS519" s="820"/>
      <c r="BT519" s="823"/>
      <c r="BU519" s="275"/>
      <c r="BV519" s="826"/>
      <c r="BW519" s="829"/>
      <c r="BX519" s="829"/>
      <c r="BY519" s="829"/>
      <c r="BZ519" s="793"/>
      <c r="CA519" s="829"/>
      <c r="CB519" s="829"/>
      <c r="CC519" s="829"/>
      <c r="CD519" s="793"/>
      <c r="CE519" s="829"/>
      <c r="CF519" s="829"/>
      <c r="CG519" s="829"/>
      <c r="CH519" s="793"/>
      <c r="CI519" s="829"/>
      <c r="CJ519" s="829"/>
      <c r="CK519" s="829"/>
      <c r="CL519" s="793"/>
      <c r="CM519" s="829"/>
      <c r="CN519" s="829"/>
      <c r="CO519" s="829"/>
      <c r="CP519" s="796"/>
      <c r="CQ519" s="308"/>
      <c r="CR519" s="832"/>
      <c r="CS519" s="790"/>
      <c r="CT519" s="790"/>
      <c r="CU519" s="790"/>
      <c r="CV519" s="790"/>
      <c r="CW519" s="790"/>
      <c r="CX519" s="790"/>
      <c r="CY519" s="790"/>
      <c r="CZ519" s="793"/>
      <c r="DA519" s="790"/>
      <c r="DB519" s="790"/>
      <c r="DC519" s="790"/>
      <c r="DD519" s="793"/>
      <c r="DE519" s="790"/>
      <c r="DF519" s="790"/>
      <c r="DG519" s="790"/>
      <c r="DH519" s="793"/>
      <c r="DI519" s="790"/>
      <c r="DJ519" s="790"/>
      <c r="DK519" s="790"/>
      <c r="DL519" s="793"/>
      <c r="DM519" s="790"/>
      <c r="DN519" s="790"/>
      <c r="DO519" s="790"/>
      <c r="DP519" s="796"/>
      <c r="DQ519" s="293"/>
      <c r="DR519" s="297"/>
      <c r="DS519" s="298"/>
      <c r="DT519" s="298"/>
      <c r="DU519" s="299"/>
    </row>
    <row r="520" spans="1:125" s="303" customFormat="1" ht="80.25" customHeight="1" x14ac:dyDescent="0.25">
      <c r="B520" s="835"/>
      <c r="C520" s="838"/>
      <c r="D520" s="838"/>
      <c r="E520" s="838"/>
      <c r="F520" s="841"/>
      <c r="G520" s="844"/>
      <c r="H520" s="486" t="s">
        <v>2239</v>
      </c>
      <c r="I520" s="847"/>
      <c r="J520" s="850"/>
      <c r="K520" s="853"/>
      <c r="L520" s="274"/>
      <c r="M520" s="856"/>
      <c r="N520" s="859"/>
      <c r="O520" s="862"/>
      <c r="P520" s="865"/>
      <c r="Q520" s="868"/>
      <c r="R520" s="871"/>
      <c r="S520" s="274"/>
      <c r="T520" s="516" t="s">
        <v>2240</v>
      </c>
      <c r="U520" s="258"/>
      <c r="V520" s="258" t="s">
        <v>260</v>
      </c>
      <c r="W520" s="798">
        <v>25</v>
      </c>
      <c r="X520" s="798"/>
      <c r="Y520" s="798"/>
      <c r="Z520" s="798"/>
      <c r="AA520" s="798"/>
      <c r="AB520" s="798"/>
      <c r="AC520" s="798"/>
      <c r="AD520" s="798"/>
      <c r="AE520" s="798">
        <v>15</v>
      </c>
      <c r="AF520" s="798"/>
      <c r="AG520" s="412">
        <f t="shared" si="1290"/>
        <v>40</v>
      </c>
      <c r="AH520" s="403"/>
      <c r="AI520" s="404">
        <v>0.48</v>
      </c>
      <c r="AJ520" s="799" t="s">
        <v>189</v>
      </c>
      <c r="AK520" s="799"/>
      <c r="AL520" s="800" t="s">
        <v>588</v>
      </c>
      <c r="AM520" s="800"/>
      <c r="AN520" s="799" t="s">
        <v>189</v>
      </c>
      <c r="AO520" s="799"/>
      <c r="AP520" s="544" t="s">
        <v>1514</v>
      </c>
      <c r="AQ520" s="482" t="s">
        <v>616</v>
      </c>
      <c r="AR520" s="269" t="s">
        <v>1515</v>
      </c>
      <c r="AS520" s="266" t="s">
        <v>1516</v>
      </c>
      <c r="AT520" s="261" t="s">
        <v>1517</v>
      </c>
      <c r="AU520" s="276"/>
      <c r="AV520" s="879"/>
      <c r="AW520" s="882"/>
      <c r="AX520" s="885"/>
      <c r="AY520" s="882"/>
      <c r="AZ520" s="888"/>
      <c r="BA520" s="891"/>
      <c r="BB520" s="394"/>
      <c r="BC520" s="282"/>
      <c r="BD520" s="397">
        <v>0.4</v>
      </c>
      <c r="BE520" s="287" t="str">
        <f>IF(ISERROR(IF(R517="R.INHERENTE
2","R. INHERENTE",(IF(AZ517="R.RESIDUAL
2","R. RESIDUAL"," ")))),"",(IF(R517="R.INHERENTE
2","R. INHERENTE",(IF(AZ517="R.RESIDUAL
2","R. RESIDUAL"," ")))))</f>
        <v xml:space="preserve"> </v>
      </c>
      <c r="BF520" s="284" t="str">
        <f>IF(ISERROR(IF(R517="R.INHERENTE
7","R. INHERENTE",(IF(AZ517="R.RESIDUAL
7","R. RESIDUAL"," ")))),"",(IF(R517="R.INHERENTE
7","R. INHERENTE",(IF(AZ517="R.RESIDUAL
7","R. RESIDUAL"," ")))))</f>
        <v xml:space="preserve"> </v>
      </c>
      <c r="BG520" s="284" t="str">
        <f>IF(ISERROR(IF(R517="R.INHERENTE
12","R. INHERENTE",(IF(AZ517="R.RESIDUAL
12","R. RESIDUAL"," ")))),"",(IF(R517="R.INHERENTE
12","R. INHERENTE",(IF(AZ517="R.RESIDUAL
12","R. RESIDUAL"," ")))))</f>
        <v xml:space="preserve"> </v>
      </c>
      <c r="BH520" s="285" t="str">
        <f>IF(ISERROR(IF(R517="R.INHERENTE
17","R. INHERENTE",(IF(AZ517="R.RESIDUAL
17","R. RESIDUAL"," ")))),"",(IF(R517="R.INHERENTE
17","R. INHERENTE",(IF(AZ517="R.RESIDUAL
17","R. RESIDUAL"," ")))))</f>
        <v xml:space="preserve"> </v>
      </c>
      <c r="BI520" s="286" t="str">
        <f>IF(ISERROR(IF(R517="R.INHERENTE
22","R. INHERENTE",(IF(AZ517="R.RESIDUAL
22","R. RESIDUAL"," ")))),"",(IF(R517="R.INHERENTE
22","R. INHERENTE",(IF(AZ517="R.RESIDUAL
22","R. RESIDUAL"," ")))))</f>
        <v xml:space="preserve"> </v>
      </c>
      <c r="BJ520" s="280"/>
      <c r="BK520" s="1158"/>
      <c r="BL520" s="1161"/>
      <c r="BM520" s="811"/>
      <c r="BN520" s="1161"/>
      <c r="BO520" s="811"/>
      <c r="BP520" s="814"/>
      <c r="BQ520" s="392"/>
      <c r="BR520" s="817"/>
      <c r="BS520" s="820"/>
      <c r="BT520" s="823"/>
      <c r="BU520" s="275"/>
      <c r="BV520" s="826"/>
      <c r="BW520" s="829"/>
      <c r="BX520" s="829"/>
      <c r="BY520" s="829"/>
      <c r="BZ520" s="793"/>
      <c r="CA520" s="829"/>
      <c r="CB520" s="829"/>
      <c r="CC520" s="829"/>
      <c r="CD520" s="793"/>
      <c r="CE520" s="829"/>
      <c r="CF520" s="829"/>
      <c r="CG520" s="829"/>
      <c r="CH520" s="793"/>
      <c r="CI520" s="829"/>
      <c r="CJ520" s="829"/>
      <c r="CK520" s="829"/>
      <c r="CL520" s="793"/>
      <c r="CM520" s="829"/>
      <c r="CN520" s="829"/>
      <c r="CO520" s="829"/>
      <c r="CP520" s="796"/>
      <c r="CQ520" s="308"/>
      <c r="CR520" s="832"/>
      <c r="CS520" s="790"/>
      <c r="CT520" s="790"/>
      <c r="CU520" s="790"/>
      <c r="CV520" s="790"/>
      <c r="CW520" s="790"/>
      <c r="CX520" s="790"/>
      <c r="CY520" s="790"/>
      <c r="CZ520" s="793"/>
      <c r="DA520" s="790"/>
      <c r="DB520" s="790"/>
      <c r="DC520" s="790"/>
      <c r="DD520" s="793"/>
      <c r="DE520" s="790"/>
      <c r="DF520" s="790"/>
      <c r="DG520" s="790"/>
      <c r="DH520" s="793"/>
      <c r="DI520" s="790"/>
      <c r="DJ520" s="790"/>
      <c r="DK520" s="790"/>
      <c r="DL520" s="793"/>
      <c r="DM520" s="790"/>
      <c r="DN520" s="790"/>
      <c r="DO520" s="790"/>
      <c r="DP520" s="796"/>
      <c r="DQ520" s="293"/>
      <c r="DR520" s="297"/>
      <c r="DS520" s="298"/>
      <c r="DT520" s="298"/>
      <c r="DU520" s="299"/>
    </row>
    <row r="521" spans="1:125" s="303" customFormat="1" ht="80.25" customHeight="1" thickBot="1" x14ac:dyDescent="0.3">
      <c r="B521" s="836"/>
      <c r="C521" s="839"/>
      <c r="D521" s="839"/>
      <c r="E521" s="839"/>
      <c r="F521" s="842"/>
      <c r="G521" s="845"/>
      <c r="H521" s="487" t="s">
        <v>2241</v>
      </c>
      <c r="I521" s="848"/>
      <c r="J521" s="851"/>
      <c r="K521" s="854"/>
      <c r="L521" s="274"/>
      <c r="M521" s="857"/>
      <c r="N521" s="860"/>
      <c r="O521" s="863"/>
      <c r="P521" s="866"/>
      <c r="Q521" s="869"/>
      <c r="R521" s="872"/>
      <c r="S521" s="274"/>
      <c r="T521" s="536" t="s">
        <v>2242</v>
      </c>
      <c r="U521" s="263"/>
      <c r="V521" s="263" t="s">
        <v>260</v>
      </c>
      <c r="W521" s="805">
        <v>25</v>
      </c>
      <c r="X521" s="805"/>
      <c r="Y521" s="805"/>
      <c r="Z521" s="805"/>
      <c r="AA521" s="805"/>
      <c r="AB521" s="805"/>
      <c r="AC521" s="805"/>
      <c r="AD521" s="805"/>
      <c r="AE521" s="805">
        <v>15</v>
      </c>
      <c r="AF521" s="805"/>
      <c r="AG521" s="413">
        <f t="shared" si="1290"/>
        <v>40</v>
      </c>
      <c r="AH521" s="405"/>
      <c r="AI521" s="406">
        <v>0.28799999999999998</v>
      </c>
      <c r="AJ521" s="971" t="s">
        <v>189</v>
      </c>
      <c r="AK521" s="971"/>
      <c r="AL521" s="896" t="s">
        <v>588</v>
      </c>
      <c r="AM521" s="896"/>
      <c r="AN521" s="971" t="s">
        <v>189</v>
      </c>
      <c r="AO521" s="971"/>
      <c r="AP521" s="271" t="s">
        <v>1518</v>
      </c>
      <c r="AQ521" s="483" t="s">
        <v>616</v>
      </c>
      <c r="AR521" s="270" t="s">
        <v>1519</v>
      </c>
      <c r="AS521" s="267" t="s">
        <v>1501</v>
      </c>
      <c r="AT521" s="264" t="s">
        <v>1520</v>
      </c>
      <c r="AU521" s="276"/>
      <c r="AV521" s="880"/>
      <c r="AW521" s="883"/>
      <c r="AX521" s="886"/>
      <c r="AY521" s="883"/>
      <c r="AZ521" s="889"/>
      <c r="BA521" s="892"/>
      <c r="BB521" s="394"/>
      <c r="BC521" s="282"/>
      <c r="BD521" s="398">
        <v>0.2</v>
      </c>
      <c r="BE521" s="288" t="str">
        <f>IF(ISERROR(IF(R517="R.INHERENTE
1","R. INHERENTE",(IF(AZ517="R.RESIDUAL
1","R. RESIDUAL"," ")))),"",(IF(R517="R.INHERENTE
1","R. INHERENTE",(IF(AZ517="R.RESIDUAL
1","R. RESIDUAL"," ")))))</f>
        <v xml:space="preserve"> </v>
      </c>
      <c r="BF521" s="289" t="str">
        <f>IF(ISERROR(IF(R517="R.INHERENTE
6","R. INHERENTE",(IF(AZ517="R.RESIDUAL
6","R. RESIDUAL"," ")))),"",(IF(R517="R.INHERENTE
6","R. INHERENTE",(IF(AZ517="R.RESIDUAL
6","R. RESIDUAL"," ")))))</f>
        <v>R. RESIDUAL</v>
      </c>
      <c r="BG521" s="290" t="str">
        <f>IF(ISERROR(IF(R517="R.INHERENTE
11","R. INHERENTE",(IF(AZ517="R.RESIDUAL
11","R. RESIDUAL"," ")))),"",(IF(R517="R.INHERENTE
11","R. INHERENTE",(IF(AZ517="R.RESIDUAL
11","R. RESIDUAL"," ")))))</f>
        <v xml:space="preserve"> </v>
      </c>
      <c r="BH521" s="291" t="str">
        <f>IF(ISERROR(IF(R517="R.INHERENTE
16","R. INHERENTE",(IF(AZ517="R.RESIDUAL
16","R. RESIDUAL"," ")))),"",(IF(R517="R.INHERENTE
16","R. INHERENTE",(IF(AZ517="R.RESIDUAL
16","R. RESIDUAL"," ")))))</f>
        <v xml:space="preserve"> </v>
      </c>
      <c r="BI521" s="292" t="str">
        <f>IF(ISERROR(IF(R517="R.INHERENTE
21","R. INHERENTE",(IF(AZ517="R.RESIDUAL
21","R. RESIDUAL"," ")))),"",(IF(R517="R.INHERENTE
21","R. INHERENTE",(IF(AZ517="R.RESIDUAL
21","R. RESIDUAL"," ")))))</f>
        <v xml:space="preserve"> </v>
      </c>
      <c r="BJ521" s="280"/>
      <c r="BK521" s="1159"/>
      <c r="BL521" s="1162"/>
      <c r="BM521" s="812"/>
      <c r="BN521" s="1162"/>
      <c r="BO521" s="812"/>
      <c r="BP521" s="815"/>
      <c r="BQ521" s="392"/>
      <c r="BR521" s="818"/>
      <c r="BS521" s="821"/>
      <c r="BT521" s="824"/>
      <c r="BU521" s="275"/>
      <c r="BV521" s="827"/>
      <c r="BW521" s="830"/>
      <c r="BX521" s="830"/>
      <c r="BY521" s="830"/>
      <c r="BZ521" s="794"/>
      <c r="CA521" s="830"/>
      <c r="CB521" s="830"/>
      <c r="CC521" s="830"/>
      <c r="CD521" s="794"/>
      <c r="CE521" s="830"/>
      <c r="CF521" s="830"/>
      <c r="CG521" s="830"/>
      <c r="CH521" s="794"/>
      <c r="CI521" s="830"/>
      <c r="CJ521" s="830"/>
      <c r="CK521" s="830"/>
      <c r="CL521" s="794"/>
      <c r="CM521" s="830"/>
      <c r="CN521" s="830"/>
      <c r="CO521" s="830"/>
      <c r="CP521" s="797"/>
      <c r="CQ521" s="308"/>
      <c r="CR521" s="833"/>
      <c r="CS521" s="791"/>
      <c r="CT521" s="791"/>
      <c r="CU521" s="791"/>
      <c r="CV521" s="791"/>
      <c r="CW521" s="791"/>
      <c r="CX521" s="791"/>
      <c r="CY521" s="791"/>
      <c r="CZ521" s="794"/>
      <c r="DA521" s="791"/>
      <c r="DB521" s="791"/>
      <c r="DC521" s="791"/>
      <c r="DD521" s="794"/>
      <c r="DE521" s="791"/>
      <c r="DF521" s="791"/>
      <c r="DG521" s="791"/>
      <c r="DH521" s="794"/>
      <c r="DI521" s="791"/>
      <c r="DJ521" s="791"/>
      <c r="DK521" s="791"/>
      <c r="DL521" s="794"/>
      <c r="DM521" s="791"/>
      <c r="DN521" s="791"/>
      <c r="DO521" s="791"/>
      <c r="DP521" s="797"/>
      <c r="DQ521" s="293"/>
      <c r="DR521" s="300"/>
      <c r="DS521" s="301"/>
      <c r="DT521" s="301"/>
      <c r="DU521" s="302"/>
    </row>
    <row r="522" spans="1:125" ht="19.5" customHeight="1" thickBot="1" x14ac:dyDescent="0.3">
      <c r="AV522" s="394"/>
      <c r="AW522" s="394"/>
      <c r="AX522" s="394"/>
      <c r="AY522" s="394"/>
      <c r="AZ522" s="394"/>
      <c r="BE522" s="410">
        <v>0.2</v>
      </c>
      <c r="BF522" s="411">
        <v>0.4</v>
      </c>
      <c r="BG522" s="411">
        <v>0.60000000000000009</v>
      </c>
      <c r="BH522" s="411">
        <v>0.8</v>
      </c>
      <c r="BI522" s="411">
        <v>1</v>
      </c>
    </row>
    <row r="523" spans="1:125" ht="78.75" customHeight="1" x14ac:dyDescent="0.25">
      <c r="A523" s="303"/>
      <c r="B523" s="834">
        <v>85</v>
      </c>
      <c r="C523" s="837" t="s">
        <v>648</v>
      </c>
      <c r="D523" s="837" t="s">
        <v>630</v>
      </c>
      <c r="E523" s="837" t="s">
        <v>601</v>
      </c>
      <c r="F523" s="840" t="s">
        <v>600</v>
      </c>
      <c r="G523" s="843" t="s">
        <v>2243</v>
      </c>
      <c r="H523" s="485" t="s">
        <v>2244</v>
      </c>
      <c r="I523" s="846" t="str">
        <f>IF(F523="","",(CONCATENATE("Posibilidad de afectación ",F523," ",G523," ",H523," ",H524," ",H525," ",H526," ",H527)))</f>
        <v xml:space="preserve">Posibilidad de afectación Económica y Reputacional  por desviación y/o perdida de recursos financieros, debido a la falta de control diario a los movimientos y saldos bancarios, seguimiento a los registros, falta de arqueos de caja en los diferentes puntos de atención y la no verificación, cruce y descargue del sistema de información de los pagos autorizados.  </v>
      </c>
      <c r="J523" s="849" t="s">
        <v>268</v>
      </c>
      <c r="K523" s="852" t="s">
        <v>869</v>
      </c>
      <c r="L523" s="274"/>
      <c r="M523" s="855" t="s">
        <v>656</v>
      </c>
      <c r="N523" s="858">
        <f>IF(ISERROR(VLOOKUP($M523,[10]Listas!$E$20:$F$24,2,FALSE)),"",(VLOOKUP($M523,[10]Listas!$E$20:$F$24,2,FALSE)))</f>
        <v>0.8</v>
      </c>
      <c r="O523" s="861" t="str">
        <f>IF(ISERROR(VLOOKUP($N523,[10]Listas!$E$3:$F$7,2,FALSE)),"",(VLOOKUP($N523,[10]Listas!$E$3:$F$7,2,FALSE)))</f>
        <v>ALTA</v>
      </c>
      <c r="P523" s="864" t="s">
        <v>594</v>
      </c>
      <c r="Q523" s="867">
        <f>IF(ISERROR(VLOOKUP($P523,[10]Listas!$E$28:$F$35,2,FALSE)),"",(VLOOKUP($P523,[10]Listas!$E$28:$F$35,2,FALSE)))</f>
        <v>0.6</v>
      </c>
      <c r="R523" s="870" t="str">
        <f t="shared" ref="R523" si="1294">IF(N523="","",(CONCATENATE("R.INHERENTE
",(IF(AND($N523=0.2,$Q523=0.2),1,(IF(AND($N523=0.2,$Q523=0.4),6,(IF(AND($N523=0.2,$Q523=0.6),11,(IF(AND($N523=0.2,$Q523=0.8),16,(IF(AND($N523=0.2,$Q523=1),21,(IF(AND($N523=0.4,$Q523=0.2),2,(IF(AND($N523=0.4,$Q523=0.4),7,(IF(AND($N523=0.4,$Q523=0.6),12,(IF(AND($N523=0.4,$Q523=0.8),17,(IF(AND($N523=0.4,$Q523=1),22,(IF(AND($N523=0.6,$Q523=0.2),3,(IF(AND($N523=0.6,$Q523=0.4),8,(IF(AND($N523=0.6,$Q523=0.6),13,(IF(AND($N523=0.6,$Q523=0.8),18,(IF(AND($N523=0.6,$Q523=1),23,(IF(AND($N523=0.8,$Q523=0.2),4,(IF(AND($N523=0.8,$Q523=0.4),9,(IF(AND($N523=0.8,$Q523=0.6),14,(IF(AND($N523=0.8,$Q523=0.8),19,(IF(AND($N523=0.8,$Q523=1),24,(IF(AND($N523=1,$Q523=0.2),5,(IF(AND($N523=1,$Q523=0.4),10,(IF(AND($N523=1,$Q523=0.6),15,(IF(AND($N523=1,$Q523=0.8),20,(IF(AND($N523=1,$Q523=1),25,"")))))))))))))))))))))))))))))))))))))))))))))))))))))</f>
        <v>R.INHERENTE
14</v>
      </c>
      <c r="S523" s="274">
        <f>+VLOOKUP($R523,[10]Listas!$D$112:$E$136,2,FALSE)</f>
        <v>14</v>
      </c>
      <c r="T523" s="515" t="s">
        <v>2245</v>
      </c>
      <c r="U523" s="309" t="s">
        <v>748</v>
      </c>
      <c r="V523" s="309"/>
      <c r="W523" s="875">
        <v>25</v>
      </c>
      <c r="X523" s="875"/>
      <c r="Y523" s="875"/>
      <c r="Z523" s="875"/>
      <c r="AA523" s="875"/>
      <c r="AB523" s="875"/>
      <c r="AC523" s="875"/>
      <c r="AD523" s="875"/>
      <c r="AE523" s="875">
        <v>15</v>
      </c>
      <c r="AF523" s="875"/>
      <c r="AG523" s="436">
        <f t="shared" ref="AG523:AG527" si="1295">W523+Y523+AA523+AC523+AE523</f>
        <v>40</v>
      </c>
      <c r="AH523" s="407">
        <v>0.48</v>
      </c>
      <c r="AI523" s="408"/>
      <c r="AJ523" s="876" t="s">
        <v>189</v>
      </c>
      <c r="AK523" s="876"/>
      <c r="AL523" s="877" t="s">
        <v>588</v>
      </c>
      <c r="AM523" s="877"/>
      <c r="AN523" s="1186" t="s">
        <v>189</v>
      </c>
      <c r="AO523" s="1187"/>
      <c r="AP523" s="489" t="s">
        <v>1521</v>
      </c>
      <c r="AQ523" s="545" t="s">
        <v>1453</v>
      </c>
      <c r="AR523" s="310" t="s">
        <v>1522</v>
      </c>
      <c r="AS523" s="311" t="s">
        <v>1523</v>
      </c>
      <c r="AT523" s="312" t="s">
        <v>1524</v>
      </c>
      <c r="AU523" s="305">
        <f t="shared" ref="AU523" si="1296">+(IF(AND($AV523&gt;0,$AV523&lt;=0.2),0.2,(IF(AND($AV523&gt;0.2,$AV523&lt;=0.4),0.4,(IF(AND($AV523&gt;0.4,$AV523&lt;=0.6),0.6,(IF(AND($AV523&gt;0.6,$AV523&lt;=0.8),0.8,(IF($AV523&gt;0.8,1,""))))))))))</f>
        <v>0.2</v>
      </c>
      <c r="AV523" s="878">
        <f t="shared" ref="AV523" si="1297">+MIN(AH523:AH527)</f>
        <v>0.17299999999999999</v>
      </c>
      <c r="AW523" s="881" t="str">
        <f t="shared" si="1291"/>
        <v>MUY BAJA</v>
      </c>
      <c r="AX523" s="884">
        <f t="shared" ref="AX523" si="1298">+MIN(AI523:AI527)</f>
        <v>0.36</v>
      </c>
      <c r="AY523" s="881" t="str">
        <f t="shared" si="1292"/>
        <v>BAJA</v>
      </c>
      <c r="AZ523" s="887" t="str">
        <f t="shared" si="1293"/>
        <v>R.RESIDUAL
6</v>
      </c>
      <c r="BA523" s="890" t="s">
        <v>610</v>
      </c>
      <c r="BB523" s="305">
        <f t="shared" ref="BB523" si="1299">+(IF(AND($AX523&gt;0,$AX523&lt;=0.2),0.2,(IF(AND($AX523&gt;0.2,$AX523&lt;=0.4),0.4,(IF(AND($AX523&gt;0.4,$AX523&lt;=0.6),0.6,(IF(AND($AX523&gt;0.6,$AX523&lt;=0.8),0.8,(IF($AX523&gt;0.8,1,""))))))))))</f>
        <v>0.4</v>
      </c>
      <c r="BC523" s="276">
        <f>+VLOOKUP($AZ523,[10]Listas!$F$112:$G$136,2,FALSE)</f>
        <v>6</v>
      </c>
      <c r="BD523" s="397">
        <v>1</v>
      </c>
      <c r="BE523" s="277" t="str">
        <f t="shared" ref="BE523" si="1300">IF(ISERROR(IF(R523="R.INHERENTE
5","R. INHERENTE",(IF(AZ523="R.RESIDUAL
5","R. RESIDUAL"," ")))),"",(IF(R523="R.INHERENTE
5","R. INHERENTE",(IF(AZ523="R.RESIDUAL
5","R. RESIDUAL"," ")))))</f>
        <v xml:space="preserve"> </v>
      </c>
      <c r="BF523" s="278" t="str">
        <f t="shared" ref="BF523" si="1301">IF(ISERROR(IF(R523="R.INHERENTE
10","R. INHERENTE",(IF(AZ523="R.RESIDUAL
10","R. RESIDUAL"," ")))),"",(IF(R523="R.INHERENTE
10","R. INHERENTE",(IF(AZ523="R.RESIDUAL
10","R. RESIDUAL"," ")))))</f>
        <v xml:space="preserve"> </v>
      </c>
      <c r="BG523" s="278" t="str">
        <f t="shared" ref="BG523" si="1302">IF(ISERROR(IF(R523="R.INHERENTE
15","R. INHERENTE",(IF(AZ523="R.RESIDUAL
15","R. RESIDUAL"," ")))),"",(IF(R523="R.INHERENTE
15","R. INHERENTE",(IF(AZ523="R.RESIDUAL
15","R. RESIDUAL"," ")))))</f>
        <v xml:space="preserve"> </v>
      </c>
      <c r="BH523" s="278" t="str">
        <f t="shared" ref="BH523" si="1303">IF(ISERROR(IF(R523="R.INHERENTE
20","R. INHERENTE",(IF(AZ523="R.RESIDUAL
20","R. RESIDUAL"," ")))),"",(IF(R523="R.INHERENTE
20","R. INHERENTE",(IF(AZ523="R.RESIDUAL
20","R. RESIDUAL"," ")))))</f>
        <v xml:space="preserve"> </v>
      </c>
      <c r="BI523" s="279" t="str">
        <f t="shared" ref="BI523" si="1304">IF(ISERROR(IF(R523="R.INHERENTE
25","R. INHERENTE",(IF(AZ523="R.RESIDUAL
25","R. RESIDUAL"," ")))),"",(IF(R523="R.INHERENTE
25","R. INHERENTE",(IF(AZ523="R.RESIDUAL
25","R. RESIDUAL"," ")))))</f>
        <v xml:space="preserve"> </v>
      </c>
      <c r="BJ523" s="280"/>
      <c r="BK523" s="1157" t="s">
        <v>43</v>
      </c>
      <c r="BL523" s="1160" t="s">
        <v>43</v>
      </c>
      <c r="BM523" s="810" t="s">
        <v>43</v>
      </c>
      <c r="BN523" s="1160" t="s">
        <v>43</v>
      </c>
      <c r="BO523" s="810" t="s">
        <v>43</v>
      </c>
      <c r="BP523" s="813"/>
      <c r="BQ523" s="392"/>
      <c r="BR523" s="816" t="s">
        <v>1525</v>
      </c>
      <c r="BS523" s="819" t="s">
        <v>1526</v>
      </c>
      <c r="BT523" s="822" t="s">
        <v>1526</v>
      </c>
      <c r="BU523" s="275"/>
      <c r="BV523" s="825">
        <v>44656</v>
      </c>
      <c r="BW523" s="828"/>
      <c r="BX523" s="828"/>
      <c r="BY523" s="828"/>
      <c r="BZ523" s="792" t="s">
        <v>924</v>
      </c>
      <c r="CA523" s="828"/>
      <c r="CB523" s="828"/>
      <c r="CC523" s="828"/>
      <c r="CD523" s="792" t="s">
        <v>924</v>
      </c>
      <c r="CE523" s="828"/>
      <c r="CF523" s="828"/>
      <c r="CG523" s="828"/>
      <c r="CH523" s="792" t="s">
        <v>925</v>
      </c>
      <c r="CI523" s="828"/>
      <c r="CJ523" s="828"/>
      <c r="CK523" s="828"/>
      <c r="CL523" s="792" t="s">
        <v>924</v>
      </c>
      <c r="CM523" s="828"/>
      <c r="CN523" s="828"/>
      <c r="CO523" s="828"/>
      <c r="CP523" s="795" t="s">
        <v>926</v>
      </c>
      <c r="CQ523" s="308"/>
      <c r="CR523" s="831">
        <v>44661</v>
      </c>
      <c r="CS523" s="789"/>
      <c r="CT523" s="789"/>
      <c r="CU523" s="789"/>
      <c r="CV523" s="789"/>
      <c r="CW523" s="789"/>
      <c r="CX523" s="789"/>
      <c r="CY523" s="789"/>
      <c r="CZ523" s="792" t="s">
        <v>924</v>
      </c>
      <c r="DA523" s="789"/>
      <c r="DB523" s="789"/>
      <c r="DC523" s="789"/>
      <c r="DD523" s="792" t="s">
        <v>924</v>
      </c>
      <c r="DE523" s="789"/>
      <c r="DF523" s="789"/>
      <c r="DG523" s="789"/>
      <c r="DH523" s="792" t="s">
        <v>925</v>
      </c>
      <c r="DI523" s="789"/>
      <c r="DJ523" s="789"/>
      <c r="DK523" s="789"/>
      <c r="DL523" s="792" t="s">
        <v>924</v>
      </c>
      <c r="DM523" s="789"/>
      <c r="DN523" s="789"/>
      <c r="DO523" s="789"/>
      <c r="DP523" s="795" t="s">
        <v>926</v>
      </c>
      <c r="DQ523" s="293"/>
      <c r="DR523" s="294"/>
      <c r="DS523" s="295"/>
      <c r="DT523" s="295"/>
      <c r="DU523" s="296"/>
    </row>
    <row r="524" spans="1:125" ht="78.75" customHeight="1" x14ac:dyDescent="0.25">
      <c r="A524" s="303"/>
      <c r="B524" s="835"/>
      <c r="C524" s="838"/>
      <c r="D524" s="838"/>
      <c r="E524" s="838"/>
      <c r="F524" s="841"/>
      <c r="G524" s="844"/>
      <c r="H524" s="486" t="s">
        <v>2246</v>
      </c>
      <c r="I524" s="847"/>
      <c r="J524" s="850"/>
      <c r="K524" s="853"/>
      <c r="L524" s="274"/>
      <c r="M524" s="856"/>
      <c r="N524" s="859"/>
      <c r="O524" s="862"/>
      <c r="P524" s="865"/>
      <c r="Q524" s="868"/>
      <c r="R524" s="871"/>
      <c r="S524" s="274"/>
      <c r="T524" s="516" t="s">
        <v>2247</v>
      </c>
      <c r="U524" s="258" t="s">
        <v>748</v>
      </c>
      <c r="V524" s="258"/>
      <c r="W524" s="798">
        <v>25</v>
      </c>
      <c r="X524" s="798"/>
      <c r="Y524" s="798"/>
      <c r="Z524" s="798"/>
      <c r="AA524" s="798"/>
      <c r="AB524" s="798"/>
      <c r="AC524" s="798"/>
      <c r="AD524" s="798"/>
      <c r="AE524" s="798">
        <v>15</v>
      </c>
      <c r="AF524" s="798"/>
      <c r="AG524" s="412">
        <f t="shared" si="1295"/>
        <v>40</v>
      </c>
      <c r="AH524" s="403">
        <v>0.28799999999999998</v>
      </c>
      <c r="AI524" s="404"/>
      <c r="AJ524" s="799" t="s">
        <v>189</v>
      </c>
      <c r="AK524" s="799"/>
      <c r="AL524" s="800" t="s">
        <v>588</v>
      </c>
      <c r="AM524" s="800"/>
      <c r="AN524" s="801" t="s">
        <v>189</v>
      </c>
      <c r="AO524" s="802"/>
      <c r="AP524" s="544" t="s">
        <v>1527</v>
      </c>
      <c r="AQ524" s="482" t="s">
        <v>1453</v>
      </c>
      <c r="AR524" s="269" t="s">
        <v>1528</v>
      </c>
      <c r="AS524" s="266" t="s">
        <v>1529</v>
      </c>
      <c r="AT524" s="261" t="s">
        <v>1530</v>
      </c>
      <c r="AU524" s="276"/>
      <c r="AV524" s="879"/>
      <c r="AW524" s="882"/>
      <c r="AX524" s="885"/>
      <c r="AY524" s="882"/>
      <c r="AZ524" s="888"/>
      <c r="BA524" s="891"/>
      <c r="BB524" s="394"/>
      <c r="BC524" s="282"/>
      <c r="BD524" s="397">
        <v>0.8</v>
      </c>
      <c r="BE524" s="283" t="str">
        <f t="shared" ref="BE524" si="1305">IF(ISERROR(IF(R523="R.INHERENTE
4","R. INHERENTE",(IF(AZ523="R.RESIDUAL
4","R. RESIDUAL"," ")))),"",(IF(R523="R.INHERENTE
4","R. INHERENTE",(IF(AZ523="R.RESIDUAL
4","R. RESIDUAL"," ")))))</f>
        <v xml:space="preserve"> </v>
      </c>
      <c r="BF524" s="284" t="str">
        <f t="shared" ref="BF524" si="1306">IF(ISERROR(IF(R523="R.INHERENTE
9","R. INHERENTE",(IF(AZ523="R.RESIDUAL
9","R. RESIDUAL"," ")))),"",(IF(R523="R.INHERENTE
9","R. INHERENTE",(IF(AZ523="R.RESIDUAL
9","R. RESIDUAL"," ")))))</f>
        <v xml:space="preserve"> </v>
      </c>
      <c r="BG524" s="285" t="str">
        <f t="shared" ref="BG524" si="1307">IF(ISERROR(IF(R523="R.INHERENTE
14","R. INHERENTE",(IF(AZ523="R.RESIDUAL
14","R. RESIDUAL"," ")))),"",(IF(R523="R.INHERENTE
14","R. INHERENTE",(IF(AZ523="R.RESIDUAL
14","R. RESIDUAL"," ")))))</f>
        <v>R. INHERENTE</v>
      </c>
      <c r="BH524" s="285" t="str">
        <f t="shared" ref="BH524" si="1308">IF(ISERROR(IF(R523="R.INHERENTE
19","R. INHERENTE",(IF(AZ523="R.RESIDUAL
19","R. RESIDUAL"," ")))),"",(IF(R523="R.INHERENTE
19","R. INHERENTE",(IF(AZ523="R.RESIDUAL
19","R. RESIDUAL"," ")))))</f>
        <v xml:space="preserve"> </v>
      </c>
      <c r="BI524" s="286" t="str">
        <f t="shared" ref="BI524" si="1309">IF(ISERROR(IF(R523="R.INHERENTE
24","R. INHERENTE",(IF(AZ523="R.RESIDUAL
24","R. RESIDUAL"," ")))),"",(IF(R523="R.INHERENTE
24","R. INHERENTE",(IF(AZ523="R.RESIDUAL
24","R. RESIDUAL"," ")))))</f>
        <v xml:space="preserve"> </v>
      </c>
      <c r="BJ524" s="280"/>
      <c r="BK524" s="1158"/>
      <c r="BL524" s="1161"/>
      <c r="BM524" s="811"/>
      <c r="BN524" s="1161"/>
      <c r="BO524" s="811"/>
      <c r="BP524" s="814"/>
      <c r="BQ524" s="392"/>
      <c r="BR524" s="817"/>
      <c r="BS524" s="820"/>
      <c r="BT524" s="823"/>
      <c r="BU524" s="275"/>
      <c r="BV524" s="826"/>
      <c r="BW524" s="829"/>
      <c r="BX524" s="829"/>
      <c r="BY524" s="829"/>
      <c r="BZ524" s="793"/>
      <c r="CA524" s="829"/>
      <c r="CB524" s="829"/>
      <c r="CC524" s="829"/>
      <c r="CD524" s="793"/>
      <c r="CE524" s="829"/>
      <c r="CF524" s="829"/>
      <c r="CG524" s="829"/>
      <c r="CH524" s="793"/>
      <c r="CI524" s="829"/>
      <c r="CJ524" s="829"/>
      <c r="CK524" s="829"/>
      <c r="CL524" s="793"/>
      <c r="CM524" s="829"/>
      <c r="CN524" s="829"/>
      <c r="CO524" s="829"/>
      <c r="CP524" s="796"/>
      <c r="CQ524" s="308"/>
      <c r="CR524" s="832"/>
      <c r="CS524" s="790"/>
      <c r="CT524" s="790"/>
      <c r="CU524" s="790"/>
      <c r="CV524" s="790"/>
      <c r="CW524" s="790"/>
      <c r="CX524" s="790"/>
      <c r="CY524" s="790"/>
      <c r="CZ524" s="793"/>
      <c r="DA524" s="790"/>
      <c r="DB524" s="790"/>
      <c r="DC524" s="790"/>
      <c r="DD524" s="793"/>
      <c r="DE524" s="790"/>
      <c r="DF524" s="790"/>
      <c r="DG524" s="790"/>
      <c r="DH524" s="793"/>
      <c r="DI524" s="790"/>
      <c r="DJ524" s="790"/>
      <c r="DK524" s="790"/>
      <c r="DL524" s="793"/>
      <c r="DM524" s="790"/>
      <c r="DN524" s="790"/>
      <c r="DO524" s="790"/>
      <c r="DP524" s="796"/>
      <c r="DQ524" s="293"/>
      <c r="DR524" s="297"/>
      <c r="DS524" s="298"/>
      <c r="DT524" s="298"/>
      <c r="DU524" s="299"/>
    </row>
    <row r="525" spans="1:125" ht="78.75" customHeight="1" x14ac:dyDescent="0.25">
      <c r="A525" s="303"/>
      <c r="B525" s="835"/>
      <c r="C525" s="838"/>
      <c r="D525" s="838"/>
      <c r="E525" s="838"/>
      <c r="F525" s="841"/>
      <c r="G525" s="844"/>
      <c r="H525" s="486" t="s">
        <v>2248</v>
      </c>
      <c r="I525" s="847"/>
      <c r="J525" s="850"/>
      <c r="K525" s="853"/>
      <c r="L525" s="274"/>
      <c r="M525" s="856"/>
      <c r="N525" s="859"/>
      <c r="O525" s="862"/>
      <c r="P525" s="865"/>
      <c r="Q525" s="868"/>
      <c r="R525" s="871"/>
      <c r="S525" s="274"/>
      <c r="T525" s="516" t="s">
        <v>2249</v>
      </c>
      <c r="U525" s="258"/>
      <c r="V525" s="258" t="s">
        <v>260</v>
      </c>
      <c r="W525" s="798">
        <v>25</v>
      </c>
      <c r="X525" s="798"/>
      <c r="Y525" s="798"/>
      <c r="Z525" s="798"/>
      <c r="AA525" s="798"/>
      <c r="AB525" s="798"/>
      <c r="AC525" s="798"/>
      <c r="AD525" s="798"/>
      <c r="AE525" s="798">
        <v>15</v>
      </c>
      <c r="AF525" s="798"/>
      <c r="AG525" s="412">
        <f t="shared" si="1295"/>
        <v>40</v>
      </c>
      <c r="AH525" s="403"/>
      <c r="AI525" s="404">
        <v>0.36</v>
      </c>
      <c r="AJ525" s="799" t="s">
        <v>189</v>
      </c>
      <c r="AK525" s="799"/>
      <c r="AL525" s="800" t="s">
        <v>588</v>
      </c>
      <c r="AM525" s="800"/>
      <c r="AN525" s="799" t="s">
        <v>189</v>
      </c>
      <c r="AO525" s="799"/>
      <c r="AP525" s="544" t="s">
        <v>1531</v>
      </c>
      <c r="AQ525" s="482" t="s">
        <v>616</v>
      </c>
      <c r="AR525" s="269" t="s">
        <v>1532</v>
      </c>
      <c r="AS525" s="266" t="s">
        <v>1523</v>
      </c>
      <c r="AT525" s="261" t="s">
        <v>1524</v>
      </c>
      <c r="AU525" s="276"/>
      <c r="AV525" s="879"/>
      <c r="AW525" s="882"/>
      <c r="AX525" s="885"/>
      <c r="AY525" s="882"/>
      <c r="AZ525" s="888"/>
      <c r="BA525" s="891"/>
      <c r="BB525" s="394"/>
      <c r="BC525" s="282"/>
      <c r="BD525" s="397">
        <v>0.60000000000000009</v>
      </c>
      <c r="BE525" s="283" t="str">
        <f t="shared" ref="BE525" si="1310">IF(ISERROR(IF(R523="R.INHERENTE
3","R. INHERENTE",(IF(AZ523="R.RESIDUAL
3","R. RESIDUAL"," ")))),"",(IF(R523="R.INHERENTE
3","R. INHERENTE",(IF(AZ523="R.RESIDUAL
3","R. RESIDUAL"," ")))))</f>
        <v xml:space="preserve"> </v>
      </c>
      <c r="BF525" s="284" t="str">
        <f t="shared" ref="BF525" si="1311">IF(ISERROR(IF(R523="R.INHERENTE
8","R. INHERENTE",(IF(AZ523="R.RESIDUAL
8","R. RESIDUAL"," ")))),"",(IF(R523="R.INHERENTE
8","R. INHERENTE",(IF(AZ523="R.RESIDUAL
8","R. RESIDUAL"," ")))))</f>
        <v xml:space="preserve"> </v>
      </c>
      <c r="BG525" s="284" t="str">
        <f t="shared" ref="BG525" si="1312">IF(ISERROR(IF(R523="R.INHERENTE
13","R. INHERENTE",(IF(AZ523="R.RESIDUAL
13","R. RESIDUAL"," ")))),"",(IF(R523="R.INHERENTE
13","R. INHERENTE",(IF(AZ523="R.RESIDUAL
13","R. RESIDUAL"," ")))))</f>
        <v xml:space="preserve"> </v>
      </c>
      <c r="BH525" s="285" t="str">
        <f t="shared" ref="BH525" si="1313">IF(ISERROR(IF(R523="R.INHERENTE
18","R. INHERENTE",(IF(AZ523="R.RESIDUAL
18","R. RESIDUAL"," ")))),"",(IF(R523="R.INHERENTE
18","R. INHERENTE",(IF(AZ523="R.RESIDUAL
18","R. RESIDUAL"," ")))))</f>
        <v xml:space="preserve"> </v>
      </c>
      <c r="BI525" s="286" t="str">
        <f t="shared" ref="BI525" si="1314">IF(ISERROR(IF(R523="R.INHERENTE
23","R. INHERENTE",(IF(AZ523="R.RESIDUAL
23","R. RESIDUAL"," ")))),"",(IF(R523="R.INHERENTE
23","R. INHERENTE",(IF(AZ523="R.RESIDUAL
23","R. RESIDUAL"," ")))))</f>
        <v xml:space="preserve"> </v>
      </c>
      <c r="BJ525" s="280"/>
      <c r="BK525" s="1158"/>
      <c r="BL525" s="1161"/>
      <c r="BM525" s="811"/>
      <c r="BN525" s="1161"/>
      <c r="BO525" s="811"/>
      <c r="BP525" s="814"/>
      <c r="BQ525" s="392"/>
      <c r="BR525" s="817"/>
      <c r="BS525" s="820"/>
      <c r="BT525" s="823"/>
      <c r="BU525" s="275"/>
      <c r="BV525" s="826"/>
      <c r="BW525" s="829"/>
      <c r="BX525" s="829"/>
      <c r="BY525" s="829"/>
      <c r="BZ525" s="793"/>
      <c r="CA525" s="829"/>
      <c r="CB525" s="829"/>
      <c r="CC525" s="829"/>
      <c r="CD525" s="793"/>
      <c r="CE525" s="829"/>
      <c r="CF525" s="829"/>
      <c r="CG525" s="829"/>
      <c r="CH525" s="793"/>
      <c r="CI525" s="829"/>
      <c r="CJ525" s="829"/>
      <c r="CK525" s="829"/>
      <c r="CL525" s="793"/>
      <c r="CM525" s="829"/>
      <c r="CN525" s="829"/>
      <c r="CO525" s="829"/>
      <c r="CP525" s="796"/>
      <c r="CQ525" s="308"/>
      <c r="CR525" s="832"/>
      <c r="CS525" s="790"/>
      <c r="CT525" s="790"/>
      <c r="CU525" s="790"/>
      <c r="CV525" s="790"/>
      <c r="CW525" s="790"/>
      <c r="CX525" s="790"/>
      <c r="CY525" s="790"/>
      <c r="CZ525" s="793"/>
      <c r="DA525" s="790"/>
      <c r="DB525" s="790"/>
      <c r="DC525" s="790"/>
      <c r="DD525" s="793"/>
      <c r="DE525" s="790"/>
      <c r="DF525" s="790"/>
      <c r="DG525" s="790"/>
      <c r="DH525" s="793"/>
      <c r="DI525" s="790"/>
      <c r="DJ525" s="790"/>
      <c r="DK525" s="790"/>
      <c r="DL525" s="793"/>
      <c r="DM525" s="790"/>
      <c r="DN525" s="790"/>
      <c r="DO525" s="790"/>
      <c r="DP525" s="796"/>
      <c r="DQ525" s="293"/>
      <c r="DR525" s="297"/>
      <c r="DS525" s="298"/>
      <c r="DT525" s="298"/>
      <c r="DU525" s="299"/>
    </row>
    <row r="526" spans="1:125" ht="78.75" customHeight="1" x14ac:dyDescent="0.25">
      <c r="A526" s="303"/>
      <c r="B526" s="835"/>
      <c r="C526" s="838"/>
      <c r="D526" s="838"/>
      <c r="E526" s="838"/>
      <c r="F526" s="841"/>
      <c r="G526" s="844"/>
      <c r="H526" s="486" t="s">
        <v>2250</v>
      </c>
      <c r="I526" s="847"/>
      <c r="J526" s="850"/>
      <c r="K526" s="853"/>
      <c r="L526" s="274"/>
      <c r="M526" s="856"/>
      <c r="N526" s="859"/>
      <c r="O526" s="862"/>
      <c r="P526" s="865"/>
      <c r="Q526" s="868"/>
      <c r="R526" s="871"/>
      <c r="S526" s="274"/>
      <c r="T526" s="516" t="s">
        <v>2251</v>
      </c>
      <c r="U526" s="258" t="s">
        <v>748</v>
      </c>
      <c r="V526" s="258"/>
      <c r="W526" s="798">
        <v>25</v>
      </c>
      <c r="X526" s="798"/>
      <c r="Y526" s="798"/>
      <c r="Z526" s="798"/>
      <c r="AA526" s="798"/>
      <c r="AB526" s="798"/>
      <c r="AC526" s="798"/>
      <c r="AD526" s="798"/>
      <c r="AE526" s="798">
        <v>15</v>
      </c>
      <c r="AF526" s="798"/>
      <c r="AG526" s="412">
        <f t="shared" si="1295"/>
        <v>40</v>
      </c>
      <c r="AH526" s="403">
        <v>0.17299999999999999</v>
      </c>
      <c r="AI526" s="404"/>
      <c r="AJ526" s="799" t="s">
        <v>189</v>
      </c>
      <c r="AK526" s="799"/>
      <c r="AL526" s="800" t="s">
        <v>588</v>
      </c>
      <c r="AM526" s="800"/>
      <c r="AN526" s="799" t="s">
        <v>189</v>
      </c>
      <c r="AO526" s="799"/>
      <c r="AP526" s="544" t="s">
        <v>1533</v>
      </c>
      <c r="AQ526" s="482" t="s">
        <v>616</v>
      </c>
      <c r="AR526" s="269" t="s">
        <v>1534</v>
      </c>
      <c r="AS526" s="266" t="s">
        <v>1535</v>
      </c>
      <c r="AT526" s="261" t="s">
        <v>1536</v>
      </c>
      <c r="AU526" s="276"/>
      <c r="AV526" s="879"/>
      <c r="AW526" s="882"/>
      <c r="AX526" s="885"/>
      <c r="AY526" s="882"/>
      <c r="AZ526" s="888"/>
      <c r="BA526" s="891"/>
      <c r="BB526" s="394"/>
      <c r="BC526" s="282"/>
      <c r="BD526" s="397">
        <v>0.4</v>
      </c>
      <c r="BE526" s="287" t="str">
        <f t="shared" ref="BE526" si="1315">IF(ISERROR(IF(R523="R.INHERENTE
2","R. INHERENTE",(IF(AZ523="R.RESIDUAL
2","R. RESIDUAL"," ")))),"",(IF(R523="R.INHERENTE
2","R. INHERENTE",(IF(AZ523="R.RESIDUAL
2","R. RESIDUAL"," ")))))</f>
        <v xml:space="preserve"> </v>
      </c>
      <c r="BF526" s="284" t="str">
        <f t="shared" ref="BF526" si="1316">IF(ISERROR(IF(R523="R.INHERENTE
7","R. INHERENTE",(IF(AZ523="R.RESIDUAL
7","R. RESIDUAL"," ")))),"",(IF(R523="R.INHERENTE
7","R. INHERENTE",(IF(AZ523="R.RESIDUAL
7","R. RESIDUAL"," ")))))</f>
        <v xml:space="preserve"> </v>
      </c>
      <c r="BG526" s="284" t="str">
        <f t="shared" ref="BG526" si="1317">IF(ISERROR(IF(R523="R.INHERENTE
12","R. INHERENTE",(IF(AZ523="R.RESIDUAL
12","R. RESIDUAL"," ")))),"",(IF(R523="R.INHERENTE
12","R. INHERENTE",(IF(AZ523="R.RESIDUAL
12","R. RESIDUAL"," ")))))</f>
        <v xml:space="preserve"> </v>
      </c>
      <c r="BH526" s="285" t="str">
        <f t="shared" ref="BH526" si="1318">IF(ISERROR(IF(R523="R.INHERENTE
17","R. INHERENTE",(IF(AZ523="R.RESIDUAL
17","R. RESIDUAL"," ")))),"",(IF(R523="R.INHERENTE
17","R. INHERENTE",(IF(AZ523="R.RESIDUAL
17","R. RESIDUAL"," ")))))</f>
        <v xml:space="preserve"> </v>
      </c>
      <c r="BI526" s="286" t="str">
        <f t="shared" ref="BI526" si="1319">IF(ISERROR(IF(R523="R.INHERENTE
22","R. INHERENTE",(IF(AZ523="R.RESIDUAL
22","R. RESIDUAL"," ")))),"",(IF(R523="R.INHERENTE
22","R. INHERENTE",(IF(AZ523="R.RESIDUAL
22","R. RESIDUAL"," ")))))</f>
        <v xml:space="preserve"> </v>
      </c>
      <c r="BJ526" s="280"/>
      <c r="BK526" s="1158"/>
      <c r="BL526" s="1161"/>
      <c r="BM526" s="811"/>
      <c r="BN526" s="1161"/>
      <c r="BO526" s="811"/>
      <c r="BP526" s="814"/>
      <c r="BQ526" s="392"/>
      <c r="BR526" s="817"/>
      <c r="BS526" s="820"/>
      <c r="BT526" s="823"/>
      <c r="BU526" s="275"/>
      <c r="BV526" s="826"/>
      <c r="BW526" s="829"/>
      <c r="BX526" s="829"/>
      <c r="BY526" s="829"/>
      <c r="BZ526" s="793"/>
      <c r="CA526" s="829"/>
      <c r="CB526" s="829"/>
      <c r="CC526" s="829"/>
      <c r="CD526" s="793"/>
      <c r="CE526" s="829"/>
      <c r="CF526" s="829"/>
      <c r="CG526" s="829"/>
      <c r="CH526" s="793"/>
      <c r="CI526" s="829"/>
      <c r="CJ526" s="829"/>
      <c r="CK526" s="829"/>
      <c r="CL526" s="793"/>
      <c r="CM526" s="829"/>
      <c r="CN526" s="829"/>
      <c r="CO526" s="829"/>
      <c r="CP526" s="796"/>
      <c r="CQ526" s="308"/>
      <c r="CR526" s="832"/>
      <c r="CS526" s="790"/>
      <c r="CT526" s="790"/>
      <c r="CU526" s="790"/>
      <c r="CV526" s="790"/>
      <c r="CW526" s="790"/>
      <c r="CX526" s="790"/>
      <c r="CY526" s="790"/>
      <c r="CZ526" s="793"/>
      <c r="DA526" s="790"/>
      <c r="DB526" s="790"/>
      <c r="DC526" s="790"/>
      <c r="DD526" s="793"/>
      <c r="DE526" s="790"/>
      <c r="DF526" s="790"/>
      <c r="DG526" s="790"/>
      <c r="DH526" s="793"/>
      <c r="DI526" s="790"/>
      <c r="DJ526" s="790"/>
      <c r="DK526" s="790"/>
      <c r="DL526" s="793"/>
      <c r="DM526" s="790"/>
      <c r="DN526" s="790"/>
      <c r="DO526" s="790"/>
      <c r="DP526" s="796"/>
      <c r="DQ526" s="293"/>
      <c r="DR526" s="297"/>
      <c r="DS526" s="298"/>
      <c r="DT526" s="298"/>
      <c r="DU526" s="299"/>
    </row>
    <row r="527" spans="1:125" ht="78.75" customHeight="1" thickBot="1" x14ac:dyDescent="0.3">
      <c r="A527" s="303"/>
      <c r="B527" s="836"/>
      <c r="C527" s="839"/>
      <c r="D527" s="839"/>
      <c r="E527" s="839"/>
      <c r="F527" s="842"/>
      <c r="G527" s="845"/>
      <c r="H527" s="487"/>
      <c r="I527" s="848"/>
      <c r="J527" s="851"/>
      <c r="K527" s="854"/>
      <c r="L527" s="274"/>
      <c r="M527" s="857"/>
      <c r="N527" s="860"/>
      <c r="O527" s="863"/>
      <c r="P527" s="866"/>
      <c r="Q527" s="869"/>
      <c r="R527" s="872"/>
      <c r="S527" s="274"/>
      <c r="T527" s="536"/>
      <c r="U527" s="263"/>
      <c r="V527" s="263"/>
      <c r="W527" s="805"/>
      <c r="X527" s="805"/>
      <c r="Y527" s="805"/>
      <c r="Z527" s="805"/>
      <c r="AA527" s="805"/>
      <c r="AB527" s="805"/>
      <c r="AC527" s="805"/>
      <c r="AD527" s="805"/>
      <c r="AE527" s="805"/>
      <c r="AF527" s="805"/>
      <c r="AG527" s="413">
        <f t="shared" si="1295"/>
        <v>0</v>
      </c>
      <c r="AH527" s="405"/>
      <c r="AI527" s="406"/>
      <c r="AJ527" s="971"/>
      <c r="AK527" s="971"/>
      <c r="AL527" s="896"/>
      <c r="AM527" s="896"/>
      <c r="AN527" s="971"/>
      <c r="AO527" s="971"/>
      <c r="AP527" s="271"/>
      <c r="AQ527" s="483"/>
      <c r="AR527" s="270"/>
      <c r="AS527" s="267"/>
      <c r="AT527" s="264"/>
      <c r="AU527" s="276"/>
      <c r="AV527" s="880"/>
      <c r="AW527" s="883"/>
      <c r="AX527" s="886"/>
      <c r="AY527" s="883"/>
      <c r="AZ527" s="889"/>
      <c r="BA527" s="892"/>
      <c r="BB527" s="394"/>
      <c r="BC527" s="282"/>
      <c r="BD527" s="398">
        <v>0.2</v>
      </c>
      <c r="BE527" s="288" t="str">
        <f t="shared" ref="BE527" si="1320">IF(ISERROR(IF(R523="R.INHERENTE
1","R. INHERENTE",(IF(AZ523="R.RESIDUAL
1","R. RESIDUAL"," ")))),"",(IF(R523="R.INHERENTE
1","R. INHERENTE",(IF(AZ523="R.RESIDUAL
1","R. RESIDUAL"," ")))))</f>
        <v xml:space="preserve"> </v>
      </c>
      <c r="BF527" s="289" t="str">
        <f t="shared" ref="BF527" si="1321">IF(ISERROR(IF(R523="R.INHERENTE
6","R. INHERENTE",(IF(AZ523="R.RESIDUAL
6","R. RESIDUAL"," ")))),"",(IF(R523="R.INHERENTE
6","R. INHERENTE",(IF(AZ523="R.RESIDUAL
6","R. RESIDUAL"," ")))))</f>
        <v>R. RESIDUAL</v>
      </c>
      <c r="BG527" s="290" t="str">
        <f t="shared" ref="BG527" si="1322">IF(ISERROR(IF(R523="R.INHERENTE
11","R. INHERENTE",(IF(AZ523="R.RESIDUAL
11","R. RESIDUAL"," ")))),"",(IF(R523="R.INHERENTE
11","R. INHERENTE",(IF(AZ523="R.RESIDUAL
11","R. RESIDUAL"," ")))))</f>
        <v xml:space="preserve"> </v>
      </c>
      <c r="BH527" s="291" t="str">
        <f t="shared" ref="BH527" si="1323">IF(ISERROR(IF(R523="R.INHERENTE
16","R. INHERENTE",(IF(AZ523="R.RESIDUAL
16","R. RESIDUAL"," ")))),"",(IF(R523="R.INHERENTE
16","R. INHERENTE",(IF(AZ523="R.RESIDUAL
16","R. RESIDUAL"," ")))))</f>
        <v xml:space="preserve"> </v>
      </c>
      <c r="BI527" s="292" t="str">
        <f t="shared" ref="BI527" si="1324">IF(ISERROR(IF(R523="R.INHERENTE
21","R. INHERENTE",(IF(AZ523="R.RESIDUAL
21","R. RESIDUAL"," ")))),"",(IF(R523="R.INHERENTE
21","R. INHERENTE",(IF(AZ523="R.RESIDUAL
21","R. RESIDUAL"," ")))))</f>
        <v xml:space="preserve"> </v>
      </c>
      <c r="BJ527" s="280"/>
      <c r="BK527" s="1159"/>
      <c r="BL527" s="1162"/>
      <c r="BM527" s="812"/>
      <c r="BN527" s="1162"/>
      <c r="BO527" s="812"/>
      <c r="BP527" s="815"/>
      <c r="BQ527" s="392"/>
      <c r="BR527" s="818"/>
      <c r="BS527" s="821"/>
      <c r="BT527" s="824"/>
      <c r="BU527" s="275"/>
      <c r="BV527" s="827"/>
      <c r="BW527" s="830"/>
      <c r="BX527" s="830"/>
      <c r="BY527" s="830"/>
      <c r="BZ527" s="794"/>
      <c r="CA527" s="830"/>
      <c r="CB527" s="830"/>
      <c r="CC527" s="830"/>
      <c r="CD527" s="794"/>
      <c r="CE527" s="830"/>
      <c r="CF527" s="830"/>
      <c r="CG527" s="830"/>
      <c r="CH527" s="794"/>
      <c r="CI527" s="830"/>
      <c r="CJ527" s="830"/>
      <c r="CK527" s="830"/>
      <c r="CL527" s="794"/>
      <c r="CM527" s="830"/>
      <c r="CN527" s="830"/>
      <c r="CO527" s="830"/>
      <c r="CP527" s="797"/>
      <c r="CQ527" s="308"/>
      <c r="CR527" s="833"/>
      <c r="CS527" s="791"/>
      <c r="CT527" s="791"/>
      <c r="CU527" s="791"/>
      <c r="CV527" s="791"/>
      <c r="CW527" s="791"/>
      <c r="CX527" s="791"/>
      <c r="CY527" s="791"/>
      <c r="CZ527" s="794"/>
      <c r="DA527" s="791"/>
      <c r="DB527" s="791"/>
      <c r="DC527" s="791"/>
      <c r="DD527" s="794"/>
      <c r="DE527" s="791"/>
      <c r="DF527" s="791"/>
      <c r="DG527" s="791"/>
      <c r="DH527" s="794"/>
      <c r="DI527" s="791"/>
      <c r="DJ527" s="791"/>
      <c r="DK527" s="791"/>
      <c r="DL527" s="794"/>
      <c r="DM527" s="791"/>
      <c r="DN527" s="791"/>
      <c r="DO527" s="791"/>
      <c r="DP527" s="797"/>
      <c r="DQ527" s="293"/>
      <c r="DR527" s="300"/>
      <c r="DS527" s="301"/>
      <c r="DT527" s="301"/>
      <c r="DU527" s="302"/>
    </row>
    <row r="528" spans="1:125" ht="18.75" customHeight="1" thickBot="1" x14ac:dyDescent="0.3">
      <c r="AV528" s="394"/>
      <c r="AW528" s="394"/>
      <c r="AX528" s="394"/>
      <c r="AY528" s="394"/>
      <c r="AZ528" s="394"/>
      <c r="BE528" s="410">
        <v>0.2</v>
      </c>
      <c r="BF528" s="411">
        <v>0.4</v>
      </c>
      <c r="BG528" s="411">
        <v>0.60000000000000009</v>
      </c>
      <c r="BH528" s="411">
        <v>0.8</v>
      </c>
      <c r="BI528" s="411">
        <v>1</v>
      </c>
    </row>
    <row r="529" spans="1:125" ht="80.25" customHeight="1" x14ac:dyDescent="0.25">
      <c r="A529" s="303"/>
      <c r="B529" s="834">
        <v>86</v>
      </c>
      <c r="C529" s="837" t="s">
        <v>648</v>
      </c>
      <c r="D529" s="837" t="s">
        <v>630</v>
      </c>
      <c r="E529" s="837" t="s">
        <v>601</v>
      </c>
      <c r="F529" s="840" t="s">
        <v>600</v>
      </c>
      <c r="G529" s="843" t="s">
        <v>2252</v>
      </c>
      <c r="H529" s="485" t="s">
        <v>2253</v>
      </c>
      <c r="I529" s="846" t="str">
        <f>IF(F529="","",(CONCATENATE("Posibilidad de afectación ",F529," ",G529," ",H529," ",H530," ",H531," ",H532," ",H533)))</f>
        <v xml:space="preserve">Posibilidad de afectación Económica y Reputacional  por falta de recursos que no permitan cumplir los compromisos y obligaciones para el logro de la sostenibilidad financiera, debido al incumplimiento de metas de oportunidad de radicación y recaudo programado, baja adherencia a los procedimientos, presuntas prácticas indebidas de las EPS y falencias del sistema de información.  </v>
      </c>
      <c r="J529" s="849" t="s">
        <v>268</v>
      </c>
      <c r="K529" s="852" t="s">
        <v>873</v>
      </c>
      <c r="L529" s="274"/>
      <c r="M529" s="855" t="s">
        <v>656</v>
      </c>
      <c r="N529" s="858">
        <f>IF(ISERROR(VLOOKUP($M529,[10]Listas!$E$20:$F$24,2,FALSE)),"",(VLOOKUP($M529,[10]Listas!$E$20:$F$24,2,FALSE)))</f>
        <v>0.8</v>
      </c>
      <c r="O529" s="861" t="str">
        <f>IF(ISERROR(VLOOKUP($N529,[10]Listas!$E$3:$F$7,2,FALSE)),"",(VLOOKUP($N529,[10]Listas!$E$3:$F$7,2,FALSE)))</f>
        <v>ALTA</v>
      </c>
      <c r="P529" s="864" t="s">
        <v>594</v>
      </c>
      <c r="Q529" s="867">
        <f>IF(ISERROR(VLOOKUP($P529,[10]Listas!$E$28:$F$35,2,FALSE)),"",(VLOOKUP($P529,[10]Listas!$E$28:$F$35,2,FALSE)))</f>
        <v>0.6</v>
      </c>
      <c r="R529" s="870" t="str">
        <f t="shared" ref="R529" si="1325">IF(N529="","",(CONCATENATE("R.INHERENTE
",(IF(AND($N529=0.2,$Q529=0.2),1,(IF(AND($N529=0.2,$Q529=0.4),6,(IF(AND($N529=0.2,$Q529=0.6),11,(IF(AND($N529=0.2,$Q529=0.8),16,(IF(AND($N529=0.2,$Q529=1),21,(IF(AND($N529=0.4,$Q529=0.2),2,(IF(AND($N529=0.4,$Q529=0.4),7,(IF(AND($N529=0.4,$Q529=0.6),12,(IF(AND($N529=0.4,$Q529=0.8),17,(IF(AND($N529=0.4,$Q529=1),22,(IF(AND($N529=0.6,$Q529=0.2),3,(IF(AND($N529=0.6,$Q529=0.4),8,(IF(AND($N529=0.6,$Q529=0.6),13,(IF(AND($N529=0.6,$Q529=0.8),18,(IF(AND($N529=0.6,$Q529=1),23,(IF(AND($N529=0.8,$Q529=0.2),4,(IF(AND($N529=0.8,$Q529=0.4),9,(IF(AND($N529=0.8,$Q529=0.6),14,(IF(AND($N529=0.8,$Q529=0.8),19,(IF(AND($N529=0.8,$Q529=1),24,(IF(AND($N529=1,$Q529=0.2),5,(IF(AND($N529=1,$Q529=0.4),10,(IF(AND($N529=1,$Q529=0.6),15,(IF(AND($N529=1,$Q529=0.8),20,(IF(AND($N529=1,$Q529=1),25,"")))))))))))))))))))))))))))))))))))))))))))))))))))))</f>
        <v>R.INHERENTE
14</v>
      </c>
      <c r="S529" s="274">
        <f>+VLOOKUP($R529,[10]Listas!$D$112:$E$136,2,FALSE)</f>
        <v>14</v>
      </c>
      <c r="T529" s="515" t="s">
        <v>1537</v>
      </c>
      <c r="U529" s="309" t="s">
        <v>748</v>
      </c>
      <c r="V529" s="309"/>
      <c r="W529" s="875">
        <v>25</v>
      </c>
      <c r="X529" s="875"/>
      <c r="Y529" s="875"/>
      <c r="Z529" s="875"/>
      <c r="AA529" s="875"/>
      <c r="AB529" s="875"/>
      <c r="AC529" s="875"/>
      <c r="AD529" s="875"/>
      <c r="AE529" s="875">
        <v>15</v>
      </c>
      <c r="AF529" s="875"/>
      <c r="AG529" s="436">
        <f t="shared" ref="AG529:AG533" si="1326">W529+Y529+AA529+AC529+AE529</f>
        <v>40</v>
      </c>
      <c r="AH529" s="407">
        <v>0.48</v>
      </c>
      <c r="AI529" s="408"/>
      <c r="AJ529" s="876" t="s">
        <v>189</v>
      </c>
      <c r="AK529" s="876"/>
      <c r="AL529" s="877" t="s">
        <v>588</v>
      </c>
      <c r="AM529" s="877"/>
      <c r="AN529" s="1186" t="s">
        <v>189</v>
      </c>
      <c r="AO529" s="1187"/>
      <c r="AP529" s="489" t="s">
        <v>1538</v>
      </c>
      <c r="AQ529" s="545" t="s">
        <v>616</v>
      </c>
      <c r="AR529" s="310" t="s">
        <v>1538</v>
      </c>
      <c r="AS529" s="311" t="s">
        <v>1539</v>
      </c>
      <c r="AT529" s="312" t="s">
        <v>1540</v>
      </c>
      <c r="AU529" s="305">
        <f t="shared" ref="AU529" si="1327">+(IF(AND($AV529&gt;0,$AV529&lt;=0.2),0.2,(IF(AND($AV529&gt;0.2,$AV529&lt;=0.4),0.4,(IF(AND($AV529&gt;0.4,$AV529&lt;=0.6),0.6,(IF(AND($AV529&gt;0.6,$AV529&lt;=0.8),0.8,(IF($AV529&gt;0.8,1,""))))))))))</f>
        <v>0.2</v>
      </c>
      <c r="AV529" s="878">
        <f t="shared" ref="AV529" si="1328">+MIN(AH529:AH533)</f>
        <v>0.17299999999999999</v>
      </c>
      <c r="AW529" s="881" t="str">
        <f t="shared" si="1291"/>
        <v>MUY BAJA</v>
      </c>
      <c r="AX529" s="884">
        <f t="shared" ref="AX529" si="1329">+MIN(AI529:AI533)</f>
        <v>0.216</v>
      </c>
      <c r="AY529" s="881" t="str">
        <f t="shared" si="1292"/>
        <v>BAJA</v>
      </c>
      <c r="AZ529" s="887" t="str">
        <f t="shared" si="1293"/>
        <v>R.RESIDUAL
6</v>
      </c>
      <c r="BA529" s="890" t="s">
        <v>610</v>
      </c>
      <c r="BB529" s="305">
        <f t="shared" ref="BB529" si="1330">+(IF(AND($AX529&gt;0,$AX529&lt;=0.2),0.2,(IF(AND($AX529&gt;0.2,$AX529&lt;=0.4),0.4,(IF(AND($AX529&gt;0.4,$AX529&lt;=0.6),0.6,(IF(AND($AX529&gt;0.6,$AX529&lt;=0.8),0.8,(IF($AX529&gt;0.8,1,""))))))))))</f>
        <v>0.4</v>
      </c>
      <c r="BC529" s="276">
        <f>+VLOOKUP($AZ529,[10]Listas!$F$112:$G$136,2,FALSE)</f>
        <v>6</v>
      </c>
      <c r="BD529" s="397">
        <v>1</v>
      </c>
      <c r="BE529" s="277" t="str">
        <f t="shared" ref="BE529" si="1331">IF(ISERROR(IF(R529="R.INHERENTE
5","R. INHERENTE",(IF(AZ529="R.RESIDUAL
5","R. RESIDUAL"," ")))),"",(IF(R529="R.INHERENTE
5","R. INHERENTE",(IF(AZ529="R.RESIDUAL
5","R. RESIDUAL"," ")))))</f>
        <v xml:space="preserve"> </v>
      </c>
      <c r="BF529" s="278" t="str">
        <f t="shared" ref="BF529" si="1332">IF(ISERROR(IF(R529="R.INHERENTE
10","R. INHERENTE",(IF(AZ529="R.RESIDUAL
10","R. RESIDUAL"," ")))),"",(IF(R529="R.INHERENTE
10","R. INHERENTE",(IF(AZ529="R.RESIDUAL
10","R. RESIDUAL"," ")))))</f>
        <v xml:space="preserve"> </v>
      </c>
      <c r="BG529" s="278" t="str">
        <f t="shared" ref="BG529" si="1333">IF(ISERROR(IF(R529="R.INHERENTE
15","R. INHERENTE",(IF(AZ529="R.RESIDUAL
15","R. RESIDUAL"," ")))),"",(IF(R529="R.INHERENTE
15","R. INHERENTE",(IF(AZ529="R.RESIDUAL
15","R. RESIDUAL"," ")))))</f>
        <v xml:space="preserve"> </v>
      </c>
      <c r="BH529" s="278" t="str">
        <f t="shared" ref="BH529" si="1334">IF(ISERROR(IF(R529="R.INHERENTE
20","R. INHERENTE",(IF(AZ529="R.RESIDUAL
20","R. RESIDUAL"," ")))),"",(IF(R529="R.INHERENTE
20","R. INHERENTE",(IF(AZ529="R.RESIDUAL
20","R. RESIDUAL"," ")))))</f>
        <v xml:space="preserve"> </v>
      </c>
      <c r="BI529" s="279" t="str">
        <f t="shared" ref="BI529" si="1335">IF(ISERROR(IF(R529="R.INHERENTE
25","R. INHERENTE",(IF(AZ529="R.RESIDUAL
25","R. RESIDUAL"," ")))),"",(IF(R529="R.INHERENTE
25","R. INHERENTE",(IF(AZ529="R.RESIDUAL
25","R. RESIDUAL"," ")))))</f>
        <v xml:space="preserve"> </v>
      </c>
      <c r="BJ529" s="280"/>
      <c r="BK529" s="1157" t="s">
        <v>43</v>
      </c>
      <c r="BL529" s="1160" t="s">
        <v>43</v>
      </c>
      <c r="BM529" s="810" t="s">
        <v>43</v>
      </c>
      <c r="BN529" s="1160" t="s">
        <v>43</v>
      </c>
      <c r="BO529" s="810" t="s">
        <v>43</v>
      </c>
      <c r="BP529" s="813"/>
      <c r="BQ529" s="392"/>
      <c r="BR529" s="816" t="s">
        <v>1541</v>
      </c>
      <c r="BS529" s="819" t="s">
        <v>1542</v>
      </c>
      <c r="BT529" s="822" t="s">
        <v>1543</v>
      </c>
      <c r="BU529" s="275"/>
      <c r="BV529" s="825">
        <v>44656</v>
      </c>
      <c r="BW529" s="828"/>
      <c r="BX529" s="828"/>
      <c r="BY529" s="828"/>
      <c r="BZ529" s="792" t="s">
        <v>924</v>
      </c>
      <c r="CA529" s="828"/>
      <c r="CB529" s="828"/>
      <c r="CC529" s="828"/>
      <c r="CD529" s="792" t="s">
        <v>924</v>
      </c>
      <c r="CE529" s="828"/>
      <c r="CF529" s="828"/>
      <c r="CG529" s="828"/>
      <c r="CH529" s="792" t="s">
        <v>925</v>
      </c>
      <c r="CI529" s="828"/>
      <c r="CJ529" s="828"/>
      <c r="CK529" s="828"/>
      <c r="CL529" s="792" t="s">
        <v>924</v>
      </c>
      <c r="CM529" s="828"/>
      <c r="CN529" s="828"/>
      <c r="CO529" s="828"/>
      <c r="CP529" s="795" t="s">
        <v>926</v>
      </c>
      <c r="CQ529" s="308"/>
      <c r="CR529" s="831">
        <v>44661</v>
      </c>
      <c r="CS529" s="789"/>
      <c r="CT529" s="789"/>
      <c r="CU529" s="789"/>
      <c r="CV529" s="789"/>
      <c r="CW529" s="789"/>
      <c r="CX529" s="789"/>
      <c r="CY529" s="789"/>
      <c r="CZ529" s="792" t="s">
        <v>924</v>
      </c>
      <c r="DA529" s="789"/>
      <c r="DB529" s="789"/>
      <c r="DC529" s="789"/>
      <c r="DD529" s="792" t="s">
        <v>924</v>
      </c>
      <c r="DE529" s="789"/>
      <c r="DF529" s="789"/>
      <c r="DG529" s="789"/>
      <c r="DH529" s="792" t="s">
        <v>925</v>
      </c>
      <c r="DI529" s="789"/>
      <c r="DJ529" s="789"/>
      <c r="DK529" s="789"/>
      <c r="DL529" s="792" t="s">
        <v>924</v>
      </c>
      <c r="DM529" s="789"/>
      <c r="DN529" s="789"/>
      <c r="DO529" s="789"/>
      <c r="DP529" s="795" t="s">
        <v>926</v>
      </c>
      <c r="DQ529" s="293"/>
      <c r="DR529" s="294"/>
      <c r="DS529" s="295"/>
      <c r="DT529" s="295"/>
      <c r="DU529" s="296"/>
    </row>
    <row r="530" spans="1:125" ht="80.25" customHeight="1" x14ac:dyDescent="0.25">
      <c r="A530" s="303"/>
      <c r="B530" s="835"/>
      <c r="C530" s="838"/>
      <c r="D530" s="838"/>
      <c r="E530" s="838"/>
      <c r="F530" s="841"/>
      <c r="G530" s="844"/>
      <c r="H530" s="486" t="s">
        <v>2254</v>
      </c>
      <c r="I530" s="847"/>
      <c r="J530" s="850"/>
      <c r="K530" s="853"/>
      <c r="L530" s="274"/>
      <c r="M530" s="856"/>
      <c r="N530" s="859"/>
      <c r="O530" s="862"/>
      <c r="P530" s="865"/>
      <c r="Q530" s="868"/>
      <c r="R530" s="871"/>
      <c r="S530" s="274"/>
      <c r="T530" s="516" t="s">
        <v>1544</v>
      </c>
      <c r="U530" s="258" t="s">
        <v>748</v>
      </c>
      <c r="V530" s="258"/>
      <c r="W530" s="798">
        <v>25</v>
      </c>
      <c r="X530" s="798"/>
      <c r="Y530" s="798"/>
      <c r="Z530" s="798"/>
      <c r="AA530" s="798"/>
      <c r="AB530" s="798"/>
      <c r="AC530" s="798"/>
      <c r="AD530" s="798"/>
      <c r="AE530" s="798">
        <v>15</v>
      </c>
      <c r="AF530" s="798"/>
      <c r="AG530" s="412">
        <f t="shared" si="1326"/>
        <v>40</v>
      </c>
      <c r="AH530" s="403">
        <v>0.28799999999999998</v>
      </c>
      <c r="AI530" s="404"/>
      <c r="AJ530" s="799" t="s">
        <v>189</v>
      </c>
      <c r="AK530" s="799"/>
      <c r="AL530" s="800" t="s">
        <v>588</v>
      </c>
      <c r="AM530" s="800"/>
      <c r="AN530" s="801" t="s">
        <v>189</v>
      </c>
      <c r="AO530" s="802"/>
      <c r="AP530" s="544" t="s">
        <v>1544</v>
      </c>
      <c r="AQ530" s="482" t="s">
        <v>616</v>
      </c>
      <c r="AR530" s="269" t="s">
        <v>1545</v>
      </c>
      <c r="AS530" s="266" t="s">
        <v>1546</v>
      </c>
      <c r="AT530" s="261" t="s">
        <v>1547</v>
      </c>
      <c r="AU530" s="276"/>
      <c r="AV530" s="879"/>
      <c r="AW530" s="882"/>
      <c r="AX530" s="885"/>
      <c r="AY530" s="882"/>
      <c r="AZ530" s="888"/>
      <c r="BA530" s="891"/>
      <c r="BB530" s="394"/>
      <c r="BC530" s="282"/>
      <c r="BD530" s="397">
        <v>0.8</v>
      </c>
      <c r="BE530" s="283" t="str">
        <f t="shared" ref="BE530" si="1336">IF(ISERROR(IF(R529="R.INHERENTE
4","R. INHERENTE",(IF(AZ529="R.RESIDUAL
4","R. RESIDUAL"," ")))),"",(IF(R529="R.INHERENTE
4","R. INHERENTE",(IF(AZ529="R.RESIDUAL
4","R. RESIDUAL"," ")))))</f>
        <v xml:space="preserve"> </v>
      </c>
      <c r="BF530" s="284" t="str">
        <f t="shared" ref="BF530" si="1337">IF(ISERROR(IF(R529="R.INHERENTE
9","R. INHERENTE",(IF(AZ529="R.RESIDUAL
9","R. RESIDUAL"," ")))),"",(IF(R529="R.INHERENTE
9","R. INHERENTE",(IF(AZ529="R.RESIDUAL
9","R. RESIDUAL"," ")))))</f>
        <v xml:space="preserve"> </v>
      </c>
      <c r="BG530" s="285" t="str">
        <f t="shared" ref="BG530" si="1338">IF(ISERROR(IF(R529="R.INHERENTE
14","R. INHERENTE",(IF(AZ529="R.RESIDUAL
14","R. RESIDUAL"," ")))),"",(IF(R529="R.INHERENTE
14","R. INHERENTE",(IF(AZ529="R.RESIDUAL
14","R. RESIDUAL"," ")))))</f>
        <v>R. INHERENTE</v>
      </c>
      <c r="BH530" s="285" t="str">
        <f t="shared" ref="BH530" si="1339">IF(ISERROR(IF(R529="R.INHERENTE
19","R. INHERENTE",(IF(AZ529="R.RESIDUAL
19","R. RESIDUAL"," ")))),"",(IF(R529="R.INHERENTE
19","R. INHERENTE",(IF(AZ529="R.RESIDUAL
19","R. RESIDUAL"," ")))))</f>
        <v xml:space="preserve"> </v>
      </c>
      <c r="BI530" s="286" t="str">
        <f t="shared" ref="BI530" si="1340">IF(ISERROR(IF(R529="R.INHERENTE
24","R. INHERENTE",(IF(AZ529="R.RESIDUAL
24","R. RESIDUAL"," ")))),"",(IF(R529="R.INHERENTE
24","R. INHERENTE",(IF(AZ529="R.RESIDUAL
24","R. RESIDUAL"," ")))))</f>
        <v xml:space="preserve"> </v>
      </c>
      <c r="BJ530" s="280"/>
      <c r="BK530" s="1158"/>
      <c r="BL530" s="1161"/>
      <c r="BM530" s="811"/>
      <c r="BN530" s="1161"/>
      <c r="BO530" s="811"/>
      <c r="BP530" s="814"/>
      <c r="BQ530" s="392"/>
      <c r="BR530" s="817"/>
      <c r="BS530" s="820"/>
      <c r="BT530" s="823"/>
      <c r="BU530" s="275"/>
      <c r="BV530" s="826"/>
      <c r="BW530" s="829"/>
      <c r="BX530" s="829"/>
      <c r="BY530" s="829"/>
      <c r="BZ530" s="793"/>
      <c r="CA530" s="829"/>
      <c r="CB530" s="829"/>
      <c r="CC530" s="829"/>
      <c r="CD530" s="793"/>
      <c r="CE530" s="829"/>
      <c r="CF530" s="829"/>
      <c r="CG530" s="829"/>
      <c r="CH530" s="793"/>
      <c r="CI530" s="829"/>
      <c r="CJ530" s="829"/>
      <c r="CK530" s="829"/>
      <c r="CL530" s="793"/>
      <c r="CM530" s="829"/>
      <c r="CN530" s="829"/>
      <c r="CO530" s="829"/>
      <c r="CP530" s="796"/>
      <c r="CQ530" s="308"/>
      <c r="CR530" s="832"/>
      <c r="CS530" s="790"/>
      <c r="CT530" s="790"/>
      <c r="CU530" s="790"/>
      <c r="CV530" s="790"/>
      <c r="CW530" s="790"/>
      <c r="CX530" s="790"/>
      <c r="CY530" s="790"/>
      <c r="CZ530" s="793"/>
      <c r="DA530" s="790"/>
      <c r="DB530" s="790"/>
      <c r="DC530" s="790"/>
      <c r="DD530" s="793"/>
      <c r="DE530" s="790"/>
      <c r="DF530" s="790"/>
      <c r="DG530" s="790"/>
      <c r="DH530" s="793"/>
      <c r="DI530" s="790"/>
      <c r="DJ530" s="790"/>
      <c r="DK530" s="790"/>
      <c r="DL530" s="793"/>
      <c r="DM530" s="790"/>
      <c r="DN530" s="790"/>
      <c r="DO530" s="790"/>
      <c r="DP530" s="796"/>
      <c r="DQ530" s="293"/>
      <c r="DR530" s="297"/>
      <c r="DS530" s="298"/>
      <c r="DT530" s="298"/>
      <c r="DU530" s="299"/>
    </row>
    <row r="531" spans="1:125" ht="80.25" customHeight="1" x14ac:dyDescent="0.25">
      <c r="A531" s="303"/>
      <c r="B531" s="835"/>
      <c r="C531" s="838"/>
      <c r="D531" s="838"/>
      <c r="E531" s="838"/>
      <c r="F531" s="841"/>
      <c r="G531" s="844"/>
      <c r="H531" s="486" t="s">
        <v>2255</v>
      </c>
      <c r="I531" s="847"/>
      <c r="J531" s="850"/>
      <c r="K531" s="853"/>
      <c r="L531" s="274"/>
      <c r="M531" s="856"/>
      <c r="N531" s="859"/>
      <c r="O531" s="862"/>
      <c r="P531" s="865"/>
      <c r="Q531" s="868"/>
      <c r="R531" s="871"/>
      <c r="S531" s="274"/>
      <c r="T531" s="516" t="s">
        <v>1548</v>
      </c>
      <c r="U531" s="258"/>
      <c r="V531" s="258" t="s">
        <v>260</v>
      </c>
      <c r="W531" s="798">
        <v>25</v>
      </c>
      <c r="X531" s="798"/>
      <c r="Y531" s="798"/>
      <c r="Z531" s="798"/>
      <c r="AA531" s="798"/>
      <c r="AB531" s="798"/>
      <c r="AC531" s="798"/>
      <c r="AD531" s="798"/>
      <c r="AE531" s="798">
        <v>15</v>
      </c>
      <c r="AF531" s="798"/>
      <c r="AG531" s="412">
        <f t="shared" si="1326"/>
        <v>40</v>
      </c>
      <c r="AH531" s="403"/>
      <c r="AI531" s="404">
        <v>0.36</v>
      </c>
      <c r="AJ531" s="799" t="s">
        <v>189</v>
      </c>
      <c r="AK531" s="799"/>
      <c r="AL531" s="800" t="s">
        <v>588</v>
      </c>
      <c r="AM531" s="800"/>
      <c r="AN531" s="799" t="s">
        <v>189</v>
      </c>
      <c r="AO531" s="799"/>
      <c r="AP531" s="544" t="s">
        <v>1549</v>
      </c>
      <c r="AQ531" s="482" t="s">
        <v>616</v>
      </c>
      <c r="AR531" s="269" t="s">
        <v>1550</v>
      </c>
      <c r="AS531" s="266" t="s">
        <v>1551</v>
      </c>
      <c r="AT531" s="261" t="s">
        <v>1552</v>
      </c>
      <c r="AU531" s="276"/>
      <c r="AV531" s="879"/>
      <c r="AW531" s="882"/>
      <c r="AX531" s="885"/>
      <c r="AY531" s="882"/>
      <c r="AZ531" s="888"/>
      <c r="BA531" s="891"/>
      <c r="BB531" s="394"/>
      <c r="BC531" s="282"/>
      <c r="BD531" s="397">
        <v>0.60000000000000009</v>
      </c>
      <c r="BE531" s="283" t="str">
        <f t="shared" ref="BE531" si="1341">IF(ISERROR(IF(R529="R.INHERENTE
3","R. INHERENTE",(IF(AZ529="R.RESIDUAL
3","R. RESIDUAL"," ")))),"",(IF(R529="R.INHERENTE
3","R. INHERENTE",(IF(AZ529="R.RESIDUAL
3","R. RESIDUAL"," ")))))</f>
        <v xml:space="preserve"> </v>
      </c>
      <c r="BF531" s="284" t="str">
        <f t="shared" ref="BF531" si="1342">IF(ISERROR(IF(R529="R.INHERENTE
8","R. INHERENTE",(IF(AZ529="R.RESIDUAL
8","R. RESIDUAL"," ")))),"",(IF(R529="R.INHERENTE
8","R. INHERENTE",(IF(AZ529="R.RESIDUAL
8","R. RESIDUAL"," ")))))</f>
        <v xml:space="preserve"> </v>
      </c>
      <c r="BG531" s="284" t="str">
        <f t="shared" ref="BG531" si="1343">IF(ISERROR(IF(R529="R.INHERENTE
13","R. INHERENTE",(IF(AZ529="R.RESIDUAL
13","R. RESIDUAL"," ")))),"",(IF(R529="R.INHERENTE
13","R. INHERENTE",(IF(AZ529="R.RESIDUAL
13","R. RESIDUAL"," ")))))</f>
        <v xml:space="preserve"> </v>
      </c>
      <c r="BH531" s="285" t="str">
        <f t="shared" ref="BH531" si="1344">IF(ISERROR(IF(R529="R.INHERENTE
18","R. INHERENTE",(IF(AZ529="R.RESIDUAL
18","R. RESIDUAL"," ")))),"",(IF(R529="R.INHERENTE
18","R. INHERENTE",(IF(AZ529="R.RESIDUAL
18","R. RESIDUAL"," ")))))</f>
        <v xml:space="preserve"> </v>
      </c>
      <c r="BI531" s="286" t="str">
        <f t="shared" ref="BI531" si="1345">IF(ISERROR(IF(R529="R.INHERENTE
23","R. INHERENTE",(IF(AZ529="R.RESIDUAL
23","R. RESIDUAL"," ")))),"",(IF(R529="R.INHERENTE
23","R. INHERENTE",(IF(AZ529="R.RESIDUAL
23","R. RESIDUAL"," ")))))</f>
        <v xml:space="preserve"> </v>
      </c>
      <c r="BJ531" s="280"/>
      <c r="BK531" s="1158"/>
      <c r="BL531" s="1161"/>
      <c r="BM531" s="811"/>
      <c r="BN531" s="1161"/>
      <c r="BO531" s="811"/>
      <c r="BP531" s="814"/>
      <c r="BQ531" s="392"/>
      <c r="BR531" s="817"/>
      <c r="BS531" s="820"/>
      <c r="BT531" s="823"/>
      <c r="BU531" s="275"/>
      <c r="BV531" s="826"/>
      <c r="BW531" s="829"/>
      <c r="BX531" s="829"/>
      <c r="BY531" s="829"/>
      <c r="BZ531" s="793"/>
      <c r="CA531" s="829"/>
      <c r="CB531" s="829"/>
      <c r="CC531" s="829"/>
      <c r="CD531" s="793"/>
      <c r="CE531" s="829"/>
      <c r="CF531" s="829"/>
      <c r="CG531" s="829"/>
      <c r="CH531" s="793"/>
      <c r="CI531" s="829"/>
      <c r="CJ531" s="829"/>
      <c r="CK531" s="829"/>
      <c r="CL531" s="793"/>
      <c r="CM531" s="829"/>
      <c r="CN531" s="829"/>
      <c r="CO531" s="829"/>
      <c r="CP531" s="796"/>
      <c r="CQ531" s="308"/>
      <c r="CR531" s="832"/>
      <c r="CS531" s="790"/>
      <c r="CT531" s="790"/>
      <c r="CU531" s="790"/>
      <c r="CV531" s="790"/>
      <c r="CW531" s="790"/>
      <c r="CX531" s="790"/>
      <c r="CY531" s="790"/>
      <c r="CZ531" s="793"/>
      <c r="DA531" s="790"/>
      <c r="DB531" s="790"/>
      <c r="DC531" s="790"/>
      <c r="DD531" s="793"/>
      <c r="DE531" s="790"/>
      <c r="DF531" s="790"/>
      <c r="DG531" s="790"/>
      <c r="DH531" s="793"/>
      <c r="DI531" s="790"/>
      <c r="DJ531" s="790"/>
      <c r="DK531" s="790"/>
      <c r="DL531" s="793"/>
      <c r="DM531" s="790"/>
      <c r="DN531" s="790"/>
      <c r="DO531" s="790"/>
      <c r="DP531" s="796"/>
      <c r="DQ531" s="293"/>
      <c r="DR531" s="297"/>
      <c r="DS531" s="298"/>
      <c r="DT531" s="298"/>
      <c r="DU531" s="299"/>
    </row>
    <row r="532" spans="1:125" ht="80.25" customHeight="1" x14ac:dyDescent="0.25">
      <c r="A532" s="303"/>
      <c r="B532" s="835"/>
      <c r="C532" s="838"/>
      <c r="D532" s="838"/>
      <c r="E532" s="838"/>
      <c r="F532" s="841"/>
      <c r="G532" s="844"/>
      <c r="H532" s="486" t="s">
        <v>2256</v>
      </c>
      <c r="I532" s="847"/>
      <c r="J532" s="850"/>
      <c r="K532" s="853"/>
      <c r="L532" s="274"/>
      <c r="M532" s="856"/>
      <c r="N532" s="859"/>
      <c r="O532" s="862"/>
      <c r="P532" s="865"/>
      <c r="Q532" s="868"/>
      <c r="R532" s="871"/>
      <c r="S532" s="274"/>
      <c r="T532" s="516" t="s">
        <v>1553</v>
      </c>
      <c r="U532" s="258"/>
      <c r="V532" s="258" t="s">
        <v>260</v>
      </c>
      <c r="W532" s="798">
        <v>25</v>
      </c>
      <c r="X532" s="798"/>
      <c r="Y532" s="798"/>
      <c r="Z532" s="798"/>
      <c r="AA532" s="798"/>
      <c r="AB532" s="798"/>
      <c r="AC532" s="798"/>
      <c r="AD532" s="798"/>
      <c r="AE532" s="798">
        <v>15</v>
      </c>
      <c r="AF532" s="798"/>
      <c r="AG532" s="412">
        <f t="shared" si="1326"/>
        <v>40</v>
      </c>
      <c r="AH532" s="403"/>
      <c r="AI532" s="404">
        <v>0.216</v>
      </c>
      <c r="AJ532" s="799" t="s">
        <v>189</v>
      </c>
      <c r="AK532" s="799"/>
      <c r="AL532" s="800" t="s">
        <v>588</v>
      </c>
      <c r="AM532" s="800"/>
      <c r="AN532" s="799" t="s">
        <v>189</v>
      </c>
      <c r="AO532" s="799"/>
      <c r="AP532" s="544" t="s">
        <v>1553</v>
      </c>
      <c r="AQ532" s="482" t="s">
        <v>616</v>
      </c>
      <c r="AR532" s="269" t="s">
        <v>1554</v>
      </c>
      <c r="AS532" s="266" t="s">
        <v>1551</v>
      </c>
      <c r="AT532" s="261" t="s">
        <v>1555</v>
      </c>
      <c r="AU532" s="276"/>
      <c r="AV532" s="879"/>
      <c r="AW532" s="882"/>
      <c r="AX532" s="885"/>
      <c r="AY532" s="882"/>
      <c r="AZ532" s="888"/>
      <c r="BA532" s="891"/>
      <c r="BB532" s="394"/>
      <c r="BC532" s="282"/>
      <c r="BD532" s="397">
        <v>0.4</v>
      </c>
      <c r="BE532" s="287" t="str">
        <f t="shared" ref="BE532" si="1346">IF(ISERROR(IF(R529="R.INHERENTE
2","R. INHERENTE",(IF(AZ529="R.RESIDUAL
2","R. RESIDUAL"," ")))),"",(IF(R529="R.INHERENTE
2","R. INHERENTE",(IF(AZ529="R.RESIDUAL
2","R. RESIDUAL"," ")))))</f>
        <v xml:space="preserve"> </v>
      </c>
      <c r="BF532" s="284" t="str">
        <f t="shared" ref="BF532" si="1347">IF(ISERROR(IF(R529="R.INHERENTE
7","R. INHERENTE",(IF(AZ529="R.RESIDUAL
7","R. RESIDUAL"," ")))),"",(IF(R529="R.INHERENTE
7","R. INHERENTE",(IF(AZ529="R.RESIDUAL
7","R. RESIDUAL"," ")))))</f>
        <v xml:space="preserve"> </v>
      </c>
      <c r="BG532" s="284" t="str">
        <f t="shared" ref="BG532" si="1348">IF(ISERROR(IF(R529="R.INHERENTE
12","R. INHERENTE",(IF(AZ529="R.RESIDUAL
12","R. RESIDUAL"," ")))),"",(IF(R529="R.INHERENTE
12","R. INHERENTE",(IF(AZ529="R.RESIDUAL
12","R. RESIDUAL"," ")))))</f>
        <v xml:space="preserve"> </v>
      </c>
      <c r="BH532" s="285" t="str">
        <f t="shared" ref="BH532" si="1349">IF(ISERROR(IF(R529="R.INHERENTE
17","R. INHERENTE",(IF(AZ529="R.RESIDUAL
17","R. RESIDUAL"," ")))),"",(IF(R529="R.INHERENTE
17","R. INHERENTE",(IF(AZ529="R.RESIDUAL
17","R. RESIDUAL"," ")))))</f>
        <v xml:space="preserve"> </v>
      </c>
      <c r="BI532" s="286" t="str">
        <f t="shared" ref="BI532" si="1350">IF(ISERROR(IF(R529="R.INHERENTE
22","R. INHERENTE",(IF(AZ529="R.RESIDUAL
22","R. RESIDUAL"," ")))),"",(IF(R529="R.INHERENTE
22","R. INHERENTE",(IF(AZ529="R.RESIDUAL
22","R. RESIDUAL"," ")))))</f>
        <v xml:space="preserve"> </v>
      </c>
      <c r="BJ532" s="280"/>
      <c r="BK532" s="1158"/>
      <c r="BL532" s="1161"/>
      <c r="BM532" s="811"/>
      <c r="BN532" s="1161"/>
      <c r="BO532" s="811"/>
      <c r="BP532" s="814"/>
      <c r="BQ532" s="392"/>
      <c r="BR532" s="817"/>
      <c r="BS532" s="820"/>
      <c r="BT532" s="823"/>
      <c r="BU532" s="275"/>
      <c r="BV532" s="826"/>
      <c r="BW532" s="829"/>
      <c r="BX532" s="829"/>
      <c r="BY532" s="829"/>
      <c r="BZ532" s="793"/>
      <c r="CA532" s="829"/>
      <c r="CB532" s="829"/>
      <c r="CC532" s="829"/>
      <c r="CD532" s="793"/>
      <c r="CE532" s="829"/>
      <c r="CF532" s="829"/>
      <c r="CG532" s="829"/>
      <c r="CH532" s="793"/>
      <c r="CI532" s="829"/>
      <c r="CJ532" s="829"/>
      <c r="CK532" s="829"/>
      <c r="CL532" s="793"/>
      <c r="CM532" s="829"/>
      <c r="CN532" s="829"/>
      <c r="CO532" s="829"/>
      <c r="CP532" s="796"/>
      <c r="CQ532" s="308"/>
      <c r="CR532" s="832"/>
      <c r="CS532" s="790"/>
      <c r="CT532" s="790"/>
      <c r="CU532" s="790"/>
      <c r="CV532" s="790"/>
      <c r="CW532" s="790"/>
      <c r="CX532" s="790"/>
      <c r="CY532" s="790"/>
      <c r="CZ532" s="793"/>
      <c r="DA532" s="790"/>
      <c r="DB532" s="790"/>
      <c r="DC532" s="790"/>
      <c r="DD532" s="793"/>
      <c r="DE532" s="790"/>
      <c r="DF532" s="790"/>
      <c r="DG532" s="790"/>
      <c r="DH532" s="793"/>
      <c r="DI532" s="790"/>
      <c r="DJ532" s="790"/>
      <c r="DK532" s="790"/>
      <c r="DL532" s="793"/>
      <c r="DM532" s="790"/>
      <c r="DN532" s="790"/>
      <c r="DO532" s="790"/>
      <c r="DP532" s="796"/>
      <c r="DQ532" s="293"/>
      <c r="DR532" s="297"/>
      <c r="DS532" s="298"/>
      <c r="DT532" s="298"/>
      <c r="DU532" s="299"/>
    </row>
    <row r="533" spans="1:125" ht="80.25" customHeight="1" thickBot="1" x14ac:dyDescent="0.3">
      <c r="A533" s="303"/>
      <c r="B533" s="836"/>
      <c r="C533" s="839"/>
      <c r="D533" s="839"/>
      <c r="E533" s="839"/>
      <c r="F533" s="842"/>
      <c r="G533" s="845"/>
      <c r="H533" s="487"/>
      <c r="I533" s="848"/>
      <c r="J533" s="851"/>
      <c r="K533" s="854"/>
      <c r="L533" s="274"/>
      <c r="M533" s="857"/>
      <c r="N533" s="860"/>
      <c r="O533" s="863"/>
      <c r="P533" s="866"/>
      <c r="Q533" s="869"/>
      <c r="R533" s="872"/>
      <c r="S533" s="274"/>
      <c r="T533" s="536" t="s">
        <v>2257</v>
      </c>
      <c r="U533" s="263" t="s">
        <v>748</v>
      </c>
      <c r="V533" s="263"/>
      <c r="W533" s="805">
        <v>25</v>
      </c>
      <c r="X533" s="805"/>
      <c r="Y533" s="805"/>
      <c r="Z533" s="805"/>
      <c r="AA533" s="805"/>
      <c r="AB533" s="805"/>
      <c r="AC533" s="805"/>
      <c r="AD533" s="805"/>
      <c r="AE533" s="805">
        <v>15</v>
      </c>
      <c r="AF533" s="805"/>
      <c r="AG533" s="413">
        <f t="shared" si="1326"/>
        <v>40</v>
      </c>
      <c r="AH533" s="405">
        <v>0.17299999999999999</v>
      </c>
      <c r="AI533" s="406"/>
      <c r="AJ533" s="971" t="s">
        <v>189</v>
      </c>
      <c r="AK533" s="971"/>
      <c r="AL533" s="896" t="s">
        <v>588</v>
      </c>
      <c r="AM533" s="896"/>
      <c r="AN533" s="971" t="s">
        <v>189</v>
      </c>
      <c r="AO533" s="971"/>
      <c r="AP533" s="271" t="s">
        <v>1556</v>
      </c>
      <c r="AQ533" s="483" t="s">
        <v>616</v>
      </c>
      <c r="AR533" s="270" t="s">
        <v>1557</v>
      </c>
      <c r="AS533" s="267" t="s">
        <v>1558</v>
      </c>
      <c r="AT533" s="264" t="s">
        <v>1559</v>
      </c>
      <c r="AU533" s="276"/>
      <c r="AV533" s="880"/>
      <c r="AW533" s="883"/>
      <c r="AX533" s="886"/>
      <c r="AY533" s="883"/>
      <c r="AZ533" s="889"/>
      <c r="BA533" s="892"/>
      <c r="BB533" s="394"/>
      <c r="BC533" s="282"/>
      <c r="BD533" s="398">
        <v>0.2</v>
      </c>
      <c r="BE533" s="288" t="str">
        <f t="shared" ref="BE533" si="1351">IF(ISERROR(IF(R529="R.INHERENTE
1","R. INHERENTE",(IF(AZ529="R.RESIDUAL
1","R. RESIDUAL"," ")))),"",(IF(R529="R.INHERENTE
1","R. INHERENTE",(IF(AZ529="R.RESIDUAL
1","R. RESIDUAL"," ")))))</f>
        <v xml:space="preserve"> </v>
      </c>
      <c r="BF533" s="289" t="str">
        <f t="shared" ref="BF533" si="1352">IF(ISERROR(IF(R529="R.INHERENTE
6","R. INHERENTE",(IF(AZ529="R.RESIDUAL
6","R. RESIDUAL"," ")))),"",(IF(R529="R.INHERENTE
6","R. INHERENTE",(IF(AZ529="R.RESIDUAL
6","R. RESIDUAL"," ")))))</f>
        <v>R. RESIDUAL</v>
      </c>
      <c r="BG533" s="290" t="str">
        <f t="shared" ref="BG533" si="1353">IF(ISERROR(IF(R529="R.INHERENTE
11","R. INHERENTE",(IF(AZ529="R.RESIDUAL
11","R. RESIDUAL"," ")))),"",(IF(R529="R.INHERENTE
11","R. INHERENTE",(IF(AZ529="R.RESIDUAL
11","R. RESIDUAL"," ")))))</f>
        <v xml:space="preserve"> </v>
      </c>
      <c r="BH533" s="291" t="str">
        <f t="shared" ref="BH533" si="1354">IF(ISERROR(IF(R529="R.INHERENTE
16","R. INHERENTE",(IF(AZ529="R.RESIDUAL
16","R. RESIDUAL"," ")))),"",(IF(R529="R.INHERENTE
16","R. INHERENTE",(IF(AZ529="R.RESIDUAL
16","R. RESIDUAL"," ")))))</f>
        <v xml:space="preserve"> </v>
      </c>
      <c r="BI533" s="292" t="str">
        <f t="shared" ref="BI533" si="1355">IF(ISERROR(IF(R529="R.INHERENTE
21","R. INHERENTE",(IF(AZ529="R.RESIDUAL
21","R. RESIDUAL"," ")))),"",(IF(R529="R.INHERENTE
21","R. INHERENTE",(IF(AZ529="R.RESIDUAL
21","R. RESIDUAL"," ")))))</f>
        <v xml:space="preserve"> </v>
      </c>
      <c r="BJ533" s="280"/>
      <c r="BK533" s="1159"/>
      <c r="BL533" s="1162"/>
      <c r="BM533" s="812"/>
      <c r="BN533" s="1162"/>
      <c r="BO533" s="812"/>
      <c r="BP533" s="815"/>
      <c r="BQ533" s="392"/>
      <c r="BR533" s="818"/>
      <c r="BS533" s="821"/>
      <c r="BT533" s="824"/>
      <c r="BU533" s="275"/>
      <c r="BV533" s="827"/>
      <c r="BW533" s="830"/>
      <c r="BX533" s="830"/>
      <c r="BY533" s="830"/>
      <c r="BZ533" s="794"/>
      <c r="CA533" s="830"/>
      <c r="CB533" s="830"/>
      <c r="CC533" s="830"/>
      <c r="CD533" s="794"/>
      <c r="CE533" s="830"/>
      <c r="CF533" s="830"/>
      <c r="CG533" s="830"/>
      <c r="CH533" s="794"/>
      <c r="CI533" s="830"/>
      <c r="CJ533" s="830"/>
      <c r="CK533" s="830"/>
      <c r="CL533" s="794"/>
      <c r="CM533" s="830"/>
      <c r="CN533" s="830"/>
      <c r="CO533" s="830"/>
      <c r="CP533" s="797"/>
      <c r="CQ533" s="308"/>
      <c r="CR533" s="833"/>
      <c r="CS533" s="791"/>
      <c r="CT533" s="791"/>
      <c r="CU533" s="791"/>
      <c r="CV533" s="791"/>
      <c r="CW533" s="791"/>
      <c r="CX533" s="791"/>
      <c r="CY533" s="791"/>
      <c r="CZ533" s="794"/>
      <c r="DA533" s="791"/>
      <c r="DB533" s="791"/>
      <c r="DC533" s="791"/>
      <c r="DD533" s="794"/>
      <c r="DE533" s="791"/>
      <c r="DF533" s="791"/>
      <c r="DG533" s="791"/>
      <c r="DH533" s="794"/>
      <c r="DI533" s="791"/>
      <c r="DJ533" s="791"/>
      <c r="DK533" s="791"/>
      <c r="DL533" s="794"/>
      <c r="DM533" s="791"/>
      <c r="DN533" s="791"/>
      <c r="DO533" s="791"/>
      <c r="DP533" s="797"/>
      <c r="DQ533" s="293"/>
      <c r="DR533" s="300"/>
      <c r="DS533" s="301"/>
      <c r="DT533" s="301"/>
      <c r="DU533" s="302"/>
    </row>
    <row r="534" spans="1:125" ht="19.5" customHeight="1" thickBot="1" x14ac:dyDescent="0.3">
      <c r="AV534" s="394"/>
      <c r="AW534" s="394"/>
      <c r="AX534" s="394"/>
      <c r="AY534" s="394"/>
      <c r="AZ534" s="394"/>
      <c r="BE534" s="410">
        <v>0.2</v>
      </c>
      <c r="BF534" s="411">
        <v>0.4</v>
      </c>
      <c r="BG534" s="411">
        <v>0.60000000000000009</v>
      </c>
      <c r="BH534" s="411">
        <v>0.8</v>
      </c>
      <c r="BI534" s="411">
        <v>1</v>
      </c>
    </row>
    <row r="535" spans="1:125" s="303" customFormat="1" ht="80.25" customHeight="1" x14ac:dyDescent="0.25">
      <c r="B535" s="834">
        <v>87</v>
      </c>
      <c r="C535" s="837" t="s">
        <v>649</v>
      </c>
      <c r="D535" s="837" t="s">
        <v>621</v>
      </c>
      <c r="E535" s="837" t="s">
        <v>601</v>
      </c>
      <c r="F535" s="840" t="s">
        <v>598</v>
      </c>
      <c r="G535" s="843" t="s">
        <v>1560</v>
      </c>
      <c r="H535" s="485" t="s">
        <v>1984</v>
      </c>
      <c r="I535" s="846" t="str">
        <f>IF(F535="","",(CONCATENATE("Posibilidad de afectación ",F535," ",G535," ",H535," ",H536," ",H537," ",H538," ",H539)))</f>
        <v xml:space="preserve">Posibilidad de afectación Reputacional  por la publicaciòn de informaciòn erronea y desactualizada, debido al incumplimiento del protocolo descrito en el manual de crisis en comunicación y/o el manual de comunicación institucional.    </v>
      </c>
      <c r="J535" s="849" t="s">
        <v>268</v>
      </c>
      <c r="K535" s="852" t="s">
        <v>868</v>
      </c>
      <c r="L535" s="274"/>
      <c r="M535" s="855" t="s">
        <v>658</v>
      </c>
      <c r="N535" s="858">
        <f>IF(ISERROR(VLOOKUP($M535,[11]Listas!$E$20:$F$24,2,FALSE)),"",(VLOOKUP($M535,[11]Listas!$E$20:$F$24,2,FALSE)))</f>
        <v>0.4</v>
      </c>
      <c r="O535" s="861" t="str">
        <f>IF(ISERROR(VLOOKUP($N535,[11]Listas!$E$3:$F$7,2,FALSE)),"",(VLOOKUP($N535,[11]Listas!$E$3:$F$7,2,FALSE)))</f>
        <v>BAJA</v>
      </c>
      <c r="P535" s="864" t="s">
        <v>594</v>
      </c>
      <c r="Q535" s="867">
        <f>IF(ISERROR(VLOOKUP($P535,[11]Listas!$E$28:$F$35,2,FALSE)),"",(VLOOKUP($P535,[11]Listas!$E$28:$F$35,2,FALSE)))</f>
        <v>0.6</v>
      </c>
      <c r="R535" s="870" t="str">
        <f>IF(N535="","",(CONCATENATE("R.INHERENTE
",(IF(AND($N535=0.2,$Q535=0.2),1,(IF(AND($N535=0.2,$Q535=0.4),6,(IF(AND($N535=0.2,$Q535=0.6),11,(IF(AND($N535=0.2,$Q535=0.8),16,(IF(AND($N535=0.2,$Q535=1),21,(IF(AND($N535=0.4,$Q535=0.2),2,(IF(AND($N535=0.4,$Q535=0.4),7,(IF(AND($N535=0.4,$Q535=0.6),12,(IF(AND($N535=0.4,$Q535=0.8),17,(IF(AND($N535=0.4,$Q535=1),22,(IF(AND($N535=0.6,$Q535=0.2),3,(IF(AND($N535=0.6,$Q535=0.4),8,(IF(AND($N535=0.6,$Q535=0.6),13,(IF(AND($N535=0.6,$Q535=0.8),18,(IF(AND($N535=0.6,$Q535=1),23,(IF(AND($N535=0.8,$Q535=0.2),4,(IF(AND($N535=0.8,$Q535=0.4),9,(IF(AND($N535=0.8,$Q535=0.6),14,(IF(AND($N535=0.8,$Q535=0.8),19,(IF(AND($N535=0.8,$Q535=1),24,(IF(AND($N535=1,$Q535=0.2),5,(IF(AND($N535=1,$Q535=0.4),10,(IF(AND($N535=1,$Q535=0.6),15,(IF(AND($N535=1,$Q535=0.8),20,(IF(AND($N535=1,$Q535=1),25,"")))))))))))))))))))))))))))))))))))))))))))))))))))))</f>
        <v>R.INHERENTE
12</v>
      </c>
      <c r="S535" s="274">
        <f>+VLOOKUP($R535,[11]Listas!$D$112:$E$136,2,FALSE)</f>
        <v>12</v>
      </c>
      <c r="T535" s="515" t="s">
        <v>1561</v>
      </c>
      <c r="U535" s="309" t="s">
        <v>748</v>
      </c>
      <c r="V535" s="309"/>
      <c r="W535" s="873">
        <v>25</v>
      </c>
      <c r="X535" s="874"/>
      <c r="Y535" s="873"/>
      <c r="Z535" s="874"/>
      <c r="AA535" s="873"/>
      <c r="AB535" s="874"/>
      <c r="AC535" s="875">
        <v>0</v>
      </c>
      <c r="AD535" s="875"/>
      <c r="AE535" s="875">
        <v>15</v>
      </c>
      <c r="AF535" s="875"/>
      <c r="AG535" s="436">
        <f>W535+Y535+AA535+AC535+AE535</f>
        <v>40</v>
      </c>
      <c r="AH535" s="407">
        <v>0.24</v>
      </c>
      <c r="AI535" s="408"/>
      <c r="AJ535" s="1186" t="s">
        <v>189</v>
      </c>
      <c r="AK535" s="1187"/>
      <c r="AL535" s="1188" t="s">
        <v>588</v>
      </c>
      <c r="AM535" s="1189"/>
      <c r="AN535" s="1186" t="s">
        <v>189</v>
      </c>
      <c r="AO535" s="1187"/>
      <c r="AP535" s="500" t="s">
        <v>1562</v>
      </c>
      <c r="AQ535" s="478" t="s">
        <v>619</v>
      </c>
      <c r="AR535" s="310" t="s">
        <v>1563</v>
      </c>
      <c r="AS535" s="311" t="s">
        <v>1564</v>
      </c>
      <c r="AT535" s="312" t="s">
        <v>1565</v>
      </c>
      <c r="AU535" s="305">
        <f>+(IF(AND($AV535&gt;0,$AV535&lt;=0.2),0.2,(IF(AND($AV535&gt;0.2,$AV535&lt;=0.4),0.4,(IF(AND($AV535&gt;0.4,$AV535&lt;=0.6),0.6,(IF(AND($AV535&gt;0.6,$AV535&lt;=0.8),0.8,(IF($AV535&gt;0.8,1,""))))))))))</f>
        <v>0.2</v>
      </c>
      <c r="AV535" s="878">
        <f>+MIN(AH535:AH539)</f>
        <v>0.14399999999999999</v>
      </c>
      <c r="AW535" s="881" t="str">
        <f>+(IF($AU535=0.2,"MUY BAJA",(IF($AU535=0.4,"BAJA",(IF($AU535=0.6,"MEDIA",(IF($AU535=0.8,"ALTA",(IF($AU535=1,"MUY ALTA",""))))))))))</f>
        <v>MUY BAJA</v>
      </c>
      <c r="AX535" s="884">
        <f>+MIN(AI535:AI539)</f>
        <v>0.42</v>
      </c>
      <c r="AY535" s="881" t="str">
        <f>+(IF($BB535=0.2,"MUY BAJA",(IF($BB535=0.4,"BAJA",(IF($BB535=0.6,"MEDIA",(IF($BB535=0.8,"ALTA",(IF($BB535=1,"MUY ALTA",""))))))))))</f>
        <v>MEDIA</v>
      </c>
      <c r="AZ535" s="887" t="str">
        <f>IF($AU535="","",(CONCATENATE("R.RESIDUAL
",(IF(AND($AU535=0.2,$BB535=0.2),1,(IF(AND($AU535=0.2,$BB535=0.4),6,(IF(AND($AU535=0.2,$BB535=0.6),11,(IF(AND($AU535=0.2,$BB535=0.8),16,(IF(AND($AU535=0.2,$BB535=1),21,(IF(AND($AU535=0.4,$BB535=0.2),2,(IF(AND($AU535=0.4,$BB535=0.4),7,(IF(AND($AU535=0.4,$BB535=0.6),12,(IF(AND($AU535=0.4,$BB535=0.8),17,(IF(AND($AU535=0.4,$BB535=1),22,(IF(AND($AU535=0.6,$BB535=0.2),3,(IF(AND($AU535=0.6,$BB535=0.4),8,(IF(AND($AU535=0.6,$BB535=0.6),13,(IF(AND($AU535=0.6,$BB535=0.8),18,(IF(AND($AU535=0.6,$BB535=1),23,(IF(AND($AU535=0.8,$BB535=0.2),4,(IF(AND($AU535=0.8,$BB535=0.4),9,(IF(AND($AU535=0.8,$BB535=0.6),14,(IF(AND($AU535=0.8,$BB535=0.8),19,(IF(AND($AU535=0.8,$BB535=1),24,(IF(AND($AU535=1,$BB535=0.2),5,(IF(AND($AU535=1,$BB535=0.4),10,(IF(AND($AU535=1,$BB535=0.6),15,(IF(AND($AU535=1,$BB535=0.8),20,(IF(AND($AU535=1,$BB535=1),25,"")))))))))))))))))))))))))))))))))))))))))))))))))))))</f>
        <v>R.RESIDUAL
11</v>
      </c>
      <c r="BA535" s="890" t="s">
        <v>610</v>
      </c>
      <c r="BB535" s="305">
        <f>+(IF(AND($AX535&gt;0,$AX535&lt;=0.2),0.2,(IF(AND($AX535&gt;0.2,$AX535&lt;=0.4),0.4,(IF(AND($AX535&gt;0.4,$AX535&lt;=0.6),0.6,(IF(AND($AX535&gt;0.6,$AX535&lt;=0.8),0.8,(IF($AX535&gt;0.8,1,""))))))))))</f>
        <v>0.6</v>
      </c>
      <c r="BC535" s="276">
        <f>+VLOOKUP($AZ535,[11]Listas!$F$112:$G$136,2,FALSE)</f>
        <v>11</v>
      </c>
      <c r="BD535" s="397">
        <v>1</v>
      </c>
      <c r="BE535" s="277" t="str">
        <f>IF(ISERROR(IF(R535="R.INHERENTE
5","R. INHERENTE",(IF(AZ535="R.RESIDUAL
5","R. RESIDUAL"," ")))),"",(IF(R535="R.INHERENTE
5","R. INHERENTE",(IF(AZ535="R.RESIDUAL
5","R. RESIDUAL"," ")))))</f>
        <v xml:space="preserve"> </v>
      </c>
      <c r="BF535" s="278" t="str">
        <f>IF(ISERROR(IF(R535="R.INHERENTE
10","R. INHERENTE",(IF(AZ535="R.RESIDUAL
10","R. RESIDUAL"," ")))),"",(IF(R535="R.INHERENTE
10","R. INHERENTE",(IF(AZ535="R.RESIDUAL
10","R. RESIDUAL"," ")))))</f>
        <v xml:space="preserve"> </v>
      </c>
      <c r="BG535" s="278" t="str">
        <f>IF(ISERROR(IF(R535="R.INHERENTE
15","R. INHERENTE",(IF(AZ535="R.RESIDUAL
15","R. RESIDUAL"," ")))),"",(IF(R535="R.INHERENTE
15","R. INHERENTE",(IF(AZ535="R.RESIDUAL
15","R. RESIDUAL"," ")))))</f>
        <v xml:space="preserve"> </v>
      </c>
      <c r="BH535" s="278" t="str">
        <f>IF(ISERROR(IF(R535="R.INHERENTE
20","R. INHERENTE",(IF(AZ535="R.RESIDUAL
20","R. RESIDUAL"," ")))),"",(IF(R535="R.INHERENTE
20","R. INHERENTE",(IF(AZ535="R.RESIDUAL
20","R. RESIDUAL"," ")))))</f>
        <v xml:space="preserve"> </v>
      </c>
      <c r="BI535" s="279" t="str">
        <f>IF(ISERROR(IF(R535="R.INHERENTE
25","R. INHERENTE",(IF(AZ535="R.RESIDUAL
25","R. RESIDUAL"," ")))),"",(IF(R535="R.INHERENTE
25","R. INHERENTE",(IF(AZ535="R.RESIDUAL
25","R. RESIDUAL"," ")))))</f>
        <v xml:space="preserve"> </v>
      </c>
      <c r="BJ535" s="280"/>
      <c r="BK535" s="893" t="s">
        <v>43</v>
      </c>
      <c r="BL535" s="810" t="s">
        <v>43</v>
      </c>
      <c r="BM535" s="810" t="s">
        <v>43</v>
      </c>
      <c r="BN535" s="810" t="s">
        <v>43</v>
      </c>
      <c r="BO535" s="810" t="s">
        <v>43</v>
      </c>
      <c r="BP535" s="813"/>
      <c r="BQ535" s="392"/>
      <c r="BR535" s="816" t="s">
        <v>1566</v>
      </c>
      <c r="BS535" s="819" t="s">
        <v>1567</v>
      </c>
      <c r="BT535" s="822" t="s">
        <v>1565</v>
      </c>
      <c r="BU535" s="275"/>
      <c r="BV535" s="825">
        <v>44656</v>
      </c>
      <c r="BW535" s="828"/>
      <c r="BX535" s="828"/>
      <c r="BY535" s="828"/>
      <c r="BZ535" s="792" t="s">
        <v>924</v>
      </c>
      <c r="CA535" s="828"/>
      <c r="CB535" s="828"/>
      <c r="CC535" s="828"/>
      <c r="CD535" s="792" t="s">
        <v>924</v>
      </c>
      <c r="CE535" s="828"/>
      <c r="CF535" s="828"/>
      <c r="CG535" s="828"/>
      <c r="CH535" s="792" t="s">
        <v>925</v>
      </c>
      <c r="CI535" s="828"/>
      <c r="CJ535" s="828"/>
      <c r="CK535" s="828"/>
      <c r="CL535" s="792" t="s">
        <v>924</v>
      </c>
      <c r="CM535" s="828"/>
      <c r="CN535" s="828"/>
      <c r="CO535" s="828"/>
      <c r="CP535" s="795" t="s">
        <v>926</v>
      </c>
      <c r="CQ535" s="308"/>
      <c r="CR535" s="831">
        <v>44661</v>
      </c>
      <c r="CS535" s="789"/>
      <c r="CT535" s="789"/>
      <c r="CU535" s="789"/>
      <c r="CV535" s="789"/>
      <c r="CW535" s="789"/>
      <c r="CX535" s="789"/>
      <c r="CY535" s="789"/>
      <c r="CZ535" s="792" t="s">
        <v>924</v>
      </c>
      <c r="DA535" s="789"/>
      <c r="DB535" s="789"/>
      <c r="DC535" s="789"/>
      <c r="DD535" s="792" t="s">
        <v>924</v>
      </c>
      <c r="DE535" s="789"/>
      <c r="DF535" s="789"/>
      <c r="DG535" s="789"/>
      <c r="DH535" s="792" t="s">
        <v>925</v>
      </c>
      <c r="DI535" s="789"/>
      <c r="DJ535" s="789"/>
      <c r="DK535" s="789"/>
      <c r="DL535" s="792" t="s">
        <v>924</v>
      </c>
      <c r="DM535" s="789"/>
      <c r="DN535" s="789"/>
      <c r="DO535" s="789"/>
      <c r="DP535" s="795" t="s">
        <v>926</v>
      </c>
      <c r="DQ535" s="293"/>
      <c r="DR535" s="294"/>
      <c r="DS535" s="295"/>
      <c r="DT535" s="295"/>
      <c r="DU535" s="296"/>
    </row>
    <row r="536" spans="1:125" s="303" customFormat="1" ht="80.25" customHeight="1" x14ac:dyDescent="0.25">
      <c r="B536" s="835"/>
      <c r="C536" s="838"/>
      <c r="D536" s="838"/>
      <c r="E536" s="838"/>
      <c r="F536" s="841"/>
      <c r="G536" s="844"/>
      <c r="H536" s="486"/>
      <c r="I536" s="847"/>
      <c r="J536" s="850"/>
      <c r="K536" s="853"/>
      <c r="L536" s="274"/>
      <c r="M536" s="856"/>
      <c r="N536" s="859"/>
      <c r="O536" s="862"/>
      <c r="P536" s="865"/>
      <c r="Q536" s="868"/>
      <c r="R536" s="871"/>
      <c r="S536" s="274"/>
      <c r="T536" s="516" t="s">
        <v>1568</v>
      </c>
      <c r="U536" s="258"/>
      <c r="V536" s="258" t="s">
        <v>260</v>
      </c>
      <c r="W536" s="798"/>
      <c r="X536" s="798"/>
      <c r="Y536" s="798">
        <v>15</v>
      </c>
      <c r="Z536" s="798"/>
      <c r="AA536" s="798"/>
      <c r="AB536" s="798"/>
      <c r="AC536" s="798">
        <v>0</v>
      </c>
      <c r="AD536" s="798"/>
      <c r="AE536" s="798">
        <v>15</v>
      </c>
      <c r="AF536" s="798"/>
      <c r="AG536" s="412">
        <f>W536+Y536+AA536+AC536+AE536</f>
        <v>30</v>
      </c>
      <c r="AH536" s="403"/>
      <c r="AI536" s="404">
        <v>0.42</v>
      </c>
      <c r="AJ536" s="801" t="s">
        <v>189</v>
      </c>
      <c r="AK536" s="802"/>
      <c r="AL536" s="803" t="s">
        <v>588</v>
      </c>
      <c r="AM536" s="804"/>
      <c r="AN536" s="801" t="s">
        <v>189</v>
      </c>
      <c r="AO536" s="802"/>
      <c r="AP536" s="499" t="s">
        <v>1569</v>
      </c>
      <c r="AQ536" s="482" t="s">
        <v>617</v>
      </c>
      <c r="AR536" s="269" t="s">
        <v>1570</v>
      </c>
      <c r="AS536" s="266" t="s">
        <v>1564</v>
      </c>
      <c r="AT536" s="261" t="s">
        <v>1565</v>
      </c>
      <c r="AU536" s="276"/>
      <c r="AV536" s="879"/>
      <c r="AW536" s="882"/>
      <c r="AX536" s="885"/>
      <c r="AY536" s="882"/>
      <c r="AZ536" s="888"/>
      <c r="BA536" s="891"/>
      <c r="BB536" s="394"/>
      <c r="BC536" s="282"/>
      <c r="BD536" s="397">
        <v>0.8</v>
      </c>
      <c r="BE536" s="283" t="str">
        <f>IF(ISERROR(IF(R535="R.INHERENTE
4","R. INHERENTE",(IF(AZ535="R.RESIDUAL
4","R. RESIDUAL"," ")))),"",(IF(R535="R.INHERENTE
4","R. INHERENTE",(IF(AZ535="R.RESIDUAL
4","R. RESIDUAL"," ")))))</f>
        <v xml:space="preserve"> </v>
      </c>
      <c r="BF536" s="284" t="str">
        <f>IF(ISERROR(IF(R535="R.INHERENTE
9","R. INHERENTE",(IF(AZ535="R.RESIDUAL
9","R. RESIDUAL"," ")))),"",(IF(R535="R.INHERENTE
9","R. INHERENTE",(IF(AZ535="R.RESIDUAL
9","R. RESIDUAL"," ")))))</f>
        <v xml:space="preserve"> </v>
      </c>
      <c r="BG536" s="285" t="str">
        <f>IF(ISERROR(IF(R535="R.INHERENTE
14","R. INHERENTE",(IF(AZ535="R.RESIDUAL
14","R. RESIDUAL"," ")))),"",(IF(R535="R.INHERENTE
14","R. INHERENTE",(IF(AZ535="R.RESIDUAL
14","R. RESIDUAL"," ")))))</f>
        <v xml:space="preserve"> </v>
      </c>
      <c r="BH536" s="285" t="str">
        <f>IF(ISERROR(IF(R535="R.INHERENTE
19","R. INHERENTE",(IF(AZ535="R.RESIDUAL
19","R. RESIDUAL"," ")))),"",(IF(R535="R.INHERENTE
19","R. INHERENTE",(IF(AZ535="R.RESIDUAL
19","R. RESIDUAL"," ")))))</f>
        <v xml:space="preserve"> </v>
      </c>
      <c r="BI536" s="286" t="str">
        <f>IF(ISERROR(IF(R535="R.INHERENTE
24","R. INHERENTE",(IF(AZ535="R.RESIDUAL
24","R. RESIDUAL"," ")))),"",(IF(R535="R.INHERENTE
24","R. INHERENTE",(IF(AZ535="R.RESIDUAL
24","R. RESIDUAL"," ")))))</f>
        <v xml:space="preserve"> </v>
      </c>
      <c r="BJ536" s="280"/>
      <c r="BK536" s="894"/>
      <c r="BL536" s="811"/>
      <c r="BM536" s="811"/>
      <c r="BN536" s="811"/>
      <c r="BO536" s="811"/>
      <c r="BP536" s="814"/>
      <c r="BQ536" s="392"/>
      <c r="BR536" s="817"/>
      <c r="BS536" s="820"/>
      <c r="BT536" s="823"/>
      <c r="BU536" s="275"/>
      <c r="BV536" s="826"/>
      <c r="BW536" s="829"/>
      <c r="BX536" s="829"/>
      <c r="BY536" s="829"/>
      <c r="BZ536" s="793"/>
      <c r="CA536" s="829"/>
      <c r="CB536" s="829"/>
      <c r="CC536" s="829"/>
      <c r="CD536" s="793"/>
      <c r="CE536" s="829"/>
      <c r="CF536" s="829"/>
      <c r="CG536" s="829"/>
      <c r="CH536" s="793"/>
      <c r="CI536" s="829"/>
      <c r="CJ536" s="829"/>
      <c r="CK536" s="829"/>
      <c r="CL536" s="793"/>
      <c r="CM536" s="829"/>
      <c r="CN536" s="829"/>
      <c r="CO536" s="829"/>
      <c r="CP536" s="796"/>
      <c r="CQ536" s="308"/>
      <c r="CR536" s="832"/>
      <c r="CS536" s="790"/>
      <c r="CT536" s="790"/>
      <c r="CU536" s="790"/>
      <c r="CV536" s="790"/>
      <c r="CW536" s="790"/>
      <c r="CX536" s="790"/>
      <c r="CY536" s="790"/>
      <c r="CZ536" s="793"/>
      <c r="DA536" s="790"/>
      <c r="DB536" s="790"/>
      <c r="DC536" s="790"/>
      <c r="DD536" s="793"/>
      <c r="DE536" s="790"/>
      <c r="DF536" s="790"/>
      <c r="DG536" s="790"/>
      <c r="DH536" s="793"/>
      <c r="DI536" s="790"/>
      <c r="DJ536" s="790"/>
      <c r="DK536" s="790"/>
      <c r="DL536" s="793"/>
      <c r="DM536" s="790"/>
      <c r="DN536" s="790"/>
      <c r="DO536" s="790"/>
      <c r="DP536" s="796"/>
      <c r="DQ536" s="293"/>
      <c r="DR536" s="297"/>
      <c r="DS536" s="298"/>
      <c r="DT536" s="298"/>
      <c r="DU536" s="299"/>
    </row>
    <row r="537" spans="1:125" s="303" customFormat="1" ht="80.25" customHeight="1" x14ac:dyDescent="0.25">
      <c r="B537" s="835"/>
      <c r="C537" s="838"/>
      <c r="D537" s="838"/>
      <c r="E537" s="838"/>
      <c r="F537" s="841"/>
      <c r="G537" s="844"/>
      <c r="H537" s="486"/>
      <c r="I537" s="847"/>
      <c r="J537" s="850"/>
      <c r="K537" s="853"/>
      <c r="L537" s="274"/>
      <c r="M537" s="856"/>
      <c r="N537" s="859"/>
      <c r="O537" s="862"/>
      <c r="P537" s="865"/>
      <c r="Q537" s="868"/>
      <c r="R537" s="871"/>
      <c r="S537" s="274"/>
      <c r="T537" s="516" t="s">
        <v>1571</v>
      </c>
      <c r="U537" s="258" t="s">
        <v>748</v>
      </c>
      <c r="V537" s="258"/>
      <c r="W537" s="798">
        <v>25</v>
      </c>
      <c r="X537" s="798"/>
      <c r="Y537" s="798"/>
      <c r="Z537" s="798"/>
      <c r="AA537" s="798"/>
      <c r="AB537" s="798"/>
      <c r="AC537" s="798"/>
      <c r="AD537" s="798"/>
      <c r="AE537" s="798">
        <v>15</v>
      </c>
      <c r="AF537" s="798"/>
      <c r="AG537" s="412">
        <f>W537+Y537+AA537+AC537+AE537</f>
        <v>40</v>
      </c>
      <c r="AH537" s="403">
        <v>0.14399999999999999</v>
      </c>
      <c r="AI537" s="404"/>
      <c r="AJ537" s="801" t="s">
        <v>189</v>
      </c>
      <c r="AK537" s="802"/>
      <c r="AL537" s="803" t="s">
        <v>588</v>
      </c>
      <c r="AM537" s="804"/>
      <c r="AN537" s="801" t="s">
        <v>189</v>
      </c>
      <c r="AO537" s="802"/>
      <c r="AP537" s="499" t="s">
        <v>1572</v>
      </c>
      <c r="AQ537" s="482" t="s">
        <v>618</v>
      </c>
      <c r="AR537" s="269" t="s">
        <v>1573</v>
      </c>
      <c r="AS537" s="266" t="s">
        <v>1564</v>
      </c>
      <c r="AT537" s="261" t="s">
        <v>1565</v>
      </c>
      <c r="AU537" s="276"/>
      <c r="AV537" s="879"/>
      <c r="AW537" s="882"/>
      <c r="AX537" s="885"/>
      <c r="AY537" s="882"/>
      <c r="AZ537" s="888"/>
      <c r="BA537" s="891"/>
      <c r="BB537" s="394"/>
      <c r="BC537" s="282"/>
      <c r="BD537" s="397">
        <v>0.60000000000000009</v>
      </c>
      <c r="BE537" s="283" t="str">
        <f>IF(ISERROR(IF(R535="R.INHERENTE
3","R. INHERENTE",(IF(AZ535="R.RESIDUAL
3","R. RESIDUAL"," ")))),"",(IF(R535="R.INHERENTE
3","R. INHERENTE",(IF(AZ535="R.RESIDUAL
3","R. RESIDUAL"," ")))))</f>
        <v xml:space="preserve"> </v>
      </c>
      <c r="BF537" s="284" t="str">
        <f>IF(ISERROR(IF(R535="R.INHERENTE
8","R. INHERENTE",(IF(AZ535="R.RESIDUAL
8","R. RESIDUAL"," ")))),"",(IF(R535="R.INHERENTE
8","R. INHERENTE",(IF(AZ535="R.RESIDUAL
8","R. RESIDUAL"," ")))))</f>
        <v xml:space="preserve"> </v>
      </c>
      <c r="BG537" s="284" t="str">
        <f>IF(ISERROR(IF(R535="R.INHERENTE
13","R. INHERENTE",(IF(AZ535="R.RESIDUAL
13","R. RESIDUAL"," ")))),"",(IF(R535="R.INHERENTE
13","R. INHERENTE",(IF(AZ535="R.RESIDUAL
13","R. RESIDUAL"," ")))))</f>
        <v xml:space="preserve"> </v>
      </c>
      <c r="BH537" s="285" t="str">
        <f>IF(ISERROR(IF(R535="R.INHERENTE
18","R. INHERENTE",(IF(AZ535="R.RESIDUAL
18","R. RESIDUAL"," ")))),"",(IF(R535="R.INHERENTE
18","R. INHERENTE",(IF(AZ535="R.RESIDUAL
18","R. RESIDUAL"," ")))))</f>
        <v xml:space="preserve"> </v>
      </c>
      <c r="BI537" s="286" t="str">
        <f>IF(ISERROR(IF(R535="R.INHERENTE
23","R. INHERENTE",(IF(AZ535="R.RESIDUAL
23","R. RESIDUAL"," ")))),"",(IF(R535="R.INHERENTE
23","R. INHERENTE",(IF(AZ535="R.RESIDUAL
23","R. RESIDUAL"," ")))))</f>
        <v xml:space="preserve"> </v>
      </c>
      <c r="BJ537" s="280"/>
      <c r="BK537" s="894"/>
      <c r="BL537" s="811"/>
      <c r="BM537" s="811"/>
      <c r="BN537" s="811"/>
      <c r="BO537" s="811"/>
      <c r="BP537" s="814"/>
      <c r="BQ537" s="392"/>
      <c r="BR537" s="817"/>
      <c r="BS537" s="820"/>
      <c r="BT537" s="823"/>
      <c r="BU537" s="275"/>
      <c r="BV537" s="826"/>
      <c r="BW537" s="829"/>
      <c r="BX537" s="829"/>
      <c r="BY537" s="829"/>
      <c r="BZ537" s="793"/>
      <c r="CA537" s="829"/>
      <c r="CB537" s="829"/>
      <c r="CC537" s="829"/>
      <c r="CD537" s="793"/>
      <c r="CE537" s="829"/>
      <c r="CF537" s="829"/>
      <c r="CG537" s="829"/>
      <c r="CH537" s="793"/>
      <c r="CI537" s="829"/>
      <c r="CJ537" s="829"/>
      <c r="CK537" s="829"/>
      <c r="CL537" s="793"/>
      <c r="CM537" s="829"/>
      <c r="CN537" s="829"/>
      <c r="CO537" s="829"/>
      <c r="CP537" s="796"/>
      <c r="CQ537" s="308"/>
      <c r="CR537" s="832"/>
      <c r="CS537" s="790"/>
      <c r="CT537" s="790"/>
      <c r="CU537" s="790"/>
      <c r="CV537" s="790"/>
      <c r="CW537" s="790"/>
      <c r="CX537" s="790"/>
      <c r="CY537" s="790"/>
      <c r="CZ537" s="793"/>
      <c r="DA537" s="790"/>
      <c r="DB537" s="790"/>
      <c r="DC537" s="790"/>
      <c r="DD537" s="793"/>
      <c r="DE537" s="790"/>
      <c r="DF537" s="790"/>
      <c r="DG537" s="790"/>
      <c r="DH537" s="793"/>
      <c r="DI537" s="790"/>
      <c r="DJ537" s="790"/>
      <c r="DK537" s="790"/>
      <c r="DL537" s="793"/>
      <c r="DM537" s="790"/>
      <c r="DN537" s="790"/>
      <c r="DO537" s="790"/>
      <c r="DP537" s="796"/>
      <c r="DQ537" s="293"/>
      <c r="DR537" s="297"/>
      <c r="DS537" s="298"/>
      <c r="DT537" s="298"/>
      <c r="DU537" s="299"/>
    </row>
    <row r="538" spans="1:125" s="303" customFormat="1" ht="80.25" customHeight="1" x14ac:dyDescent="0.25">
      <c r="B538" s="835"/>
      <c r="C538" s="838"/>
      <c r="D538" s="838"/>
      <c r="E538" s="838"/>
      <c r="F538" s="841"/>
      <c r="G538" s="844"/>
      <c r="H538" s="486"/>
      <c r="I538" s="847"/>
      <c r="J538" s="850"/>
      <c r="K538" s="853"/>
      <c r="L538" s="274"/>
      <c r="M538" s="856"/>
      <c r="N538" s="859"/>
      <c r="O538" s="862"/>
      <c r="P538" s="865"/>
      <c r="Q538" s="868"/>
      <c r="R538" s="871"/>
      <c r="S538" s="274"/>
      <c r="T538" s="516"/>
      <c r="U538" s="258"/>
      <c r="V538" s="258"/>
      <c r="W538" s="798"/>
      <c r="X538" s="798"/>
      <c r="Y538" s="798"/>
      <c r="Z538" s="798"/>
      <c r="AA538" s="798"/>
      <c r="AB538" s="798"/>
      <c r="AC538" s="798"/>
      <c r="AD538" s="798"/>
      <c r="AE538" s="798"/>
      <c r="AF538" s="798"/>
      <c r="AG538" s="412">
        <f>W538+Y538+AA538+AC538+AE538</f>
        <v>0</v>
      </c>
      <c r="AH538" s="403"/>
      <c r="AI538" s="404"/>
      <c r="AJ538" s="801"/>
      <c r="AK538" s="802"/>
      <c r="AL538" s="803"/>
      <c r="AM538" s="804"/>
      <c r="AN538" s="801"/>
      <c r="AO538" s="802"/>
      <c r="AP538" s="480"/>
      <c r="AQ538" s="482"/>
      <c r="AR538" s="269"/>
      <c r="AS538" s="266"/>
      <c r="AT538" s="261"/>
      <c r="AU538" s="276"/>
      <c r="AV538" s="879"/>
      <c r="AW538" s="882"/>
      <c r="AX538" s="885"/>
      <c r="AY538" s="882"/>
      <c r="AZ538" s="888"/>
      <c r="BA538" s="891"/>
      <c r="BB538" s="394"/>
      <c r="BC538" s="282"/>
      <c r="BD538" s="397">
        <v>0.4</v>
      </c>
      <c r="BE538" s="287" t="str">
        <f>IF(ISERROR(IF(R535="R.INHERENTE
2","R. INHERENTE",(IF(AZ535="R.RESIDUAL
2","R. RESIDUAL"," ")))),"",(IF(R535="R.INHERENTE
2","R. INHERENTE",(IF(AZ535="R.RESIDUAL
2","R. RESIDUAL"," ")))))</f>
        <v xml:space="preserve"> </v>
      </c>
      <c r="BF538" s="284" t="str">
        <f>IF(ISERROR(IF(R535="R.INHERENTE
7","R. INHERENTE",(IF(AZ535="R.RESIDUAL
7","R. RESIDUAL"," ")))),"",(IF(R535="R.INHERENTE
7","R. INHERENTE",(IF(AZ535="R.RESIDUAL
7","R. RESIDUAL"," ")))))</f>
        <v xml:space="preserve"> </v>
      </c>
      <c r="BG538" s="284" t="str">
        <f>IF(ISERROR(IF(R535="R.INHERENTE
12","R. INHERENTE",(IF(AZ535="R.RESIDUAL
12","R. RESIDUAL"," ")))),"",(IF(R535="R.INHERENTE
12","R. INHERENTE",(IF(AZ535="R.RESIDUAL
12","R. RESIDUAL"," ")))))</f>
        <v>R. INHERENTE</v>
      </c>
      <c r="BH538" s="285" t="str">
        <f>IF(ISERROR(IF(R535="R.INHERENTE
17","R. INHERENTE",(IF(AZ535="R.RESIDUAL
17","R. RESIDUAL"," ")))),"",(IF(R535="R.INHERENTE
17","R. INHERENTE",(IF(AZ535="R.RESIDUAL
17","R. RESIDUAL"," ")))))</f>
        <v xml:space="preserve"> </v>
      </c>
      <c r="BI538" s="286" t="str">
        <f>IF(ISERROR(IF(R535="R.INHERENTE
22","R. INHERENTE",(IF(AZ535="R.RESIDUAL
22","R. RESIDUAL"," ")))),"",(IF(R535="R.INHERENTE
22","R. INHERENTE",(IF(AZ535="R.RESIDUAL
22","R. RESIDUAL"," ")))))</f>
        <v xml:space="preserve"> </v>
      </c>
      <c r="BJ538" s="280"/>
      <c r="BK538" s="894"/>
      <c r="BL538" s="811"/>
      <c r="BM538" s="811"/>
      <c r="BN538" s="811"/>
      <c r="BO538" s="811"/>
      <c r="BP538" s="814"/>
      <c r="BQ538" s="392"/>
      <c r="BR538" s="817"/>
      <c r="BS538" s="820"/>
      <c r="BT538" s="823"/>
      <c r="BU538" s="275"/>
      <c r="BV538" s="826"/>
      <c r="BW538" s="829"/>
      <c r="BX538" s="829"/>
      <c r="BY538" s="829"/>
      <c r="BZ538" s="793"/>
      <c r="CA538" s="829"/>
      <c r="CB538" s="829"/>
      <c r="CC538" s="829"/>
      <c r="CD538" s="793"/>
      <c r="CE538" s="829"/>
      <c r="CF538" s="829"/>
      <c r="CG538" s="829"/>
      <c r="CH538" s="793"/>
      <c r="CI538" s="829"/>
      <c r="CJ538" s="829"/>
      <c r="CK538" s="829"/>
      <c r="CL538" s="793"/>
      <c r="CM538" s="829"/>
      <c r="CN538" s="829"/>
      <c r="CO538" s="829"/>
      <c r="CP538" s="796"/>
      <c r="CQ538" s="308"/>
      <c r="CR538" s="832"/>
      <c r="CS538" s="790"/>
      <c r="CT538" s="790"/>
      <c r="CU538" s="790"/>
      <c r="CV538" s="790"/>
      <c r="CW538" s="790"/>
      <c r="CX538" s="790"/>
      <c r="CY538" s="790"/>
      <c r="CZ538" s="793"/>
      <c r="DA538" s="790"/>
      <c r="DB538" s="790"/>
      <c r="DC538" s="790"/>
      <c r="DD538" s="793"/>
      <c r="DE538" s="790"/>
      <c r="DF538" s="790"/>
      <c r="DG538" s="790"/>
      <c r="DH538" s="793"/>
      <c r="DI538" s="790"/>
      <c r="DJ538" s="790"/>
      <c r="DK538" s="790"/>
      <c r="DL538" s="793"/>
      <c r="DM538" s="790"/>
      <c r="DN538" s="790"/>
      <c r="DO538" s="790"/>
      <c r="DP538" s="796"/>
      <c r="DQ538" s="293"/>
      <c r="DR538" s="297"/>
      <c r="DS538" s="298"/>
      <c r="DT538" s="298"/>
      <c r="DU538" s="299"/>
    </row>
    <row r="539" spans="1:125" s="303" customFormat="1" ht="80.25" customHeight="1" thickBot="1" x14ac:dyDescent="0.3">
      <c r="B539" s="836"/>
      <c r="C539" s="839"/>
      <c r="D539" s="839"/>
      <c r="E539" s="839"/>
      <c r="F539" s="842"/>
      <c r="G539" s="845"/>
      <c r="H539" s="487"/>
      <c r="I539" s="848"/>
      <c r="J539" s="851"/>
      <c r="K539" s="854"/>
      <c r="L539" s="274"/>
      <c r="M539" s="857"/>
      <c r="N539" s="860"/>
      <c r="O539" s="863"/>
      <c r="P539" s="866"/>
      <c r="Q539" s="869"/>
      <c r="R539" s="872"/>
      <c r="S539" s="274"/>
      <c r="T539" s="536"/>
      <c r="U539" s="263"/>
      <c r="V539" s="263"/>
      <c r="W539" s="805"/>
      <c r="X539" s="805"/>
      <c r="Y539" s="805"/>
      <c r="Z539" s="805"/>
      <c r="AA539" s="805"/>
      <c r="AB539" s="805"/>
      <c r="AC539" s="805"/>
      <c r="AD539" s="805"/>
      <c r="AE539" s="805"/>
      <c r="AF539" s="805"/>
      <c r="AG539" s="413">
        <f>W539+Y539+AA539+AC539+AE539</f>
        <v>0</v>
      </c>
      <c r="AH539" s="405"/>
      <c r="AI539" s="406"/>
      <c r="AJ539" s="806"/>
      <c r="AK539" s="807"/>
      <c r="AL539" s="808"/>
      <c r="AM539" s="809"/>
      <c r="AN539" s="806"/>
      <c r="AO539" s="807"/>
      <c r="AP539" s="271"/>
      <c r="AQ539" s="483"/>
      <c r="AR539" s="270"/>
      <c r="AS539" s="267"/>
      <c r="AT539" s="264"/>
      <c r="AU539" s="276"/>
      <c r="AV539" s="880"/>
      <c r="AW539" s="883"/>
      <c r="AX539" s="886"/>
      <c r="AY539" s="883"/>
      <c r="AZ539" s="889"/>
      <c r="BA539" s="892"/>
      <c r="BB539" s="394"/>
      <c r="BC539" s="282"/>
      <c r="BD539" s="398">
        <v>0.2</v>
      </c>
      <c r="BE539" s="288" t="str">
        <f>IF(ISERROR(IF(R535="R.INHERENTE
1","R. INHERENTE",(IF(AZ535="R.RESIDUAL
1","R. RESIDUAL"," ")))),"",(IF(R535="R.INHERENTE
1","R. INHERENTE",(IF(AZ535="R.RESIDUAL
1","R. RESIDUAL"," ")))))</f>
        <v xml:space="preserve"> </v>
      </c>
      <c r="BF539" s="289" t="str">
        <f>IF(ISERROR(IF(R535="R.INHERENTE
6","R. INHERENTE",(IF(AZ535="R.RESIDUAL
6","R. RESIDUAL"," ")))),"",(IF(R535="R.INHERENTE
6","R. INHERENTE",(IF(AZ535="R.RESIDUAL
6","R. RESIDUAL"," ")))))</f>
        <v xml:space="preserve"> </v>
      </c>
      <c r="BG539" s="290" t="str">
        <f>IF(ISERROR(IF(R535="R.INHERENTE
11","R. INHERENTE",(IF(AZ535="R.RESIDUAL
11","R. RESIDUAL"," ")))),"",(IF(R535="R.INHERENTE
11","R. INHERENTE",(IF(AZ535="R.RESIDUAL
11","R. RESIDUAL"," ")))))</f>
        <v>R. RESIDUAL</v>
      </c>
      <c r="BH539" s="291" t="str">
        <f>IF(ISERROR(IF(R535="R.INHERENTE
16","R. INHERENTE",(IF(AZ535="R.RESIDUAL
16","R. RESIDUAL"," ")))),"",(IF(R535="R.INHERENTE
16","R. INHERENTE",(IF(AZ535="R.RESIDUAL
16","R. RESIDUAL"," ")))))</f>
        <v xml:space="preserve"> </v>
      </c>
      <c r="BI539" s="292" t="str">
        <f>IF(ISERROR(IF(R535="R.INHERENTE
21","R. INHERENTE",(IF(AZ535="R.RESIDUAL
21","R. RESIDUAL"," ")))),"",(IF(R535="R.INHERENTE
21","R. INHERENTE",(IF(AZ535="R.RESIDUAL
21","R. RESIDUAL"," ")))))</f>
        <v xml:space="preserve"> </v>
      </c>
      <c r="BJ539" s="280"/>
      <c r="BK539" s="895"/>
      <c r="BL539" s="812"/>
      <c r="BM539" s="812"/>
      <c r="BN539" s="812"/>
      <c r="BO539" s="812"/>
      <c r="BP539" s="815"/>
      <c r="BQ539" s="392"/>
      <c r="BR539" s="818"/>
      <c r="BS539" s="821"/>
      <c r="BT539" s="824"/>
      <c r="BU539" s="275"/>
      <c r="BV539" s="827"/>
      <c r="BW539" s="830"/>
      <c r="BX539" s="830"/>
      <c r="BY539" s="830"/>
      <c r="BZ539" s="794"/>
      <c r="CA539" s="830"/>
      <c r="CB539" s="830"/>
      <c r="CC539" s="830"/>
      <c r="CD539" s="794"/>
      <c r="CE539" s="830"/>
      <c r="CF539" s="830"/>
      <c r="CG539" s="830"/>
      <c r="CH539" s="794"/>
      <c r="CI539" s="830"/>
      <c r="CJ539" s="830"/>
      <c r="CK539" s="830"/>
      <c r="CL539" s="794"/>
      <c r="CM539" s="830"/>
      <c r="CN539" s="830"/>
      <c r="CO539" s="830"/>
      <c r="CP539" s="797"/>
      <c r="CQ539" s="308"/>
      <c r="CR539" s="833"/>
      <c r="CS539" s="791"/>
      <c r="CT539" s="791"/>
      <c r="CU539" s="791"/>
      <c r="CV539" s="791"/>
      <c r="CW539" s="791"/>
      <c r="CX539" s="791"/>
      <c r="CY539" s="791"/>
      <c r="CZ539" s="794"/>
      <c r="DA539" s="791"/>
      <c r="DB539" s="791"/>
      <c r="DC539" s="791"/>
      <c r="DD539" s="794"/>
      <c r="DE539" s="791"/>
      <c r="DF539" s="791"/>
      <c r="DG539" s="791"/>
      <c r="DH539" s="794"/>
      <c r="DI539" s="791"/>
      <c r="DJ539" s="791"/>
      <c r="DK539" s="791"/>
      <c r="DL539" s="794"/>
      <c r="DM539" s="791"/>
      <c r="DN539" s="791"/>
      <c r="DO539" s="791"/>
      <c r="DP539" s="797"/>
      <c r="DQ539" s="293"/>
      <c r="DR539" s="300"/>
      <c r="DS539" s="301"/>
      <c r="DT539" s="301"/>
      <c r="DU539" s="302"/>
    </row>
    <row r="540" spans="1:125" ht="19.5" customHeight="1" thickBot="1" x14ac:dyDescent="0.3">
      <c r="AV540" s="394"/>
      <c r="AW540" s="394"/>
      <c r="AX540" s="394"/>
      <c r="AY540" s="394"/>
      <c r="AZ540" s="394"/>
      <c r="BE540" s="410">
        <v>0.2</v>
      </c>
      <c r="BF540" s="411">
        <v>0.4</v>
      </c>
      <c r="BG540" s="411">
        <v>0.60000000000000009</v>
      </c>
      <c r="BH540" s="411">
        <v>0.8</v>
      </c>
      <c r="BI540" s="411">
        <v>1</v>
      </c>
    </row>
    <row r="541" spans="1:125" ht="80.25" customHeight="1" x14ac:dyDescent="0.25">
      <c r="A541" s="303"/>
      <c r="B541" s="834">
        <v>88</v>
      </c>
      <c r="C541" s="837" t="s">
        <v>649</v>
      </c>
      <c r="D541" s="837" t="s">
        <v>621</v>
      </c>
      <c r="E541" s="837" t="s">
        <v>601</v>
      </c>
      <c r="F541" s="840" t="s">
        <v>598</v>
      </c>
      <c r="G541" s="843" t="s">
        <v>1574</v>
      </c>
      <c r="H541" s="485" t="s">
        <v>1985</v>
      </c>
      <c r="I541" s="846" t="str">
        <f>IF(F541="","",(CONCATENATE("Posibilidad de afectación ",F541," ",G541," ",H541," ",H542," ",H543," ",H544," ",H545)))</f>
        <v xml:space="preserve">Posibilidad de afectación Reputacional  por la desinformación de los colaboradores frente a la gestión institucional, debido a la falta de implementación de las estrategias de comunicación y/o adherencia de las estrategias de comunicación de los líderes en el despliegue de la información hacia sus equipos de trabajo.   </v>
      </c>
      <c r="J541" s="849" t="s">
        <v>268</v>
      </c>
      <c r="K541" s="852" t="s">
        <v>868</v>
      </c>
      <c r="L541" s="274"/>
      <c r="M541" s="855" t="s">
        <v>658</v>
      </c>
      <c r="N541" s="858">
        <f>IF(ISERROR(VLOOKUP($M541,[11]Listas!$E$20:$F$24,2,FALSE)),"",(VLOOKUP($M541,[11]Listas!$E$20:$F$24,2,FALSE)))</f>
        <v>0.4</v>
      </c>
      <c r="O541" s="861" t="str">
        <f>IF(ISERROR(VLOOKUP($N541,[11]Listas!$E$3:$F$7,2,FALSE)),"",(VLOOKUP($N541,[11]Listas!$E$3:$F$7,2,FALSE)))</f>
        <v>BAJA</v>
      </c>
      <c r="P541" s="864" t="s">
        <v>594</v>
      </c>
      <c r="Q541" s="867">
        <f>IF(ISERROR(VLOOKUP($P541,[11]Listas!$E$28:$F$35,2,FALSE)),"",(VLOOKUP($P541,[11]Listas!$E$28:$F$35,2,FALSE)))</f>
        <v>0.6</v>
      </c>
      <c r="R541" s="870" t="str">
        <f>IF(N541="","",(CONCATENATE("R.INHERENTE
",(IF(AND($N541=0.2,$Q541=0.2),1,(IF(AND($N541=0.2,$Q541=0.4),6,(IF(AND($N541=0.2,$Q541=0.6),11,(IF(AND($N541=0.2,$Q541=0.8),16,(IF(AND($N541=0.2,$Q541=1),21,(IF(AND($N541=0.4,$Q541=0.2),2,(IF(AND($N541=0.4,$Q541=0.4),7,(IF(AND($N541=0.4,$Q541=0.6),12,(IF(AND($N541=0.4,$Q541=0.8),17,(IF(AND($N541=0.4,$Q541=1),22,(IF(AND($N541=0.6,$Q541=0.2),3,(IF(AND($N541=0.6,$Q541=0.4),8,(IF(AND($N541=0.6,$Q541=0.6),13,(IF(AND($N541=0.6,$Q541=0.8),18,(IF(AND($N541=0.6,$Q541=1),23,(IF(AND($N541=0.8,$Q541=0.2),4,(IF(AND($N541=0.8,$Q541=0.4),9,(IF(AND($N541=0.8,$Q541=0.6),14,(IF(AND($N541=0.8,$Q541=0.8),19,(IF(AND($N541=0.8,$Q541=1),24,(IF(AND($N541=1,$Q541=0.2),5,(IF(AND($N541=1,$Q541=0.4),10,(IF(AND($N541=1,$Q541=0.6),15,(IF(AND($N541=1,$Q541=0.8),20,(IF(AND($N541=1,$Q541=1),25,"")))))))))))))))))))))))))))))))))))))))))))))))))))))</f>
        <v>R.INHERENTE
12</v>
      </c>
      <c r="S541" s="274">
        <f>+VLOOKUP($R541,[11]Listas!$D$112:$E$136,2,FALSE)</f>
        <v>12</v>
      </c>
      <c r="T541" s="515" t="s">
        <v>1575</v>
      </c>
      <c r="U541" s="309" t="s">
        <v>748</v>
      </c>
      <c r="V541" s="309"/>
      <c r="W541" s="873">
        <v>25</v>
      </c>
      <c r="X541" s="874"/>
      <c r="Y541" s="873"/>
      <c r="Z541" s="874"/>
      <c r="AA541" s="873"/>
      <c r="AB541" s="874"/>
      <c r="AC541" s="875"/>
      <c r="AD541" s="875"/>
      <c r="AE541" s="875">
        <v>15</v>
      </c>
      <c r="AF541" s="875"/>
      <c r="AG541" s="436">
        <f>W541+Y541+AA541+AC541+AE541</f>
        <v>40</v>
      </c>
      <c r="AH541" s="407">
        <v>0.24</v>
      </c>
      <c r="AI541" s="408">
        <v>0.6</v>
      </c>
      <c r="AJ541" s="1186" t="s">
        <v>189</v>
      </c>
      <c r="AK541" s="1187"/>
      <c r="AL541" s="1188" t="s">
        <v>588</v>
      </c>
      <c r="AM541" s="1189"/>
      <c r="AN541" s="1186" t="s">
        <v>189</v>
      </c>
      <c r="AO541" s="1187"/>
      <c r="AP541" s="500" t="s">
        <v>1576</v>
      </c>
      <c r="AQ541" s="478" t="s">
        <v>619</v>
      </c>
      <c r="AR541" s="310" t="s">
        <v>1563</v>
      </c>
      <c r="AS541" s="311" t="s">
        <v>1564</v>
      </c>
      <c r="AT541" s="312" t="s">
        <v>1565</v>
      </c>
      <c r="AU541" s="305">
        <f>+(IF(AND($AV541&gt;0,$AV541&lt;=0.2),0.2,(IF(AND($AV541&gt;0.2,$AV541&lt;=0.4),0.4,(IF(AND($AV541&gt;0.4,$AV541&lt;=0.6),0.6,(IF(AND($AV541&gt;0.6,$AV541&lt;=0.8),0.8,(IF($AV541&gt;0.8,1,""))))))))))</f>
        <v>0.2</v>
      </c>
      <c r="AV541" s="878">
        <f>+MIN(AH541:AH545)</f>
        <v>0.14399999999999999</v>
      </c>
      <c r="AW541" s="881" t="str">
        <f>+(IF($AU541=0.2,"MUY BAJA",(IF($AU541=0.4,"BAJA",(IF($AU541=0.6,"MEDIA",(IF($AU541=0.8,"ALTA",(IF($AU541=1,"MUY ALTA",""))))))))))</f>
        <v>MUY BAJA</v>
      </c>
      <c r="AX541" s="884">
        <f>+MIN(AI541:AI545)</f>
        <v>0.6</v>
      </c>
      <c r="AY541" s="881" t="str">
        <f>+(IF($BB541=0.2,"MUY BAJA",(IF($BB541=0.4,"BAJA",(IF($BB541=0.6,"MEDIA",(IF($BB541=0.8,"ALTA",(IF($BB541=1,"MUY ALTA",""))))))))))</f>
        <v>MEDIA</v>
      </c>
      <c r="AZ541" s="887" t="str">
        <f>IF($AU541="","",(CONCATENATE("R.RESIDUAL
",(IF(AND($AU541=0.2,$BB541=0.2),1,(IF(AND($AU541=0.2,$BB541=0.4),6,(IF(AND($AU541=0.2,$BB541=0.6),11,(IF(AND($AU541=0.2,$BB541=0.8),16,(IF(AND($AU541=0.2,$BB541=1),21,(IF(AND($AU541=0.4,$BB541=0.2),2,(IF(AND($AU541=0.4,$BB541=0.4),7,(IF(AND($AU541=0.4,$BB541=0.6),12,(IF(AND($AU541=0.4,$BB541=0.8),17,(IF(AND($AU541=0.4,$BB541=1),22,(IF(AND($AU541=0.6,$BB541=0.2),3,(IF(AND($AU541=0.6,$BB541=0.4),8,(IF(AND($AU541=0.6,$BB541=0.6),13,(IF(AND($AU541=0.6,$BB541=0.8),18,(IF(AND($AU541=0.6,$BB541=1),23,(IF(AND($AU541=0.8,$BB541=0.2),4,(IF(AND($AU541=0.8,$BB541=0.4),9,(IF(AND($AU541=0.8,$BB541=0.6),14,(IF(AND($AU541=0.8,$BB541=0.8),19,(IF(AND($AU541=0.8,$BB541=1),24,(IF(AND($AU541=1,$BB541=0.2),5,(IF(AND($AU541=1,$BB541=0.4),10,(IF(AND($AU541=1,$BB541=0.6),15,(IF(AND($AU541=1,$BB541=0.8),20,(IF(AND($AU541=1,$BB541=1),25,"")))))))))))))))))))))))))))))))))))))))))))))))))))))</f>
        <v>R.RESIDUAL
11</v>
      </c>
      <c r="BA541" s="890" t="s">
        <v>610</v>
      </c>
      <c r="BB541" s="305">
        <f>+(IF(AND($AX541&gt;0,$AX541&lt;=0.2),0.2,(IF(AND($AX541&gt;0.2,$AX541&lt;=0.4),0.4,(IF(AND($AX541&gt;0.4,$AX541&lt;=0.6),0.6,(IF(AND($AX541&gt;0.6,$AX541&lt;=0.8),0.8,(IF($AX541&gt;0.8,1,""))))))))))</f>
        <v>0.6</v>
      </c>
      <c r="BC541" s="276">
        <f>+VLOOKUP($AZ541,[11]Listas!$F$112:$G$136,2,FALSE)</f>
        <v>11</v>
      </c>
      <c r="BD541" s="397">
        <v>1</v>
      </c>
      <c r="BE541" s="277" t="str">
        <f>IF(ISERROR(IF(R541="R.INHERENTE
5","R. INHERENTE",(IF(AZ541="R.RESIDUAL
5","R. RESIDUAL"," ")))),"",(IF(R541="R.INHERENTE
5","R. INHERENTE",(IF(AZ541="R.RESIDUAL
5","R. RESIDUAL"," ")))))</f>
        <v xml:space="preserve"> </v>
      </c>
      <c r="BF541" s="278" t="str">
        <f>IF(ISERROR(IF(R541="R.INHERENTE
10","R. INHERENTE",(IF(AZ541="R.RESIDUAL
10","R. RESIDUAL"," ")))),"",(IF(R541="R.INHERENTE
10","R. INHERENTE",(IF(AZ541="R.RESIDUAL
10","R. RESIDUAL"," ")))))</f>
        <v xml:space="preserve"> </v>
      </c>
      <c r="BG541" s="278" t="str">
        <f>IF(ISERROR(IF(R541="R.INHERENTE
15","R. INHERENTE",(IF(AZ541="R.RESIDUAL
15","R. RESIDUAL"," ")))),"",(IF(R541="R.INHERENTE
15","R. INHERENTE",(IF(AZ541="R.RESIDUAL
15","R. RESIDUAL"," ")))))</f>
        <v xml:space="preserve"> </v>
      </c>
      <c r="BH541" s="278" t="str">
        <f>IF(ISERROR(IF(R541="R.INHERENTE
20","R. INHERENTE",(IF(AZ541="R.RESIDUAL
20","R. RESIDUAL"," ")))),"",(IF(R541="R.INHERENTE
20","R. INHERENTE",(IF(AZ541="R.RESIDUAL
20","R. RESIDUAL"," ")))))</f>
        <v xml:space="preserve"> </v>
      </c>
      <c r="BI541" s="279" t="str">
        <f>IF(ISERROR(IF(R541="R.INHERENTE
25","R. INHERENTE",(IF(AZ541="R.RESIDUAL
25","R. RESIDUAL"," ")))),"",(IF(R541="R.INHERENTE
25","R. INHERENTE",(IF(AZ541="R.RESIDUAL
25","R. RESIDUAL"," ")))))</f>
        <v xml:space="preserve"> </v>
      </c>
      <c r="BJ541" s="280"/>
      <c r="BK541" s="893" t="s">
        <v>43</v>
      </c>
      <c r="BL541" s="810" t="s">
        <v>43</v>
      </c>
      <c r="BM541" s="810" t="s">
        <v>43</v>
      </c>
      <c r="BN541" s="810" t="s">
        <v>43</v>
      </c>
      <c r="BO541" s="810" t="s">
        <v>43</v>
      </c>
      <c r="BP541" s="813"/>
      <c r="BQ541" s="392"/>
      <c r="BR541" s="816" t="s">
        <v>1938</v>
      </c>
      <c r="BS541" s="819" t="s">
        <v>1567</v>
      </c>
      <c r="BT541" s="822" t="s">
        <v>1939</v>
      </c>
      <c r="BU541" s="275"/>
      <c r="BV541" s="825">
        <v>44656</v>
      </c>
      <c r="BW541" s="828"/>
      <c r="BX541" s="828"/>
      <c r="BY541" s="828"/>
      <c r="BZ541" s="792" t="s">
        <v>924</v>
      </c>
      <c r="CA541" s="828"/>
      <c r="CB541" s="828"/>
      <c r="CC541" s="828"/>
      <c r="CD541" s="792" t="s">
        <v>924</v>
      </c>
      <c r="CE541" s="828"/>
      <c r="CF541" s="828"/>
      <c r="CG541" s="828"/>
      <c r="CH541" s="792" t="s">
        <v>925</v>
      </c>
      <c r="CI541" s="828"/>
      <c r="CJ541" s="828"/>
      <c r="CK541" s="828"/>
      <c r="CL541" s="792" t="s">
        <v>924</v>
      </c>
      <c r="CM541" s="828"/>
      <c r="CN541" s="828"/>
      <c r="CO541" s="828"/>
      <c r="CP541" s="795" t="s">
        <v>926</v>
      </c>
      <c r="CQ541" s="308"/>
      <c r="CR541" s="831">
        <v>44661</v>
      </c>
      <c r="CS541" s="789"/>
      <c r="CT541" s="789"/>
      <c r="CU541" s="789"/>
      <c r="CV541" s="789"/>
      <c r="CW541" s="789"/>
      <c r="CX541" s="789"/>
      <c r="CY541" s="789"/>
      <c r="CZ541" s="792" t="s">
        <v>924</v>
      </c>
      <c r="DA541" s="789"/>
      <c r="DB541" s="789"/>
      <c r="DC541" s="789"/>
      <c r="DD541" s="792" t="s">
        <v>924</v>
      </c>
      <c r="DE541" s="789"/>
      <c r="DF541" s="789"/>
      <c r="DG541" s="789"/>
      <c r="DH541" s="792" t="s">
        <v>925</v>
      </c>
      <c r="DI541" s="789"/>
      <c r="DJ541" s="789"/>
      <c r="DK541" s="789"/>
      <c r="DL541" s="792" t="s">
        <v>924</v>
      </c>
      <c r="DM541" s="789"/>
      <c r="DN541" s="789"/>
      <c r="DO541" s="789"/>
      <c r="DP541" s="795" t="s">
        <v>926</v>
      </c>
      <c r="DQ541" s="293"/>
      <c r="DR541" s="294"/>
      <c r="DS541" s="295"/>
      <c r="DT541" s="295"/>
      <c r="DU541" s="296"/>
    </row>
    <row r="542" spans="1:125" ht="80.25" customHeight="1" x14ac:dyDescent="0.25">
      <c r="A542" s="303"/>
      <c r="B542" s="835"/>
      <c r="C542" s="838"/>
      <c r="D542" s="838"/>
      <c r="E542" s="838"/>
      <c r="F542" s="841"/>
      <c r="G542" s="844"/>
      <c r="H542" s="486" t="s">
        <v>1986</v>
      </c>
      <c r="I542" s="847"/>
      <c r="J542" s="850"/>
      <c r="K542" s="853"/>
      <c r="L542" s="274"/>
      <c r="M542" s="856"/>
      <c r="N542" s="859"/>
      <c r="O542" s="862"/>
      <c r="P542" s="865"/>
      <c r="Q542" s="868"/>
      <c r="R542" s="871"/>
      <c r="S542" s="274"/>
      <c r="T542" s="516" t="s">
        <v>1571</v>
      </c>
      <c r="U542" s="258" t="s">
        <v>748</v>
      </c>
      <c r="V542" s="258"/>
      <c r="W542" s="798">
        <v>25</v>
      </c>
      <c r="X542" s="798"/>
      <c r="Y542" s="798">
        <v>0</v>
      </c>
      <c r="Z542" s="798"/>
      <c r="AA542" s="798"/>
      <c r="AB542" s="798"/>
      <c r="AC542" s="798"/>
      <c r="AD542" s="798"/>
      <c r="AE542" s="798">
        <v>15</v>
      </c>
      <c r="AF542" s="798"/>
      <c r="AG542" s="412">
        <f>W542+Y542+AA542+AC542+AE542</f>
        <v>40</v>
      </c>
      <c r="AH542" s="403">
        <v>0.14399999999999999</v>
      </c>
      <c r="AI542" s="404"/>
      <c r="AJ542" s="801" t="s">
        <v>189</v>
      </c>
      <c r="AK542" s="802"/>
      <c r="AL542" s="803" t="s">
        <v>588</v>
      </c>
      <c r="AM542" s="804"/>
      <c r="AN542" s="801" t="s">
        <v>189</v>
      </c>
      <c r="AO542" s="802"/>
      <c r="AP542" s="499" t="s">
        <v>1572</v>
      </c>
      <c r="AQ542" s="482" t="s">
        <v>618</v>
      </c>
      <c r="AR542" s="269" t="s">
        <v>1573</v>
      </c>
      <c r="AS542" s="266" t="s">
        <v>1564</v>
      </c>
      <c r="AT542" s="261" t="s">
        <v>1565</v>
      </c>
      <c r="AU542" s="276"/>
      <c r="AV542" s="879"/>
      <c r="AW542" s="882"/>
      <c r="AX542" s="885"/>
      <c r="AY542" s="882"/>
      <c r="AZ542" s="888"/>
      <c r="BA542" s="891"/>
      <c r="BB542" s="394"/>
      <c r="BC542" s="282"/>
      <c r="BD542" s="397">
        <v>0.8</v>
      </c>
      <c r="BE542" s="283" t="str">
        <f>IF(ISERROR(IF(R541="R.INHERENTE
4","R. INHERENTE",(IF(AZ541="R.RESIDUAL
4","R. RESIDUAL"," ")))),"",(IF(R541="R.INHERENTE
4","R. INHERENTE",(IF(AZ541="R.RESIDUAL
4","R. RESIDUAL"," ")))))</f>
        <v xml:space="preserve"> </v>
      </c>
      <c r="BF542" s="284" t="str">
        <f>IF(ISERROR(IF(R541="R.INHERENTE
9","R. INHERENTE",(IF(AZ541="R.RESIDUAL
9","R. RESIDUAL"," ")))),"",(IF(R541="R.INHERENTE
9","R. INHERENTE",(IF(AZ541="R.RESIDUAL
9","R. RESIDUAL"," ")))))</f>
        <v xml:space="preserve"> </v>
      </c>
      <c r="BG542" s="285" t="str">
        <f>IF(ISERROR(IF(R541="R.INHERENTE
14","R. INHERENTE",(IF(AZ541="R.RESIDUAL
14","R. RESIDUAL"," ")))),"",(IF(R541="R.INHERENTE
14","R. INHERENTE",(IF(AZ541="R.RESIDUAL
14","R. RESIDUAL"," ")))))</f>
        <v xml:space="preserve"> </v>
      </c>
      <c r="BH542" s="285" t="str">
        <f>IF(ISERROR(IF(R541="R.INHERENTE
19","R. INHERENTE",(IF(AZ541="R.RESIDUAL
19","R. RESIDUAL"," ")))),"",(IF(R541="R.INHERENTE
19","R. INHERENTE",(IF(AZ541="R.RESIDUAL
19","R. RESIDUAL"," ")))))</f>
        <v xml:space="preserve"> </v>
      </c>
      <c r="BI542" s="286" t="str">
        <f>IF(ISERROR(IF(R541="R.INHERENTE
24","R. INHERENTE",(IF(AZ541="R.RESIDUAL
24","R. RESIDUAL"," ")))),"",(IF(R541="R.INHERENTE
24","R. INHERENTE",(IF(AZ541="R.RESIDUAL
24","R. RESIDUAL"," ")))))</f>
        <v xml:space="preserve"> </v>
      </c>
      <c r="BJ542" s="280"/>
      <c r="BK542" s="894"/>
      <c r="BL542" s="811"/>
      <c r="BM542" s="811"/>
      <c r="BN542" s="811"/>
      <c r="BO542" s="811"/>
      <c r="BP542" s="814"/>
      <c r="BQ542" s="392"/>
      <c r="BR542" s="817"/>
      <c r="BS542" s="820"/>
      <c r="BT542" s="823"/>
      <c r="BU542" s="275"/>
      <c r="BV542" s="826"/>
      <c r="BW542" s="829"/>
      <c r="BX542" s="829"/>
      <c r="BY542" s="829"/>
      <c r="BZ542" s="793"/>
      <c r="CA542" s="829"/>
      <c r="CB542" s="829"/>
      <c r="CC542" s="829"/>
      <c r="CD542" s="793"/>
      <c r="CE542" s="829"/>
      <c r="CF542" s="829"/>
      <c r="CG542" s="829"/>
      <c r="CH542" s="793"/>
      <c r="CI542" s="829"/>
      <c r="CJ542" s="829"/>
      <c r="CK542" s="829"/>
      <c r="CL542" s="793"/>
      <c r="CM542" s="829"/>
      <c r="CN542" s="829"/>
      <c r="CO542" s="829"/>
      <c r="CP542" s="796"/>
      <c r="CQ542" s="308"/>
      <c r="CR542" s="832"/>
      <c r="CS542" s="790"/>
      <c r="CT542" s="790"/>
      <c r="CU542" s="790"/>
      <c r="CV542" s="790"/>
      <c r="CW542" s="790"/>
      <c r="CX542" s="790"/>
      <c r="CY542" s="790"/>
      <c r="CZ542" s="793"/>
      <c r="DA542" s="790"/>
      <c r="DB542" s="790"/>
      <c r="DC542" s="790"/>
      <c r="DD542" s="793"/>
      <c r="DE542" s="790"/>
      <c r="DF542" s="790"/>
      <c r="DG542" s="790"/>
      <c r="DH542" s="793"/>
      <c r="DI542" s="790"/>
      <c r="DJ542" s="790"/>
      <c r="DK542" s="790"/>
      <c r="DL542" s="793"/>
      <c r="DM542" s="790"/>
      <c r="DN542" s="790"/>
      <c r="DO542" s="790"/>
      <c r="DP542" s="796"/>
      <c r="DQ542" s="293"/>
      <c r="DR542" s="297"/>
      <c r="DS542" s="298"/>
      <c r="DT542" s="298"/>
      <c r="DU542" s="299"/>
    </row>
    <row r="543" spans="1:125" ht="80.25" customHeight="1" x14ac:dyDescent="0.25">
      <c r="A543" s="303"/>
      <c r="B543" s="835"/>
      <c r="C543" s="838"/>
      <c r="D543" s="838"/>
      <c r="E543" s="838"/>
      <c r="F543" s="841"/>
      <c r="G543" s="844"/>
      <c r="H543" s="486"/>
      <c r="I543" s="847"/>
      <c r="J543" s="850"/>
      <c r="K543" s="853"/>
      <c r="L543" s="274"/>
      <c r="M543" s="856"/>
      <c r="N543" s="859"/>
      <c r="O543" s="862"/>
      <c r="P543" s="865"/>
      <c r="Q543" s="868"/>
      <c r="R543" s="871"/>
      <c r="S543" s="274"/>
      <c r="T543" s="516"/>
      <c r="U543" s="258"/>
      <c r="V543" s="258"/>
      <c r="W543" s="798"/>
      <c r="X543" s="798"/>
      <c r="Y543" s="798"/>
      <c r="Z543" s="798"/>
      <c r="AA543" s="798"/>
      <c r="AB543" s="798"/>
      <c r="AC543" s="798"/>
      <c r="AD543" s="798"/>
      <c r="AE543" s="798"/>
      <c r="AF543" s="798"/>
      <c r="AG543" s="412">
        <f>W543+Y543+AA543+AC543+AE543</f>
        <v>0</v>
      </c>
      <c r="AH543" s="403"/>
      <c r="AI543" s="404"/>
      <c r="AJ543" s="801"/>
      <c r="AK543" s="802"/>
      <c r="AL543" s="803"/>
      <c r="AM543" s="804"/>
      <c r="AN543" s="801"/>
      <c r="AO543" s="802"/>
      <c r="AP543" s="480"/>
      <c r="AQ543" s="482"/>
      <c r="AR543" s="269"/>
      <c r="AS543" s="266"/>
      <c r="AT543" s="261"/>
      <c r="AU543" s="276"/>
      <c r="AV543" s="879"/>
      <c r="AW543" s="882"/>
      <c r="AX543" s="885"/>
      <c r="AY543" s="882"/>
      <c r="AZ543" s="888"/>
      <c r="BA543" s="891"/>
      <c r="BB543" s="394"/>
      <c r="BC543" s="282"/>
      <c r="BD543" s="397">
        <v>0.60000000000000009</v>
      </c>
      <c r="BE543" s="283" t="str">
        <f>IF(ISERROR(IF(R541="R.INHERENTE
3","R. INHERENTE",(IF(AZ541="R.RESIDUAL
3","R. RESIDUAL"," ")))),"",(IF(R541="R.INHERENTE
3","R. INHERENTE",(IF(AZ541="R.RESIDUAL
3","R. RESIDUAL"," ")))))</f>
        <v xml:space="preserve"> </v>
      </c>
      <c r="BF543" s="284" t="str">
        <f>IF(ISERROR(IF(R541="R.INHERENTE
8","R. INHERENTE",(IF(AZ541="R.RESIDUAL
8","R. RESIDUAL"," ")))),"",(IF(R541="R.INHERENTE
8","R. INHERENTE",(IF(AZ541="R.RESIDUAL
8","R. RESIDUAL"," ")))))</f>
        <v xml:space="preserve"> </v>
      </c>
      <c r="BG543" s="284" t="str">
        <f>IF(ISERROR(IF(R541="R.INHERENTE
13","R. INHERENTE",(IF(AZ541="R.RESIDUAL
13","R. RESIDUAL"," ")))),"",(IF(R541="R.INHERENTE
13","R. INHERENTE",(IF(AZ541="R.RESIDUAL
13","R. RESIDUAL"," ")))))</f>
        <v xml:space="preserve"> </v>
      </c>
      <c r="BH543" s="285" t="str">
        <f>IF(ISERROR(IF(R541="R.INHERENTE
18","R. INHERENTE",(IF(AZ541="R.RESIDUAL
18","R. RESIDUAL"," ")))),"",(IF(R541="R.INHERENTE
18","R. INHERENTE",(IF(AZ541="R.RESIDUAL
18","R. RESIDUAL"," ")))))</f>
        <v xml:space="preserve"> </v>
      </c>
      <c r="BI543" s="286" t="str">
        <f>IF(ISERROR(IF(R541="R.INHERENTE
23","R. INHERENTE",(IF(AZ541="R.RESIDUAL
23","R. RESIDUAL"," ")))),"",(IF(R541="R.INHERENTE
23","R. INHERENTE",(IF(AZ541="R.RESIDUAL
23","R. RESIDUAL"," ")))))</f>
        <v xml:space="preserve"> </v>
      </c>
      <c r="BJ543" s="280"/>
      <c r="BK543" s="894"/>
      <c r="BL543" s="811"/>
      <c r="BM543" s="811"/>
      <c r="BN543" s="811"/>
      <c r="BO543" s="811"/>
      <c r="BP543" s="814"/>
      <c r="BQ543" s="392"/>
      <c r="BR543" s="817"/>
      <c r="BS543" s="820"/>
      <c r="BT543" s="823"/>
      <c r="BU543" s="275"/>
      <c r="BV543" s="826"/>
      <c r="BW543" s="829"/>
      <c r="BX543" s="829"/>
      <c r="BY543" s="829"/>
      <c r="BZ543" s="793"/>
      <c r="CA543" s="829"/>
      <c r="CB543" s="829"/>
      <c r="CC543" s="829"/>
      <c r="CD543" s="793"/>
      <c r="CE543" s="829"/>
      <c r="CF543" s="829"/>
      <c r="CG543" s="829"/>
      <c r="CH543" s="793"/>
      <c r="CI543" s="829"/>
      <c r="CJ543" s="829"/>
      <c r="CK543" s="829"/>
      <c r="CL543" s="793"/>
      <c r="CM543" s="829"/>
      <c r="CN543" s="829"/>
      <c r="CO543" s="829"/>
      <c r="CP543" s="796"/>
      <c r="CQ543" s="308"/>
      <c r="CR543" s="832"/>
      <c r="CS543" s="790"/>
      <c r="CT543" s="790"/>
      <c r="CU543" s="790"/>
      <c r="CV543" s="790"/>
      <c r="CW543" s="790"/>
      <c r="CX543" s="790"/>
      <c r="CY543" s="790"/>
      <c r="CZ543" s="793"/>
      <c r="DA543" s="790"/>
      <c r="DB543" s="790"/>
      <c r="DC543" s="790"/>
      <c r="DD543" s="793"/>
      <c r="DE543" s="790"/>
      <c r="DF543" s="790"/>
      <c r="DG543" s="790"/>
      <c r="DH543" s="793"/>
      <c r="DI543" s="790"/>
      <c r="DJ543" s="790"/>
      <c r="DK543" s="790"/>
      <c r="DL543" s="793"/>
      <c r="DM543" s="790"/>
      <c r="DN543" s="790"/>
      <c r="DO543" s="790"/>
      <c r="DP543" s="796"/>
      <c r="DQ543" s="293"/>
      <c r="DR543" s="297"/>
      <c r="DS543" s="298"/>
      <c r="DT543" s="298"/>
      <c r="DU543" s="299"/>
    </row>
    <row r="544" spans="1:125" ht="80.25" customHeight="1" x14ac:dyDescent="0.25">
      <c r="A544" s="303"/>
      <c r="B544" s="835"/>
      <c r="C544" s="838"/>
      <c r="D544" s="838"/>
      <c r="E544" s="838"/>
      <c r="F544" s="841"/>
      <c r="G544" s="844"/>
      <c r="H544" s="486"/>
      <c r="I544" s="847"/>
      <c r="J544" s="850"/>
      <c r="K544" s="853"/>
      <c r="L544" s="274"/>
      <c r="M544" s="856"/>
      <c r="N544" s="859"/>
      <c r="O544" s="862"/>
      <c r="P544" s="865"/>
      <c r="Q544" s="868"/>
      <c r="R544" s="871"/>
      <c r="S544" s="274"/>
      <c r="T544" s="516"/>
      <c r="U544" s="258"/>
      <c r="V544" s="258"/>
      <c r="W544" s="798"/>
      <c r="X544" s="798"/>
      <c r="Y544" s="798"/>
      <c r="Z544" s="798"/>
      <c r="AA544" s="798"/>
      <c r="AB544" s="798"/>
      <c r="AC544" s="798"/>
      <c r="AD544" s="798"/>
      <c r="AE544" s="798"/>
      <c r="AF544" s="798"/>
      <c r="AG544" s="412">
        <f>W544+Y544+AA544+AC544+AE544</f>
        <v>0</v>
      </c>
      <c r="AH544" s="403"/>
      <c r="AI544" s="404"/>
      <c r="AJ544" s="801"/>
      <c r="AK544" s="802"/>
      <c r="AL544" s="803"/>
      <c r="AM544" s="804"/>
      <c r="AN544" s="801"/>
      <c r="AO544" s="802"/>
      <c r="AP544" s="480"/>
      <c r="AQ544" s="482"/>
      <c r="AR544" s="269"/>
      <c r="AS544" s="266"/>
      <c r="AT544" s="261"/>
      <c r="AU544" s="276"/>
      <c r="AV544" s="879"/>
      <c r="AW544" s="882"/>
      <c r="AX544" s="885"/>
      <c r="AY544" s="882"/>
      <c r="AZ544" s="888"/>
      <c r="BA544" s="891"/>
      <c r="BB544" s="394"/>
      <c r="BC544" s="282"/>
      <c r="BD544" s="397">
        <v>0.4</v>
      </c>
      <c r="BE544" s="287" t="str">
        <f>IF(ISERROR(IF(R541="R.INHERENTE
2","R. INHERENTE",(IF(AZ541="R.RESIDUAL
2","R. RESIDUAL"," ")))),"",(IF(R541="R.INHERENTE
2","R. INHERENTE",(IF(AZ541="R.RESIDUAL
2","R. RESIDUAL"," ")))))</f>
        <v xml:space="preserve"> </v>
      </c>
      <c r="BF544" s="284" t="str">
        <f>IF(ISERROR(IF(R541="R.INHERENTE
7","R. INHERENTE",(IF(AZ541="R.RESIDUAL
7","R. RESIDUAL"," ")))),"",(IF(R541="R.INHERENTE
7","R. INHERENTE",(IF(AZ541="R.RESIDUAL
7","R. RESIDUAL"," ")))))</f>
        <v xml:space="preserve"> </v>
      </c>
      <c r="BG544" s="284" t="str">
        <f>IF(ISERROR(IF(R541="R.INHERENTE
12","R. INHERENTE",(IF(AZ541="R.RESIDUAL
12","R. RESIDUAL"," ")))),"",(IF(R541="R.INHERENTE
12","R. INHERENTE",(IF(AZ541="R.RESIDUAL
12","R. RESIDUAL"," ")))))</f>
        <v>R. INHERENTE</v>
      </c>
      <c r="BH544" s="285" t="str">
        <f>IF(ISERROR(IF(R541="R.INHERENTE
17","R. INHERENTE",(IF(AZ541="R.RESIDUAL
17","R. RESIDUAL"," ")))),"",(IF(R541="R.INHERENTE
17","R. INHERENTE",(IF(AZ541="R.RESIDUAL
17","R. RESIDUAL"," ")))))</f>
        <v xml:space="preserve"> </v>
      </c>
      <c r="BI544" s="286" t="str">
        <f>IF(ISERROR(IF(R541="R.INHERENTE
22","R. INHERENTE",(IF(AZ541="R.RESIDUAL
22","R. RESIDUAL"," ")))),"",(IF(R541="R.INHERENTE
22","R. INHERENTE",(IF(AZ541="R.RESIDUAL
22","R. RESIDUAL"," ")))))</f>
        <v xml:space="preserve"> </v>
      </c>
      <c r="BJ544" s="280"/>
      <c r="BK544" s="894"/>
      <c r="BL544" s="811"/>
      <c r="BM544" s="811"/>
      <c r="BN544" s="811"/>
      <c r="BO544" s="811"/>
      <c r="BP544" s="814"/>
      <c r="BQ544" s="392"/>
      <c r="BR544" s="817"/>
      <c r="BS544" s="820"/>
      <c r="BT544" s="823"/>
      <c r="BU544" s="275"/>
      <c r="BV544" s="826"/>
      <c r="BW544" s="829"/>
      <c r="BX544" s="829"/>
      <c r="BY544" s="829"/>
      <c r="BZ544" s="793"/>
      <c r="CA544" s="829"/>
      <c r="CB544" s="829"/>
      <c r="CC544" s="829"/>
      <c r="CD544" s="793"/>
      <c r="CE544" s="829"/>
      <c r="CF544" s="829"/>
      <c r="CG544" s="829"/>
      <c r="CH544" s="793"/>
      <c r="CI544" s="829"/>
      <c r="CJ544" s="829"/>
      <c r="CK544" s="829"/>
      <c r="CL544" s="793"/>
      <c r="CM544" s="829"/>
      <c r="CN544" s="829"/>
      <c r="CO544" s="829"/>
      <c r="CP544" s="796"/>
      <c r="CQ544" s="308"/>
      <c r="CR544" s="832"/>
      <c r="CS544" s="790"/>
      <c r="CT544" s="790"/>
      <c r="CU544" s="790"/>
      <c r="CV544" s="790"/>
      <c r="CW544" s="790"/>
      <c r="CX544" s="790"/>
      <c r="CY544" s="790"/>
      <c r="CZ544" s="793"/>
      <c r="DA544" s="790"/>
      <c r="DB544" s="790"/>
      <c r="DC544" s="790"/>
      <c r="DD544" s="793"/>
      <c r="DE544" s="790"/>
      <c r="DF544" s="790"/>
      <c r="DG544" s="790"/>
      <c r="DH544" s="793"/>
      <c r="DI544" s="790"/>
      <c r="DJ544" s="790"/>
      <c r="DK544" s="790"/>
      <c r="DL544" s="793"/>
      <c r="DM544" s="790"/>
      <c r="DN544" s="790"/>
      <c r="DO544" s="790"/>
      <c r="DP544" s="796"/>
      <c r="DQ544" s="293"/>
      <c r="DR544" s="297"/>
      <c r="DS544" s="298"/>
      <c r="DT544" s="298"/>
      <c r="DU544" s="299"/>
    </row>
    <row r="545" spans="1:125" ht="80.25" customHeight="1" thickBot="1" x14ac:dyDescent="0.3">
      <c r="A545" s="303"/>
      <c r="B545" s="836"/>
      <c r="C545" s="839"/>
      <c r="D545" s="839"/>
      <c r="E545" s="839"/>
      <c r="F545" s="842"/>
      <c r="G545" s="845"/>
      <c r="H545" s="487"/>
      <c r="I545" s="848"/>
      <c r="J545" s="851"/>
      <c r="K545" s="854"/>
      <c r="L545" s="274"/>
      <c r="M545" s="857"/>
      <c r="N545" s="860"/>
      <c r="O545" s="863"/>
      <c r="P545" s="866"/>
      <c r="Q545" s="869"/>
      <c r="R545" s="872"/>
      <c r="S545" s="274"/>
      <c r="T545" s="536"/>
      <c r="U545" s="263"/>
      <c r="V545" s="263"/>
      <c r="W545" s="805"/>
      <c r="X545" s="805"/>
      <c r="Y545" s="805"/>
      <c r="Z545" s="805"/>
      <c r="AA545" s="805"/>
      <c r="AB545" s="805"/>
      <c r="AC545" s="805"/>
      <c r="AD545" s="805"/>
      <c r="AE545" s="805"/>
      <c r="AF545" s="805"/>
      <c r="AG545" s="413">
        <f>W545+Y545+AA545+AC545+AE545</f>
        <v>0</v>
      </c>
      <c r="AH545" s="405"/>
      <c r="AI545" s="406"/>
      <c r="AJ545" s="806"/>
      <c r="AK545" s="807"/>
      <c r="AL545" s="808"/>
      <c r="AM545" s="809"/>
      <c r="AN545" s="806"/>
      <c r="AO545" s="807"/>
      <c r="AP545" s="271"/>
      <c r="AQ545" s="483"/>
      <c r="AR545" s="270"/>
      <c r="AS545" s="267"/>
      <c r="AT545" s="264"/>
      <c r="AU545" s="276"/>
      <c r="AV545" s="880"/>
      <c r="AW545" s="883"/>
      <c r="AX545" s="886"/>
      <c r="AY545" s="883"/>
      <c r="AZ545" s="889"/>
      <c r="BA545" s="892"/>
      <c r="BB545" s="394"/>
      <c r="BC545" s="282"/>
      <c r="BD545" s="398">
        <v>0.2</v>
      </c>
      <c r="BE545" s="288" t="str">
        <f>IF(ISERROR(IF(R541="R.INHERENTE
1","R. INHERENTE",(IF(AZ541="R.RESIDUAL
1","R. RESIDUAL"," ")))),"",(IF(R541="R.INHERENTE
1","R. INHERENTE",(IF(AZ541="R.RESIDUAL
1","R. RESIDUAL"," ")))))</f>
        <v xml:space="preserve"> </v>
      </c>
      <c r="BF545" s="289" t="str">
        <f>IF(ISERROR(IF(R541="R.INHERENTE
6","R. INHERENTE",(IF(AZ541="R.RESIDUAL
6","R. RESIDUAL"," ")))),"",(IF(R541="R.INHERENTE
6","R. INHERENTE",(IF(AZ541="R.RESIDUAL
6","R. RESIDUAL"," ")))))</f>
        <v xml:space="preserve"> </v>
      </c>
      <c r="BG545" s="290" t="str">
        <f>IF(ISERROR(IF(R541="R.INHERENTE
11","R. INHERENTE",(IF(AZ541="R.RESIDUAL
11","R. RESIDUAL"," ")))),"",(IF(R541="R.INHERENTE
11","R. INHERENTE",(IF(AZ541="R.RESIDUAL
11","R. RESIDUAL"," ")))))</f>
        <v>R. RESIDUAL</v>
      </c>
      <c r="BH545" s="291" t="str">
        <f>IF(ISERROR(IF(R541="R.INHERENTE
16","R. INHERENTE",(IF(AZ541="R.RESIDUAL
16","R. RESIDUAL"," ")))),"",(IF(R541="R.INHERENTE
16","R. INHERENTE",(IF(AZ541="R.RESIDUAL
16","R. RESIDUAL"," ")))))</f>
        <v xml:space="preserve"> </v>
      </c>
      <c r="BI545" s="292" t="str">
        <f>IF(ISERROR(IF(R541="R.INHERENTE
21","R. INHERENTE",(IF(AZ541="R.RESIDUAL
21","R. RESIDUAL"," ")))),"",(IF(R541="R.INHERENTE
21","R. INHERENTE",(IF(AZ541="R.RESIDUAL
21","R. RESIDUAL"," ")))))</f>
        <v xml:space="preserve"> </v>
      </c>
      <c r="BJ545" s="280"/>
      <c r="BK545" s="895"/>
      <c r="BL545" s="812"/>
      <c r="BM545" s="812"/>
      <c r="BN545" s="812"/>
      <c r="BO545" s="812"/>
      <c r="BP545" s="815"/>
      <c r="BQ545" s="392"/>
      <c r="BR545" s="818"/>
      <c r="BS545" s="821"/>
      <c r="BT545" s="824"/>
      <c r="BU545" s="275"/>
      <c r="BV545" s="827"/>
      <c r="BW545" s="830"/>
      <c r="BX545" s="830"/>
      <c r="BY545" s="830"/>
      <c r="BZ545" s="794"/>
      <c r="CA545" s="830"/>
      <c r="CB545" s="830"/>
      <c r="CC545" s="830"/>
      <c r="CD545" s="794"/>
      <c r="CE545" s="830"/>
      <c r="CF545" s="830"/>
      <c r="CG545" s="830"/>
      <c r="CH545" s="794"/>
      <c r="CI545" s="830"/>
      <c r="CJ545" s="830"/>
      <c r="CK545" s="830"/>
      <c r="CL545" s="794"/>
      <c r="CM545" s="830"/>
      <c r="CN545" s="830"/>
      <c r="CO545" s="830"/>
      <c r="CP545" s="797"/>
      <c r="CQ545" s="308"/>
      <c r="CR545" s="833"/>
      <c r="CS545" s="791"/>
      <c r="CT545" s="791"/>
      <c r="CU545" s="791"/>
      <c r="CV545" s="791"/>
      <c r="CW545" s="791"/>
      <c r="CX545" s="791"/>
      <c r="CY545" s="791"/>
      <c r="CZ545" s="794"/>
      <c r="DA545" s="791"/>
      <c r="DB545" s="791"/>
      <c r="DC545" s="791"/>
      <c r="DD545" s="794"/>
      <c r="DE545" s="791"/>
      <c r="DF545" s="791"/>
      <c r="DG545" s="791"/>
      <c r="DH545" s="794"/>
      <c r="DI545" s="791"/>
      <c r="DJ545" s="791"/>
      <c r="DK545" s="791"/>
      <c r="DL545" s="794"/>
      <c r="DM545" s="791"/>
      <c r="DN545" s="791"/>
      <c r="DO545" s="791"/>
      <c r="DP545" s="797"/>
      <c r="DQ545" s="293"/>
      <c r="DR545" s="300"/>
      <c r="DS545" s="301"/>
      <c r="DT545" s="301"/>
      <c r="DU545" s="302"/>
    </row>
    <row r="546" spans="1:125" ht="19.5" customHeight="1" thickBot="1" x14ac:dyDescent="0.3">
      <c r="AV546" s="394"/>
      <c r="AW546" s="394"/>
      <c r="AX546" s="394"/>
      <c r="AY546" s="394"/>
      <c r="AZ546" s="394"/>
      <c r="BE546" s="410">
        <v>0.2</v>
      </c>
      <c r="BF546" s="411">
        <v>0.4</v>
      </c>
      <c r="BG546" s="411">
        <v>0.60000000000000009</v>
      </c>
      <c r="BH546" s="411">
        <v>0.8</v>
      </c>
      <c r="BI546" s="411">
        <v>1</v>
      </c>
    </row>
    <row r="547" spans="1:125" s="303" customFormat="1" ht="81" customHeight="1" x14ac:dyDescent="0.25">
      <c r="B547" s="834">
        <v>89</v>
      </c>
      <c r="C547" s="837" t="s">
        <v>650</v>
      </c>
      <c r="D547" s="837" t="s">
        <v>633</v>
      </c>
      <c r="E547" s="837" t="s">
        <v>601</v>
      </c>
      <c r="F547" s="840" t="s">
        <v>600</v>
      </c>
      <c r="G547" s="843" t="s">
        <v>1577</v>
      </c>
      <c r="H547" s="485" t="s">
        <v>1578</v>
      </c>
      <c r="I547" s="846" t="str">
        <f>IF(F547="","",(CONCATENATE("Posibilidad de afectación ",F547," ",G547," ",H547," ",H548," ",H549," ",H550," ",H551)))</f>
        <v xml:space="preserve">Posibilidad de afectación Económica y Reputacional  por perdida de la información asistencial y administrativa de la Subred, debido a fallas técnicas en medios físicos y virtuales de los servicios tecnológicos, fallas de los sistemas de información por errores de actualizaciones y mantenimiento de las bases de datos y/o ataque externo a los sistemas de información de la entidad.  </v>
      </c>
      <c r="J547" s="849" t="s">
        <v>908</v>
      </c>
      <c r="K547" s="852" t="s">
        <v>871</v>
      </c>
      <c r="L547" s="274"/>
      <c r="M547" s="855" t="s">
        <v>658</v>
      </c>
      <c r="N547" s="858">
        <f>IF(ISERROR(VLOOKUP($M547,[12]Listas!$E$20:$F$24,2,FALSE)),"",(VLOOKUP($M547,[12]Listas!$E$20:$F$24,2,FALSE)))</f>
        <v>0.4</v>
      </c>
      <c r="O547" s="861" t="str">
        <f>IF(ISERROR(VLOOKUP($N547,[12]Listas!$E$3:$F$7,2,FALSE)),"",(VLOOKUP($N547,[12]Listas!$E$3:$F$7,2,FALSE)))</f>
        <v>BAJA</v>
      </c>
      <c r="P547" s="864" t="s">
        <v>597</v>
      </c>
      <c r="Q547" s="867">
        <f>IF(ISERROR(VLOOKUP($P547,[12]Listas!$E$28:$F$35,2,FALSE)),"",(VLOOKUP($P547,[12]Listas!$E$28:$F$35,2,FALSE)))</f>
        <v>0.8</v>
      </c>
      <c r="R547" s="870" t="str">
        <f t="shared" ref="R547" si="1356">IF(N547="","",(CONCATENATE("R.INHERENTE
",(IF(AND($N547=0.2,$Q547=0.2),1,(IF(AND($N547=0.2,$Q547=0.4),6,(IF(AND($N547=0.2,$Q547=0.6),11,(IF(AND($N547=0.2,$Q547=0.8),16,(IF(AND($N547=0.2,$Q547=1),21,(IF(AND($N547=0.4,$Q547=0.2),2,(IF(AND($N547=0.4,$Q547=0.4),7,(IF(AND($N547=0.4,$Q547=0.6),12,(IF(AND($N547=0.4,$Q547=0.8),17,(IF(AND($N547=0.4,$Q547=1),22,(IF(AND($N547=0.6,$Q547=0.2),3,(IF(AND($N547=0.6,$Q547=0.4),8,(IF(AND($N547=0.6,$Q547=0.6),13,(IF(AND($N547=0.6,$Q547=0.8),18,(IF(AND($N547=0.6,$Q547=1),23,(IF(AND($N547=0.8,$Q547=0.2),4,(IF(AND($N547=0.8,$Q547=0.4),9,(IF(AND($N547=0.8,$Q547=0.6),14,(IF(AND($N547=0.8,$Q547=0.8),19,(IF(AND($N547=0.8,$Q547=1),24,(IF(AND($N547=1,$Q547=0.2),5,(IF(AND($N547=1,$Q547=0.4),10,(IF(AND($N547=1,$Q547=0.6),15,(IF(AND($N547=1,$Q547=0.8),20,(IF(AND($N547=1,$Q547=1),25,"")))))))))))))))))))))))))))))))))))))))))))))))))))))</f>
        <v>R.INHERENTE
17</v>
      </c>
      <c r="S547" s="274">
        <f>+VLOOKUP($R547,[12]Listas!$D$112:$E$136,2,FALSE)</f>
        <v>17</v>
      </c>
      <c r="T547" s="515" t="s">
        <v>1579</v>
      </c>
      <c r="U547" s="309" t="s">
        <v>748</v>
      </c>
      <c r="V547" s="309"/>
      <c r="W547" s="873">
        <v>25</v>
      </c>
      <c r="X547" s="874"/>
      <c r="Y547" s="873"/>
      <c r="Z547" s="874"/>
      <c r="AA547" s="873"/>
      <c r="AB547" s="874"/>
      <c r="AC547" s="875"/>
      <c r="AD547" s="875"/>
      <c r="AE547" s="875">
        <v>15</v>
      </c>
      <c r="AF547" s="875"/>
      <c r="AG547" s="436">
        <f t="shared" ref="AG547:AG551" si="1357">W547+Y547+AA547+AC547+AE547</f>
        <v>40</v>
      </c>
      <c r="AH547" s="407">
        <v>0.24</v>
      </c>
      <c r="AI547" s="408"/>
      <c r="AJ547" s="1186" t="s">
        <v>189</v>
      </c>
      <c r="AK547" s="1187"/>
      <c r="AL547" s="1188" t="s">
        <v>589</v>
      </c>
      <c r="AM547" s="1189"/>
      <c r="AN547" s="1186" t="s">
        <v>189</v>
      </c>
      <c r="AO547" s="1187"/>
      <c r="AP547" s="500" t="s">
        <v>1580</v>
      </c>
      <c r="AQ547" s="545" t="s">
        <v>619</v>
      </c>
      <c r="AR547" s="310" t="s">
        <v>1581</v>
      </c>
      <c r="AS547" s="311" t="s">
        <v>1582</v>
      </c>
      <c r="AT547" s="312" t="s">
        <v>1582</v>
      </c>
      <c r="AU547" s="305">
        <f>+(IF(AND($AV547&gt;0,$AV547&lt;=0.2),0.2,(IF(AND($AV547&gt;0.2,$AV547&lt;=0.4),0.4,(IF(AND($AV547&gt;0.4,$AV547&lt;=0.6),0.6,(IF(AND($AV547&gt;0.6,$AV547&lt;=0.8),0.8,(IF($AV547&gt;0.8,1,""))))))))))</f>
        <v>0.4</v>
      </c>
      <c r="AV547" s="878">
        <f>+MIN(AH547:AH551)</f>
        <v>0.24</v>
      </c>
      <c r="AW547" s="881" t="str">
        <f t="shared" ref="AW547:AW553" si="1358">+(IF($AU547=0.2,"MUY BAJA",(IF($AU547=0.4,"BAJA",(IF($AU547=0.6,"MEDIA",(IF($AU547=0.8,"ALTA",(IF($AU547=1,"MUY ALTA",""))))))))))</f>
        <v>BAJA</v>
      </c>
      <c r="AX547" s="884">
        <f>+MIN(AI547:AI551)</f>
        <v>0.4</v>
      </c>
      <c r="AY547" s="881" t="str">
        <f t="shared" ref="AY547:AY553" si="1359">+(IF($BB547=0.2,"MUY BAJA",(IF($BB547=0.4,"BAJA",(IF($BB547=0.6,"MEDIA",(IF($BB547=0.8,"ALTA",(IF($BB547=1,"MUY ALTA",""))))))))))</f>
        <v>BAJA</v>
      </c>
      <c r="AZ547" s="887" t="str">
        <f t="shared" ref="AZ547:AZ553" si="1360">IF($AU547="","",(CONCATENATE("R.RESIDUAL
",(IF(AND($AU547=0.2,$BB547=0.2),1,(IF(AND($AU547=0.2,$BB547=0.4),6,(IF(AND($AU547=0.2,$BB547=0.6),11,(IF(AND($AU547=0.2,$BB547=0.8),16,(IF(AND($AU547=0.2,$BB547=1),21,(IF(AND($AU547=0.4,$BB547=0.2),2,(IF(AND($AU547=0.4,$BB547=0.4),7,(IF(AND($AU547=0.4,$BB547=0.6),12,(IF(AND($AU547=0.4,$BB547=0.8),17,(IF(AND($AU547=0.4,$BB547=1),22,(IF(AND($AU547=0.6,$BB547=0.2),3,(IF(AND($AU547=0.6,$BB547=0.4),8,(IF(AND($AU547=0.6,$BB547=0.6),13,(IF(AND($AU547=0.6,$BB547=0.8),18,(IF(AND($AU547=0.6,$BB547=1),23,(IF(AND($AU547=0.8,$BB547=0.2),4,(IF(AND($AU547=0.8,$BB547=0.4),9,(IF(AND($AU547=0.8,$BB547=0.6),14,(IF(AND($AU547=0.8,$BB547=0.8),19,(IF(AND($AU547=0.8,$BB547=1),24,(IF(AND($AU547=1,$BB547=0.2),5,(IF(AND($AU547=1,$BB547=0.4),10,(IF(AND($AU547=1,$BB547=0.6),15,(IF(AND($AU547=1,$BB547=0.8),20,(IF(AND($AU547=1,$BB547=1),25,"")))))))))))))))))))))))))))))))))))))))))))))))))))))</f>
        <v>R.RESIDUAL
7</v>
      </c>
      <c r="BA547" s="890" t="s">
        <v>749</v>
      </c>
      <c r="BB547" s="305">
        <f>+(IF(AND($AX547&gt;0,$AX547&lt;=0.2),0.2,(IF(AND($AX547&gt;0.2,$AX547&lt;=0.4),0.4,(IF(AND($AX547&gt;0.4,$AX547&lt;=0.6),0.6,(IF(AND($AX547&gt;0.6,$AX547&lt;=0.8),0.8,(IF($AX547&gt;0.8,1,""))))))))))</f>
        <v>0.4</v>
      </c>
      <c r="BC547" s="276">
        <f>+VLOOKUP($AZ547,[12]Listas!$F$112:$G$136,2,FALSE)</f>
        <v>7</v>
      </c>
      <c r="BD547" s="397">
        <v>1</v>
      </c>
      <c r="BE547" s="277" t="str">
        <f>IF(ISERROR(IF(R547="R.INHERENTE
5","R. INHERENTE",(IF(AZ547="R.RESIDUAL
5","R. RESIDUAL"," ")))),"",(IF(R547="R.INHERENTE
5","R. INHERENTE",(IF(AZ547="R.RESIDUAL
5","R. RESIDUAL"," ")))))</f>
        <v xml:space="preserve"> </v>
      </c>
      <c r="BF547" s="278" t="str">
        <f>IF(ISERROR(IF(R547="R.INHERENTE
10","R. INHERENTE",(IF(AZ547="R.RESIDUAL
10","R. RESIDUAL"," ")))),"",(IF(R547="R.INHERENTE
10","R. INHERENTE",(IF(AZ547="R.RESIDUAL
10","R. RESIDUAL"," ")))))</f>
        <v xml:space="preserve"> </v>
      </c>
      <c r="BG547" s="278" t="str">
        <f>IF(ISERROR(IF(R547="R.INHERENTE
15","R. INHERENTE",(IF(AZ547="R.RESIDUAL
15","R. RESIDUAL"," ")))),"",(IF(R547="R.INHERENTE
15","R. INHERENTE",(IF(AZ547="R.RESIDUAL
15","R. RESIDUAL"," ")))))</f>
        <v xml:space="preserve"> </v>
      </c>
      <c r="BH547" s="278" t="str">
        <f>IF(ISERROR(IF(R547="R.INHERENTE
20","R. INHERENTE",(IF(AZ547="R.RESIDUAL
20","R. RESIDUAL"," ")))),"",(IF(R547="R.INHERENTE
20","R. INHERENTE",(IF(AZ547="R.RESIDUAL
20","R. RESIDUAL"," ")))))</f>
        <v xml:space="preserve"> </v>
      </c>
      <c r="BI547" s="279" t="str">
        <f>IF(ISERROR(IF(R547="R.INHERENTE
25","R. INHERENTE",(IF(AZ547="R.RESIDUAL
25","R. RESIDUAL"," ")))),"",(IF(R547="R.INHERENTE
25","R. INHERENTE",(IF(AZ547="R.RESIDUAL
25","R. RESIDUAL"," ")))))</f>
        <v xml:space="preserve"> </v>
      </c>
      <c r="BJ547" s="280"/>
      <c r="BK547" s="893" t="s">
        <v>1583</v>
      </c>
      <c r="BL547" s="810" t="s">
        <v>1584</v>
      </c>
      <c r="BM547" s="810">
        <v>44562</v>
      </c>
      <c r="BN547" s="810">
        <v>44651</v>
      </c>
      <c r="BO547" s="810">
        <v>44926</v>
      </c>
      <c r="BP547" s="813" t="s">
        <v>692</v>
      </c>
      <c r="BQ547" s="392"/>
      <c r="BR547" s="816" t="s">
        <v>1585</v>
      </c>
      <c r="BS547" s="819" t="s">
        <v>1586</v>
      </c>
      <c r="BT547" s="822" t="s">
        <v>1587</v>
      </c>
      <c r="BU547" s="275"/>
      <c r="BV547" s="825">
        <v>44656</v>
      </c>
      <c r="BW547" s="828"/>
      <c r="BX547" s="828"/>
      <c r="BY547" s="828"/>
      <c r="BZ547" s="792" t="s">
        <v>924</v>
      </c>
      <c r="CA547" s="828"/>
      <c r="CB547" s="828"/>
      <c r="CC547" s="828"/>
      <c r="CD547" s="792" t="s">
        <v>924</v>
      </c>
      <c r="CE547" s="828"/>
      <c r="CF547" s="828"/>
      <c r="CG547" s="828"/>
      <c r="CH547" s="792" t="s">
        <v>925</v>
      </c>
      <c r="CI547" s="828"/>
      <c r="CJ547" s="828"/>
      <c r="CK547" s="828"/>
      <c r="CL547" s="792" t="s">
        <v>924</v>
      </c>
      <c r="CM547" s="828"/>
      <c r="CN547" s="828"/>
      <c r="CO547" s="828"/>
      <c r="CP547" s="795" t="s">
        <v>926</v>
      </c>
      <c r="CQ547" s="308"/>
      <c r="CR547" s="831">
        <v>44661</v>
      </c>
      <c r="CS547" s="789"/>
      <c r="CT547" s="789"/>
      <c r="CU547" s="789"/>
      <c r="CV547" s="789"/>
      <c r="CW547" s="789"/>
      <c r="CX547" s="789"/>
      <c r="CY547" s="789"/>
      <c r="CZ547" s="792" t="s">
        <v>924</v>
      </c>
      <c r="DA547" s="789"/>
      <c r="DB547" s="789"/>
      <c r="DC547" s="789"/>
      <c r="DD547" s="792" t="s">
        <v>924</v>
      </c>
      <c r="DE547" s="789"/>
      <c r="DF547" s="789"/>
      <c r="DG547" s="789"/>
      <c r="DH547" s="792" t="s">
        <v>925</v>
      </c>
      <c r="DI547" s="789"/>
      <c r="DJ547" s="789"/>
      <c r="DK547" s="789"/>
      <c r="DL547" s="792" t="s">
        <v>924</v>
      </c>
      <c r="DM547" s="789"/>
      <c r="DN547" s="789"/>
      <c r="DO547" s="789"/>
      <c r="DP547" s="795" t="s">
        <v>926</v>
      </c>
      <c r="DQ547" s="293"/>
      <c r="DR547" s="294"/>
      <c r="DS547" s="295"/>
      <c r="DT547" s="295"/>
      <c r="DU547" s="296"/>
    </row>
    <row r="548" spans="1:125" s="303" customFormat="1" ht="81" customHeight="1" x14ac:dyDescent="0.25">
      <c r="B548" s="835"/>
      <c r="C548" s="838"/>
      <c r="D548" s="838"/>
      <c r="E548" s="838"/>
      <c r="F548" s="841"/>
      <c r="G548" s="844"/>
      <c r="H548" s="486" t="s">
        <v>1588</v>
      </c>
      <c r="I548" s="847"/>
      <c r="J548" s="850"/>
      <c r="K548" s="853"/>
      <c r="L548" s="274"/>
      <c r="M548" s="856"/>
      <c r="N548" s="859"/>
      <c r="O548" s="862"/>
      <c r="P548" s="865"/>
      <c r="Q548" s="868"/>
      <c r="R548" s="871"/>
      <c r="S548" s="274"/>
      <c r="T548" s="516" t="s">
        <v>1589</v>
      </c>
      <c r="U548" s="258"/>
      <c r="V548" s="258" t="s">
        <v>260</v>
      </c>
      <c r="W548" s="798">
        <v>25</v>
      </c>
      <c r="X548" s="798"/>
      <c r="Y548" s="798"/>
      <c r="Z548" s="798"/>
      <c r="AA548" s="798"/>
      <c r="AB548" s="798"/>
      <c r="AC548" s="798">
        <v>25</v>
      </c>
      <c r="AD548" s="798"/>
      <c r="AE548" s="798">
        <v>0</v>
      </c>
      <c r="AF548" s="798"/>
      <c r="AG548" s="412">
        <f t="shared" si="1357"/>
        <v>50</v>
      </c>
      <c r="AH548" s="403"/>
      <c r="AI548" s="404">
        <v>0.4</v>
      </c>
      <c r="AJ548" s="801" t="s">
        <v>189</v>
      </c>
      <c r="AK548" s="802"/>
      <c r="AL548" s="803" t="s">
        <v>589</v>
      </c>
      <c r="AM548" s="804"/>
      <c r="AN548" s="801" t="s">
        <v>189</v>
      </c>
      <c r="AO548" s="802"/>
      <c r="AP548" s="499" t="s">
        <v>1590</v>
      </c>
      <c r="AQ548" s="482" t="s">
        <v>616</v>
      </c>
      <c r="AR548" s="269" t="s">
        <v>1591</v>
      </c>
      <c r="AS548" s="266" t="s">
        <v>1592</v>
      </c>
      <c r="AT548" s="261" t="s">
        <v>1592</v>
      </c>
      <c r="AU548" s="276"/>
      <c r="AV548" s="879"/>
      <c r="AW548" s="882"/>
      <c r="AX548" s="885"/>
      <c r="AY548" s="882"/>
      <c r="AZ548" s="888"/>
      <c r="BA548" s="891"/>
      <c r="BB548" s="394"/>
      <c r="BC548" s="282"/>
      <c r="BD548" s="397">
        <v>0.8</v>
      </c>
      <c r="BE548" s="283" t="str">
        <f>IF(ISERROR(IF(R547="R.INHERENTE
4","R. INHERENTE",(IF(AZ547="R.RESIDUAL
4","R. RESIDUAL"," ")))),"",(IF(R547="R.INHERENTE
4","R. INHERENTE",(IF(AZ547="R.RESIDUAL
4","R. RESIDUAL"," ")))))</f>
        <v xml:space="preserve"> </v>
      </c>
      <c r="BF548" s="284" t="str">
        <f>IF(ISERROR(IF(R547="R.INHERENTE
9","R. INHERENTE",(IF(AZ547="R.RESIDUAL
9","R. RESIDUAL"," ")))),"",(IF(R547="R.INHERENTE
9","R. INHERENTE",(IF(AZ547="R.RESIDUAL
9","R. RESIDUAL"," ")))))</f>
        <v xml:space="preserve"> </v>
      </c>
      <c r="BG548" s="285" t="str">
        <f>IF(ISERROR(IF(R547="R.INHERENTE
14","R. INHERENTE",(IF(AZ547="R.RESIDUAL
14","R. RESIDUAL"," ")))),"",(IF(R547="R.INHERENTE
14","R. INHERENTE",(IF(AZ547="R.RESIDUAL
14","R. RESIDUAL"," ")))))</f>
        <v xml:space="preserve"> </v>
      </c>
      <c r="BH548" s="285" t="str">
        <f>IF(ISERROR(IF(R547="R.INHERENTE
19","R. INHERENTE",(IF(AZ547="R.RESIDUAL
19","R. RESIDUAL"," ")))),"",(IF(R547="R.INHERENTE
19","R. INHERENTE",(IF(AZ547="R.RESIDUAL
19","R. RESIDUAL"," ")))))</f>
        <v xml:space="preserve"> </v>
      </c>
      <c r="BI548" s="286" t="str">
        <f>IF(ISERROR(IF(R547="R.INHERENTE
24","R. INHERENTE",(IF(AZ547="R.RESIDUAL
24","R. RESIDUAL"," ")))),"",(IF(R547="R.INHERENTE
24","R. INHERENTE",(IF(AZ547="R.RESIDUAL
24","R. RESIDUAL"," ")))))</f>
        <v xml:space="preserve"> </v>
      </c>
      <c r="BJ548" s="280"/>
      <c r="BK548" s="894"/>
      <c r="BL548" s="811"/>
      <c r="BM548" s="811"/>
      <c r="BN548" s="811"/>
      <c r="BO548" s="811"/>
      <c r="BP548" s="814"/>
      <c r="BQ548" s="392"/>
      <c r="BR548" s="817"/>
      <c r="BS548" s="820"/>
      <c r="BT548" s="823"/>
      <c r="BU548" s="275"/>
      <c r="BV548" s="826"/>
      <c r="BW548" s="829"/>
      <c r="BX548" s="829"/>
      <c r="BY548" s="829"/>
      <c r="BZ548" s="793"/>
      <c r="CA548" s="829"/>
      <c r="CB548" s="829"/>
      <c r="CC548" s="829"/>
      <c r="CD548" s="793"/>
      <c r="CE548" s="829"/>
      <c r="CF548" s="829"/>
      <c r="CG548" s="829"/>
      <c r="CH548" s="793"/>
      <c r="CI548" s="829"/>
      <c r="CJ548" s="829"/>
      <c r="CK548" s="829"/>
      <c r="CL548" s="793"/>
      <c r="CM548" s="829"/>
      <c r="CN548" s="829"/>
      <c r="CO548" s="829"/>
      <c r="CP548" s="796"/>
      <c r="CQ548" s="308"/>
      <c r="CR548" s="832"/>
      <c r="CS548" s="790"/>
      <c r="CT548" s="790"/>
      <c r="CU548" s="790"/>
      <c r="CV548" s="790"/>
      <c r="CW548" s="790"/>
      <c r="CX548" s="790"/>
      <c r="CY548" s="790"/>
      <c r="CZ548" s="793"/>
      <c r="DA548" s="790"/>
      <c r="DB548" s="790"/>
      <c r="DC548" s="790"/>
      <c r="DD548" s="793"/>
      <c r="DE548" s="790"/>
      <c r="DF548" s="790"/>
      <c r="DG548" s="790"/>
      <c r="DH548" s="793"/>
      <c r="DI548" s="790"/>
      <c r="DJ548" s="790"/>
      <c r="DK548" s="790"/>
      <c r="DL548" s="793"/>
      <c r="DM548" s="790"/>
      <c r="DN548" s="790"/>
      <c r="DO548" s="790"/>
      <c r="DP548" s="796"/>
      <c r="DQ548" s="293"/>
      <c r="DR548" s="297"/>
      <c r="DS548" s="298"/>
      <c r="DT548" s="298"/>
      <c r="DU548" s="299"/>
    </row>
    <row r="549" spans="1:125" s="303" customFormat="1" ht="81" customHeight="1" x14ac:dyDescent="0.25">
      <c r="B549" s="835"/>
      <c r="C549" s="838"/>
      <c r="D549" s="838"/>
      <c r="E549" s="838"/>
      <c r="F549" s="841"/>
      <c r="G549" s="844"/>
      <c r="H549" s="486" t="s">
        <v>1593</v>
      </c>
      <c r="I549" s="847"/>
      <c r="J549" s="850"/>
      <c r="K549" s="853"/>
      <c r="L549" s="274"/>
      <c r="M549" s="856"/>
      <c r="N549" s="859"/>
      <c r="O549" s="862"/>
      <c r="P549" s="865"/>
      <c r="Q549" s="868"/>
      <c r="R549" s="871"/>
      <c r="S549" s="274"/>
      <c r="T549" s="516"/>
      <c r="U549" s="258"/>
      <c r="V549" s="258"/>
      <c r="W549" s="798"/>
      <c r="X549" s="798"/>
      <c r="Y549" s="798"/>
      <c r="Z549" s="798"/>
      <c r="AA549" s="798"/>
      <c r="AB549" s="798"/>
      <c r="AC549" s="798"/>
      <c r="AD549" s="798"/>
      <c r="AE549" s="798"/>
      <c r="AF549" s="798"/>
      <c r="AG549" s="412">
        <f t="shared" si="1357"/>
        <v>0</v>
      </c>
      <c r="AH549" s="403"/>
      <c r="AI549" s="404"/>
      <c r="AJ549" s="801"/>
      <c r="AK549" s="802"/>
      <c r="AL549" s="803"/>
      <c r="AM549" s="804"/>
      <c r="AN549" s="801"/>
      <c r="AO549" s="802"/>
      <c r="AP549" s="544"/>
      <c r="AQ549" s="482"/>
      <c r="AR549" s="269"/>
      <c r="AS549" s="266"/>
      <c r="AT549" s="261"/>
      <c r="AU549" s="276"/>
      <c r="AV549" s="879"/>
      <c r="AW549" s="882"/>
      <c r="AX549" s="885"/>
      <c r="AY549" s="882"/>
      <c r="AZ549" s="888"/>
      <c r="BA549" s="891"/>
      <c r="BB549" s="394"/>
      <c r="BC549" s="282"/>
      <c r="BD549" s="397">
        <v>0.60000000000000009</v>
      </c>
      <c r="BE549" s="283" t="str">
        <f>IF(ISERROR(IF(R547="R.INHERENTE
3","R. INHERENTE",(IF(AZ547="R.RESIDUAL
3","R. RESIDUAL"," ")))),"",(IF(R547="R.INHERENTE
3","R. INHERENTE",(IF(AZ547="R.RESIDUAL
3","R. RESIDUAL"," ")))))</f>
        <v xml:space="preserve"> </v>
      </c>
      <c r="BF549" s="284" t="str">
        <f>IF(ISERROR(IF(R547="R.INHERENTE
8","R. INHERENTE",(IF(AZ547="R.RESIDUAL
8","R. RESIDUAL"," ")))),"",(IF(R547="R.INHERENTE
8","R. INHERENTE",(IF(AZ547="R.RESIDUAL
8","R. RESIDUAL"," ")))))</f>
        <v xml:space="preserve"> </v>
      </c>
      <c r="BG549" s="284" t="str">
        <f>IF(ISERROR(IF(R547="R.INHERENTE
13","R. INHERENTE",(IF(AZ547="R.RESIDUAL
13","R. RESIDUAL"," ")))),"",(IF(R547="R.INHERENTE
13","R. INHERENTE",(IF(AZ547="R.RESIDUAL
13","R. RESIDUAL"," ")))))</f>
        <v xml:space="preserve"> </v>
      </c>
      <c r="BH549" s="285" t="str">
        <f>IF(ISERROR(IF(R547="R.INHERENTE
18","R. INHERENTE",(IF(AZ547="R.RESIDUAL
18","R. RESIDUAL"," ")))),"",(IF(R547="R.INHERENTE
18","R. INHERENTE",(IF(AZ547="R.RESIDUAL
18","R. RESIDUAL"," ")))))</f>
        <v xml:space="preserve"> </v>
      </c>
      <c r="BI549" s="286" t="str">
        <f>IF(ISERROR(IF(R547="R.INHERENTE
23","R. INHERENTE",(IF(AZ547="R.RESIDUAL
23","R. RESIDUAL"," ")))),"",(IF(R547="R.INHERENTE
23","R. INHERENTE",(IF(AZ547="R.RESIDUAL
23","R. RESIDUAL"," ")))))</f>
        <v xml:space="preserve"> </v>
      </c>
      <c r="BJ549" s="280"/>
      <c r="BK549" s="894"/>
      <c r="BL549" s="811"/>
      <c r="BM549" s="811"/>
      <c r="BN549" s="811"/>
      <c r="BO549" s="811"/>
      <c r="BP549" s="814"/>
      <c r="BQ549" s="392"/>
      <c r="BR549" s="817"/>
      <c r="BS549" s="820"/>
      <c r="BT549" s="823"/>
      <c r="BU549" s="275"/>
      <c r="BV549" s="826"/>
      <c r="BW549" s="829"/>
      <c r="BX549" s="829"/>
      <c r="BY549" s="829"/>
      <c r="BZ549" s="793"/>
      <c r="CA549" s="829"/>
      <c r="CB549" s="829"/>
      <c r="CC549" s="829"/>
      <c r="CD549" s="793"/>
      <c r="CE549" s="829"/>
      <c r="CF549" s="829"/>
      <c r="CG549" s="829"/>
      <c r="CH549" s="793"/>
      <c r="CI549" s="829"/>
      <c r="CJ549" s="829"/>
      <c r="CK549" s="829"/>
      <c r="CL549" s="793"/>
      <c r="CM549" s="829"/>
      <c r="CN549" s="829"/>
      <c r="CO549" s="829"/>
      <c r="CP549" s="796"/>
      <c r="CQ549" s="308"/>
      <c r="CR549" s="832"/>
      <c r="CS549" s="790"/>
      <c r="CT549" s="790"/>
      <c r="CU549" s="790"/>
      <c r="CV549" s="790"/>
      <c r="CW549" s="790"/>
      <c r="CX549" s="790"/>
      <c r="CY549" s="790"/>
      <c r="CZ549" s="793"/>
      <c r="DA549" s="790"/>
      <c r="DB549" s="790"/>
      <c r="DC549" s="790"/>
      <c r="DD549" s="793"/>
      <c r="DE549" s="790"/>
      <c r="DF549" s="790"/>
      <c r="DG549" s="790"/>
      <c r="DH549" s="793"/>
      <c r="DI549" s="790"/>
      <c r="DJ549" s="790"/>
      <c r="DK549" s="790"/>
      <c r="DL549" s="793"/>
      <c r="DM549" s="790"/>
      <c r="DN549" s="790"/>
      <c r="DO549" s="790"/>
      <c r="DP549" s="796"/>
      <c r="DQ549" s="293"/>
      <c r="DR549" s="297"/>
      <c r="DS549" s="298"/>
      <c r="DT549" s="298"/>
      <c r="DU549" s="299"/>
    </row>
    <row r="550" spans="1:125" s="303" customFormat="1" ht="81" customHeight="1" x14ac:dyDescent="0.25">
      <c r="B550" s="835"/>
      <c r="C550" s="838"/>
      <c r="D550" s="838"/>
      <c r="E550" s="838"/>
      <c r="F550" s="841"/>
      <c r="G550" s="844"/>
      <c r="H550" s="486"/>
      <c r="I550" s="847"/>
      <c r="J550" s="850"/>
      <c r="K550" s="853"/>
      <c r="L550" s="274"/>
      <c r="M550" s="856"/>
      <c r="N550" s="859"/>
      <c r="O550" s="862"/>
      <c r="P550" s="865"/>
      <c r="Q550" s="868"/>
      <c r="R550" s="871"/>
      <c r="S550" s="274"/>
      <c r="T550" s="516"/>
      <c r="U550" s="258"/>
      <c r="V550" s="258"/>
      <c r="W550" s="798"/>
      <c r="X550" s="798"/>
      <c r="Y550" s="798"/>
      <c r="Z550" s="798"/>
      <c r="AA550" s="798"/>
      <c r="AB550" s="798"/>
      <c r="AC550" s="798"/>
      <c r="AD550" s="798"/>
      <c r="AE550" s="798"/>
      <c r="AF550" s="798"/>
      <c r="AG550" s="412">
        <f t="shared" si="1357"/>
        <v>0</v>
      </c>
      <c r="AH550" s="403"/>
      <c r="AI550" s="404"/>
      <c r="AJ550" s="801"/>
      <c r="AK550" s="802"/>
      <c r="AL550" s="803"/>
      <c r="AM550" s="804"/>
      <c r="AN550" s="801"/>
      <c r="AO550" s="802"/>
      <c r="AP550" s="544"/>
      <c r="AQ550" s="482"/>
      <c r="AR550" s="269"/>
      <c r="AS550" s="266"/>
      <c r="AT550" s="261"/>
      <c r="AU550" s="276"/>
      <c r="AV550" s="879"/>
      <c r="AW550" s="882"/>
      <c r="AX550" s="885"/>
      <c r="AY550" s="882"/>
      <c r="AZ550" s="888"/>
      <c r="BA550" s="891"/>
      <c r="BB550" s="394"/>
      <c r="BC550" s="282"/>
      <c r="BD550" s="397">
        <v>0.4</v>
      </c>
      <c r="BE550" s="287" t="str">
        <f>IF(ISERROR(IF(R547="R.INHERENTE
2","R. INHERENTE",(IF(AZ547="R.RESIDUAL
2","R. RESIDUAL"," ")))),"",(IF(R547="R.INHERENTE
2","R. INHERENTE",(IF(AZ547="R.RESIDUAL
2","R. RESIDUAL"," ")))))</f>
        <v xml:space="preserve"> </v>
      </c>
      <c r="BF550" s="284" t="str">
        <f>IF(ISERROR(IF(R547="R.INHERENTE
7","R. INHERENTE",(IF(AZ547="R.RESIDUAL
7","R. RESIDUAL"," ")))),"",(IF(R547="R.INHERENTE
7","R. INHERENTE",(IF(AZ547="R.RESIDUAL
7","R. RESIDUAL"," ")))))</f>
        <v>R. RESIDUAL</v>
      </c>
      <c r="BG550" s="284" t="str">
        <f>IF(ISERROR(IF(R547="R.INHERENTE
12","R. INHERENTE",(IF(AZ547="R.RESIDUAL
12","R. RESIDUAL"," ")))),"",(IF(R547="R.INHERENTE
12","R. INHERENTE",(IF(AZ547="R.RESIDUAL
12","R. RESIDUAL"," ")))))</f>
        <v xml:space="preserve"> </v>
      </c>
      <c r="BH550" s="285" t="str">
        <f>IF(ISERROR(IF(R547="R.INHERENTE
17","R. INHERENTE",(IF(AZ547="R.RESIDUAL
17","R. RESIDUAL"," ")))),"",(IF(R547="R.INHERENTE
17","R. INHERENTE",(IF(AZ547="R.RESIDUAL
17","R. RESIDUAL"," ")))))</f>
        <v>R. INHERENTE</v>
      </c>
      <c r="BI550" s="286" t="str">
        <f>IF(ISERROR(IF(R547="R.INHERENTE
22","R. INHERENTE",(IF(AZ547="R.RESIDUAL
22","R. RESIDUAL"," ")))),"",(IF(R547="R.INHERENTE
22","R. INHERENTE",(IF(AZ547="R.RESIDUAL
22","R. RESIDUAL"," ")))))</f>
        <v xml:space="preserve"> </v>
      </c>
      <c r="BJ550" s="280"/>
      <c r="BK550" s="894"/>
      <c r="BL550" s="811"/>
      <c r="BM550" s="811"/>
      <c r="BN550" s="811"/>
      <c r="BO550" s="811"/>
      <c r="BP550" s="814"/>
      <c r="BQ550" s="392"/>
      <c r="BR550" s="817"/>
      <c r="BS550" s="820"/>
      <c r="BT550" s="823"/>
      <c r="BU550" s="275"/>
      <c r="BV550" s="826"/>
      <c r="BW550" s="829"/>
      <c r="BX550" s="829"/>
      <c r="BY550" s="829"/>
      <c r="BZ550" s="793"/>
      <c r="CA550" s="829"/>
      <c r="CB550" s="829"/>
      <c r="CC550" s="829"/>
      <c r="CD550" s="793"/>
      <c r="CE550" s="829"/>
      <c r="CF550" s="829"/>
      <c r="CG550" s="829"/>
      <c r="CH550" s="793"/>
      <c r="CI550" s="829"/>
      <c r="CJ550" s="829"/>
      <c r="CK550" s="829"/>
      <c r="CL550" s="793"/>
      <c r="CM550" s="829"/>
      <c r="CN550" s="829"/>
      <c r="CO550" s="829"/>
      <c r="CP550" s="796"/>
      <c r="CQ550" s="308"/>
      <c r="CR550" s="832"/>
      <c r="CS550" s="790"/>
      <c r="CT550" s="790"/>
      <c r="CU550" s="790"/>
      <c r="CV550" s="790"/>
      <c r="CW550" s="790"/>
      <c r="CX550" s="790"/>
      <c r="CY550" s="790"/>
      <c r="CZ550" s="793"/>
      <c r="DA550" s="790"/>
      <c r="DB550" s="790"/>
      <c r="DC550" s="790"/>
      <c r="DD550" s="793"/>
      <c r="DE550" s="790"/>
      <c r="DF550" s="790"/>
      <c r="DG550" s="790"/>
      <c r="DH550" s="793"/>
      <c r="DI550" s="790"/>
      <c r="DJ550" s="790"/>
      <c r="DK550" s="790"/>
      <c r="DL550" s="793"/>
      <c r="DM550" s="790"/>
      <c r="DN550" s="790"/>
      <c r="DO550" s="790"/>
      <c r="DP550" s="796"/>
      <c r="DQ550" s="293"/>
      <c r="DR550" s="297"/>
      <c r="DS550" s="298"/>
      <c r="DT550" s="298"/>
      <c r="DU550" s="299"/>
    </row>
    <row r="551" spans="1:125" s="303" customFormat="1" ht="81" customHeight="1" thickBot="1" x14ac:dyDescent="0.3">
      <c r="B551" s="836"/>
      <c r="C551" s="839"/>
      <c r="D551" s="839"/>
      <c r="E551" s="839"/>
      <c r="F551" s="842"/>
      <c r="G551" s="845"/>
      <c r="H551" s="487"/>
      <c r="I551" s="848"/>
      <c r="J551" s="851"/>
      <c r="K551" s="854"/>
      <c r="L551" s="274"/>
      <c r="M551" s="857"/>
      <c r="N551" s="860"/>
      <c r="O551" s="863"/>
      <c r="P551" s="866"/>
      <c r="Q551" s="869"/>
      <c r="R551" s="872"/>
      <c r="S551" s="274"/>
      <c r="T551" s="536"/>
      <c r="U551" s="263"/>
      <c r="V551" s="263"/>
      <c r="W551" s="805"/>
      <c r="X551" s="805"/>
      <c r="Y551" s="805"/>
      <c r="Z551" s="805"/>
      <c r="AA551" s="805"/>
      <c r="AB551" s="805"/>
      <c r="AC551" s="805"/>
      <c r="AD551" s="805"/>
      <c r="AE551" s="805"/>
      <c r="AF551" s="805"/>
      <c r="AG551" s="413">
        <f t="shared" si="1357"/>
        <v>0</v>
      </c>
      <c r="AH551" s="405"/>
      <c r="AI551" s="406"/>
      <c r="AJ551" s="806"/>
      <c r="AK551" s="807"/>
      <c r="AL551" s="808"/>
      <c r="AM551" s="809"/>
      <c r="AN551" s="806"/>
      <c r="AO551" s="807"/>
      <c r="AP551" s="271"/>
      <c r="AQ551" s="483"/>
      <c r="AR551" s="270"/>
      <c r="AS551" s="267"/>
      <c r="AT551" s="264"/>
      <c r="AU551" s="276"/>
      <c r="AV551" s="880"/>
      <c r="AW551" s="883"/>
      <c r="AX551" s="886"/>
      <c r="AY551" s="883"/>
      <c r="AZ551" s="889"/>
      <c r="BA551" s="892"/>
      <c r="BB551" s="394"/>
      <c r="BC551" s="282"/>
      <c r="BD551" s="398">
        <v>0.2</v>
      </c>
      <c r="BE551" s="288" t="str">
        <f>IF(ISERROR(IF(R547="R.INHERENTE
1","R. INHERENTE",(IF(AZ547="R.RESIDUAL
1","R. RESIDUAL"," ")))),"",(IF(R547="R.INHERENTE
1","R. INHERENTE",(IF(AZ547="R.RESIDUAL
1","R. RESIDUAL"," ")))))</f>
        <v xml:space="preserve"> </v>
      </c>
      <c r="BF551" s="289" t="str">
        <f>IF(ISERROR(IF(R547="R.INHERENTE
6","R. INHERENTE",(IF(AZ547="R.RESIDUAL
6","R. RESIDUAL"," ")))),"",(IF(R547="R.INHERENTE
6","R. INHERENTE",(IF(AZ547="R.RESIDUAL
6","R. RESIDUAL"," ")))))</f>
        <v xml:space="preserve"> </v>
      </c>
      <c r="BG551" s="290" t="str">
        <f>IF(ISERROR(IF(R547="R.INHERENTE
11","R. INHERENTE",(IF(AZ547="R.RESIDUAL
11","R. RESIDUAL"," ")))),"",(IF(R547="R.INHERENTE
11","R. INHERENTE",(IF(AZ547="R.RESIDUAL
11","R. RESIDUAL"," ")))))</f>
        <v xml:space="preserve"> </v>
      </c>
      <c r="BH551" s="291" t="str">
        <f>IF(ISERROR(IF(R547="R.INHERENTE
16","R. INHERENTE",(IF(AZ547="R.RESIDUAL
16","R. RESIDUAL"," ")))),"",(IF(R547="R.INHERENTE
16","R. INHERENTE",(IF(AZ547="R.RESIDUAL
16","R. RESIDUAL"," ")))))</f>
        <v xml:space="preserve"> </v>
      </c>
      <c r="BI551" s="292" t="str">
        <f>IF(ISERROR(IF(R547="R.INHERENTE
21","R. INHERENTE",(IF(AZ547="R.RESIDUAL
21","R. RESIDUAL"," ")))),"",(IF(R547="R.INHERENTE
21","R. INHERENTE",(IF(AZ547="R.RESIDUAL
21","R. RESIDUAL"," ")))))</f>
        <v xml:space="preserve"> </v>
      </c>
      <c r="BJ551" s="280"/>
      <c r="BK551" s="895"/>
      <c r="BL551" s="812"/>
      <c r="BM551" s="812"/>
      <c r="BN551" s="812"/>
      <c r="BO551" s="812"/>
      <c r="BP551" s="815"/>
      <c r="BQ551" s="392"/>
      <c r="BR551" s="818"/>
      <c r="BS551" s="821"/>
      <c r="BT551" s="824"/>
      <c r="BU551" s="275"/>
      <c r="BV551" s="827"/>
      <c r="BW551" s="830"/>
      <c r="BX551" s="830"/>
      <c r="BY551" s="830"/>
      <c r="BZ551" s="794"/>
      <c r="CA551" s="830"/>
      <c r="CB551" s="830"/>
      <c r="CC551" s="830"/>
      <c r="CD551" s="794"/>
      <c r="CE551" s="830"/>
      <c r="CF551" s="830"/>
      <c r="CG551" s="830"/>
      <c r="CH551" s="794"/>
      <c r="CI551" s="830"/>
      <c r="CJ551" s="830"/>
      <c r="CK551" s="830"/>
      <c r="CL551" s="794"/>
      <c r="CM551" s="830"/>
      <c r="CN551" s="830"/>
      <c r="CO551" s="830"/>
      <c r="CP551" s="797"/>
      <c r="CQ551" s="308"/>
      <c r="CR551" s="833"/>
      <c r="CS551" s="791"/>
      <c r="CT551" s="791"/>
      <c r="CU551" s="791"/>
      <c r="CV551" s="791"/>
      <c r="CW551" s="791"/>
      <c r="CX551" s="791"/>
      <c r="CY551" s="791"/>
      <c r="CZ551" s="794"/>
      <c r="DA551" s="791"/>
      <c r="DB551" s="791"/>
      <c r="DC551" s="791"/>
      <c r="DD551" s="794"/>
      <c r="DE551" s="791"/>
      <c r="DF551" s="791"/>
      <c r="DG551" s="791"/>
      <c r="DH551" s="794"/>
      <c r="DI551" s="791"/>
      <c r="DJ551" s="791"/>
      <c r="DK551" s="791"/>
      <c r="DL551" s="794"/>
      <c r="DM551" s="791"/>
      <c r="DN551" s="791"/>
      <c r="DO551" s="791"/>
      <c r="DP551" s="797"/>
      <c r="DQ551" s="293"/>
      <c r="DR551" s="300"/>
      <c r="DS551" s="301"/>
      <c r="DT551" s="301"/>
      <c r="DU551" s="302"/>
    </row>
    <row r="552" spans="1:125" ht="19.5" customHeight="1" thickBot="1" x14ac:dyDescent="0.3">
      <c r="AV552" s="394"/>
      <c r="AW552" s="394"/>
      <c r="AX552" s="394"/>
      <c r="AY552" s="394"/>
      <c r="AZ552" s="394"/>
      <c r="BE552" s="410">
        <v>0.2</v>
      </c>
      <c r="BF552" s="411">
        <v>0.4</v>
      </c>
      <c r="BG552" s="411">
        <v>0.60000000000000009</v>
      </c>
      <c r="BH552" s="411">
        <v>0.8</v>
      </c>
      <c r="BI552" s="411">
        <v>1</v>
      </c>
    </row>
    <row r="553" spans="1:125" ht="81" customHeight="1" x14ac:dyDescent="0.25">
      <c r="A553" s="303"/>
      <c r="B553" s="834">
        <v>90</v>
      </c>
      <c r="C553" s="837" t="s">
        <v>650</v>
      </c>
      <c r="D553" s="837" t="s">
        <v>633</v>
      </c>
      <c r="E553" s="837" t="s">
        <v>603</v>
      </c>
      <c r="F553" s="840" t="s">
        <v>600</v>
      </c>
      <c r="G553" s="843" t="s">
        <v>2258</v>
      </c>
      <c r="H553" s="485" t="s">
        <v>1594</v>
      </c>
      <c r="I553" s="846" t="str">
        <f>IF(F553="","",(CONCATENATE("Posibilidad de afectación ",F553," ",G553," ",H553," ",H554," ",H555," ",H556," ",H557)))</f>
        <v xml:space="preserve">Posibilidad de afectación Económica y Reputacional  por alteración de la seguridad, integridad, confidencialidad y disponibilidad de la información, debido a ataque de ciberseguridad a nivel externo y/o un ataque de ingeniería social o divulgacion de información confidencial de los pacientes.   </v>
      </c>
      <c r="J553" s="849" t="s">
        <v>908</v>
      </c>
      <c r="K553" s="852" t="s">
        <v>868</v>
      </c>
      <c r="L553" s="274"/>
      <c r="M553" s="855" t="s">
        <v>658</v>
      </c>
      <c r="N553" s="858">
        <f>IF(ISERROR(VLOOKUP($M553,[12]Listas!$E$20:$F$24,2,FALSE)),"",(VLOOKUP($M553,[12]Listas!$E$20:$F$24,2,FALSE)))</f>
        <v>0.4</v>
      </c>
      <c r="O553" s="861" t="str">
        <f>IF(ISERROR(VLOOKUP($N553,[12]Listas!$E$3:$F$7,2,FALSE)),"",(VLOOKUP($N553,[12]Listas!$E$3:$F$7,2,FALSE)))</f>
        <v>BAJA</v>
      </c>
      <c r="P553" s="864" t="s">
        <v>597</v>
      </c>
      <c r="Q553" s="867">
        <f>IF(ISERROR(VLOOKUP($P553,[12]Listas!$E$28:$F$35,2,FALSE)),"",(VLOOKUP($P553,[12]Listas!$E$28:$F$35,2,FALSE)))</f>
        <v>0.8</v>
      </c>
      <c r="R553" s="870" t="str">
        <f t="shared" ref="R553" si="1361">IF(N553="","",(CONCATENATE("R.INHERENTE
",(IF(AND($N553=0.2,$Q553=0.2),1,(IF(AND($N553=0.2,$Q553=0.4),6,(IF(AND($N553=0.2,$Q553=0.6),11,(IF(AND($N553=0.2,$Q553=0.8),16,(IF(AND($N553=0.2,$Q553=1),21,(IF(AND($N553=0.4,$Q553=0.2),2,(IF(AND($N553=0.4,$Q553=0.4),7,(IF(AND($N553=0.4,$Q553=0.6),12,(IF(AND($N553=0.4,$Q553=0.8),17,(IF(AND($N553=0.4,$Q553=1),22,(IF(AND($N553=0.6,$Q553=0.2),3,(IF(AND($N553=0.6,$Q553=0.4),8,(IF(AND($N553=0.6,$Q553=0.6),13,(IF(AND($N553=0.6,$Q553=0.8),18,(IF(AND($N553=0.6,$Q553=1),23,(IF(AND($N553=0.8,$Q553=0.2),4,(IF(AND($N553=0.8,$Q553=0.4),9,(IF(AND($N553=0.8,$Q553=0.6),14,(IF(AND($N553=0.8,$Q553=0.8),19,(IF(AND($N553=0.8,$Q553=1),24,(IF(AND($N553=1,$Q553=0.2),5,(IF(AND($N553=1,$Q553=0.4),10,(IF(AND($N553=1,$Q553=0.6),15,(IF(AND($N553=1,$Q553=0.8),20,(IF(AND($N553=1,$Q553=1),25,"")))))))))))))))))))))))))))))))))))))))))))))))))))))</f>
        <v>R.INHERENTE
17</v>
      </c>
      <c r="S553" s="274">
        <f>+VLOOKUP($R553,[12]Listas!$D$112:$E$136,2,FALSE)</f>
        <v>17</v>
      </c>
      <c r="T553" s="515" t="s">
        <v>1595</v>
      </c>
      <c r="U553" s="309"/>
      <c r="V553" s="309" t="s">
        <v>260</v>
      </c>
      <c r="W553" s="873">
        <v>25</v>
      </c>
      <c r="X553" s="874"/>
      <c r="Y553" s="873">
        <v>0</v>
      </c>
      <c r="Z553" s="874"/>
      <c r="AA553" s="873">
        <v>0</v>
      </c>
      <c r="AB553" s="874"/>
      <c r="AC553" s="875"/>
      <c r="AD553" s="875"/>
      <c r="AE553" s="875">
        <v>15</v>
      </c>
      <c r="AF553" s="875"/>
      <c r="AG553" s="436">
        <f t="shared" ref="AG553:AG557" si="1362">W553+Y553+AA553+AC553+AE553</f>
        <v>40</v>
      </c>
      <c r="AH553" s="407"/>
      <c r="AI553" s="408">
        <v>0.48</v>
      </c>
      <c r="AJ553" s="1186" t="s">
        <v>189</v>
      </c>
      <c r="AK553" s="1187"/>
      <c r="AL553" s="1188" t="s">
        <v>588</v>
      </c>
      <c r="AM553" s="1189"/>
      <c r="AN553" s="1186" t="s">
        <v>189</v>
      </c>
      <c r="AO553" s="1187"/>
      <c r="AP553" s="500" t="s">
        <v>1596</v>
      </c>
      <c r="AQ553" s="545" t="s">
        <v>618</v>
      </c>
      <c r="AR553" s="310" t="s">
        <v>1597</v>
      </c>
      <c r="AS553" s="311" t="s">
        <v>1582</v>
      </c>
      <c r="AT553" s="312" t="s">
        <v>1582</v>
      </c>
      <c r="AU553" s="305">
        <f t="shared" ref="AU553" si="1363">+(IF(AND($AV553&gt;0,$AV553&lt;=0.2),0.2,(IF(AND($AV553&gt;0.2,$AV553&lt;=0.4),0.4,(IF(AND($AV553&gt;0.4,$AV553&lt;=0.6),0.6,(IF(AND($AV553&gt;0.6,$AV553&lt;=0.8),0.8,(IF($AV553&gt;0.8,1,""))))))))))</f>
        <v>0.2</v>
      </c>
      <c r="AV553" s="878">
        <f t="shared" ref="AV553" si="1364">+MIN(AH553:AH557)</f>
        <v>0.14399999999999999</v>
      </c>
      <c r="AW553" s="881" t="str">
        <f t="shared" si="1358"/>
        <v>MUY BAJA</v>
      </c>
      <c r="AX553" s="884">
        <f t="shared" ref="AX553" si="1365">+MIN(AI553:AI557)</f>
        <v>0.24</v>
      </c>
      <c r="AY553" s="881" t="str">
        <f t="shared" si="1359"/>
        <v>BAJA</v>
      </c>
      <c r="AZ553" s="887" t="str">
        <f t="shared" si="1360"/>
        <v>R.RESIDUAL
6</v>
      </c>
      <c r="BA553" s="890" t="s">
        <v>610</v>
      </c>
      <c r="BB553" s="305">
        <f t="shared" ref="BB553" si="1366">+(IF(AND($AX553&gt;0,$AX553&lt;=0.2),0.2,(IF(AND($AX553&gt;0.2,$AX553&lt;=0.4),0.4,(IF(AND($AX553&gt;0.4,$AX553&lt;=0.6),0.6,(IF(AND($AX553&gt;0.6,$AX553&lt;=0.8),0.8,(IF($AX553&gt;0.8,1,""))))))))))</f>
        <v>0.4</v>
      </c>
      <c r="BC553" s="276">
        <f>+VLOOKUP($AZ553,[12]Listas!$F$112:$G$136,2,FALSE)</f>
        <v>6</v>
      </c>
      <c r="BD553" s="397">
        <v>1</v>
      </c>
      <c r="BE553" s="277" t="str">
        <f t="shared" ref="BE553" si="1367">IF(ISERROR(IF(R553="R.INHERENTE
5","R. INHERENTE",(IF(AZ553="R.RESIDUAL
5","R. RESIDUAL"," ")))),"",(IF(R553="R.INHERENTE
5","R. INHERENTE",(IF(AZ553="R.RESIDUAL
5","R. RESIDUAL"," ")))))</f>
        <v xml:space="preserve"> </v>
      </c>
      <c r="BF553" s="278" t="str">
        <f t="shared" ref="BF553" si="1368">IF(ISERROR(IF(R553="R.INHERENTE
10","R. INHERENTE",(IF(AZ553="R.RESIDUAL
10","R. RESIDUAL"," ")))),"",(IF(R553="R.INHERENTE
10","R. INHERENTE",(IF(AZ553="R.RESIDUAL
10","R. RESIDUAL"," ")))))</f>
        <v xml:space="preserve"> </v>
      </c>
      <c r="BG553" s="278" t="str">
        <f t="shared" ref="BG553" si="1369">IF(ISERROR(IF(R553="R.INHERENTE
15","R. INHERENTE",(IF(AZ553="R.RESIDUAL
15","R. RESIDUAL"," ")))),"",(IF(R553="R.INHERENTE
15","R. INHERENTE",(IF(AZ553="R.RESIDUAL
15","R. RESIDUAL"," ")))))</f>
        <v xml:space="preserve"> </v>
      </c>
      <c r="BH553" s="278" t="str">
        <f t="shared" ref="BH553" si="1370">IF(ISERROR(IF(R553="R.INHERENTE
20","R. INHERENTE",(IF(AZ553="R.RESIDUAL
20","R. RESIDUAL"," ")))),"",(IF(R553="R.INHERENTE
20","R. INHERENTE",(IF(AZ553="R.RESIDUAL
20","R. RESIDUAL"," ")))))</f>
        <v xml:space="preserve"> </v>
      </c>
      <c r="BI553" s="279" t="str">
        <f t="shared" ref="BI553" si="1371">IF(ISERROR(IF(R553="R.INHERENTE
25","R. INHERENTE",(IF(AZ553="R.RESIDUAL
25","R. RESIDUAL"," ")))),"",(IF(R553="R.INHERENTE
25","R. INHERENTE",(IF(AZ553="R.RESIDUAL
25","R. RESIDUAL"," ")))))</f>
        <v xml:space="preserve"> </v>
      </c>
      <c r="BJ553" s="280"/>
      <c r="BK553" s="893" t="s">
        <v>43</v>
      </c>
      <c r="BL553" s="810" t="s">
        <v>43</v>
      </c>
      <c r="BM553" s="810" t="s">
        <v>43</v>
      </c>
      <c r="BN553" s="810" t="s">
        <v>43</v>
      </c>
      <c r="BO553" s="810" t="s">
        <v>43</v>
      </c>
      <c r="BP553" s="813"/>
      <c r="BQ553" s="392"/>
      <c r="BR553" s="816" t="s">
        <v>1585</v>
      </c>
      <c r="BS553" s="819" t="s">
        <v>1586</v>
      </c>
      <c r="BT553" s="822" t="s">
        <v>1587</v>
      </c>
      <c r="BU553" s="275"/>
      <c r="BV553" s="825">
        <v>44656</v>
      </c>
      <c r="BW553" s="828"/>
      <c r="BX553" s="828"/>
      <c r="BY553" s="828"/>
      <c r="BZ553" s="792" t="s">
        <v>924</v>
      </c>
      <c r="CA553" s="828"/>
      <c r="CB553" s="828"/>
      <c r="CC553" s="828"/>
      <c r="CD553" s="792" t="s">
        <v>924</v>
      </c>
      <c r="CE553" s="828"/>
      <c r="CF553" s="828"/>
      <c r="CG553" s="828"/>
      <c r="CH553" s="792" t="s">
        <v>925</v>
      </c>
      <c r="CI553" s="828"/>
      <c r="CJ553" s="828"/>
      <c r="CK553" s="828"/>
      <c r="CL553" s="792" t="s">
        <v>924</v>
      </c>
      <c r="CM553" s="828"/>
      <c r="CN553" s="828"/>
      <c r="CO553" s="828"/>
      <c r="CP553" s="795" t="s">
        <v>926</v>
      </c>
      <c r="CQ553" s="308"/>
      <c r="CR553" s="831">
        <v>44661</v>
      </c>
      <c r="CS553" s="789"/>
      <c r="CT553" s="789"/>
      <c r="CU553" s="789"/>
      <c r="CV553" s="789"/>
      <c r="CW553" s="789"/>
      <c r="CX553" s="789"/>
      <c r="CY553" s="789"/>
      <c r="CZ553" s="792" t="s">
        <v>924</v>
      </c>
      <c r="DA553" s="789"/>
      <c r="DB553" s="789"/>
      <c r="DC553" s="789"/>
      <c r="DD553" s="792" t="s">
        <v>924</v>
      </c>
      <c r="DE553" s="789"/>
      <c r="DF553" s="789"/>
      <c r="DG553" s="789"/>
      <c r="DH553" s="792" t="s">
        <v>925</v>
      </c>
      <c r="DI553" s="789"/>
      <c r="DJ553" s="789"/>
      <c r="DK553" s="789"/>
      <c r="DL553" s="792" t="s">
        <v>924</v>
      </c>
      <c r="DM553" s="789"/>
      <c r="DN553" s="789"/>
      <c r="DO553" s="789"/>
      <c r="DP553" s="795" t="s">
        <v>926</v>
      </c>
      <c r="DQ553" s="293"/>
      <c r="DR553" s="294"/>
      <c r="DS553" s="295"/>
      <c r="DT553" s="295"/>
      <c r="DU553" s="296"/>
    </row>
    <row r="554" spans="1:125" ht="81" customHeight="1" x14ac:dyDescent="0.25">
      <c r="A554" s="303"/>
      <c r="B554" s="835"/>
      <c r="C554" s="838"/>
      <c r="D554" s="838"/>
      <c r="E554" s="838"/>
      <c r="F554" s="841"/>
      <c r="G554" s="844"/>
      <c r="H554" s="486" t="s">
        <v>1598</v>
      </c>
      <c r="I554" s="847"/>
      <c r="J554" s="850"/>
      <c r="K554" s="853"/>
      <c r="L554" s="274"/>
      <c r="M554" s="856"/>
      <c r="N554" s="859"/>
      <c r="O554" s="862"/>
      <c r="P554" s="865"/>
      <c r="Q554" s="868"/>
      <c r="R554" s="871"/>
      <c r="S554" s="274"/>
      <c r="T554" s="516" t="s">
        <v>1599</v>
      </c>
      <c r="U554" s="258" t="s">
        <v>748</v>
      </c>
      <c r="V554" s="258"/>
      <c r="W554" s="798">
        <v>25</v>
      </c>
      <c r="X554" s="798"/>
      <c r="Y554" s="798"/>
      <c r="Z554" s="798"/>
      <c r="AA554" s="798"/>
      <c r="AB554" s="798"/>
      <c r="AC554" s="798"/>
      <c r="AD554" s="798"/>
      <c r="AE554" s="798">
        <v>15</v>
      </c>
      <c r="AF554" s="798"/>
      <c r="AG554" s="412">
        <f t="shared" si="1362"/>
        <v>40</v>
      </c>
      <c r="AH554" s="403">
        <v>0.24</v>
      </c>
      <c r="AI554" s="404"/>
      <c r="AJ554" s="801" t="s">
        <v>189</v>
      </c>
      <c r="AK554" s="802"/>
      <c r="AL554" s="803" t="s">
        <v>588</v>
      </c>
      <c r="AM554" s="804"/>
      <c r="AN554" s="801" t="s">
        <v>189</v>
      </c>
      <c r="AO554" s="802"/>
      <c r="AP554" s="499" t="s">
        <v>1600</v>
      </c>
      <c r="AQ554" s="482" t="s">
        <v>617</v>
      </c>
      <c r="AR554" s="269" t="s">
        <v>1601</v>
      </c>
      <c r="AS554" s="266" t="s">
        <v>1592</v>
      </c>
      <c r="AT554" s="261" t="s">
        <v>1592</v>
      </c>
      <c r="AU554" s="276"/>
      <c r="AV554" s="879"/>
      <c r="AW554" s="882"/>
      <c r="AX554" s="885"/>
      <c r="AY554" s="882"/>
      <c r="AZ554" s="888"/>
      <c r="BA554" s="891"/>
      <c r="BB554" s="394"/>
      <c r="BC554" s="282"/>
      <c r="BD554" s="397">
        <v>0.8</v>
      </c>
      <c r="BE554" s="283" t="str">
        <f t="shared" ref="BE554" si="1372">IF(ISERROR(IF(R553="R.INHERENTE
4","R. INHERENTE",(IF(AZ553="R.RESIDUAL
4","R. RESIDUAL"," ")))),"",(IF(R553="R.INHERENTE
4","R. INHERENTE",(IF(AZ553="R.RESIDUAL
4","R. RESIDUAL"," ")))))</f>
        <v xml:space="preserve"> </v>
      </c>
      <c r="BF554" s="284" t="str">
        <f t="shared" ref="BF554" si="1373">IF(ISERROR(IF(R553="R.INHERENTE
9","R. INHERENTE",(IF(AZ553="R.RESIDUAL
9","R. RESIDUAL"," ")))),"",(IF(R553="R.INHERENTE
9","R. INHERENTE",(IF(AZ553="R.RESIDUAL
9","R. RESIDUAL"," ")))))</f>
        <v xml:space="preserve"> </v>
      </c>
      <c r="BG554" s="285" t="str">
        <f t="shared" ref="BG554" si="1374">IF(ISERROR(IF(R553="R.INHERENTE
14","R. INHERENTE",(IF(AZ553="R.RESIDUAL
14","R. RESIDUAL"," ")))),"",(IF(R553="R.INHERENTE
14","R. INHERENTE",(IF(AZ553="R.RESIDUAL
14","R. RESIDUAL"," ")))))</f>
        <v xml:space="preserve"> </v>
      </c>
      <c r="BH554" s="285" t="str">
        <f t="shared" ref="BH554" si="1375">IF(ISERROR(IF(R553="R.INHERENTE
19","R. INHERENTE",(IF(AZ553="R.RESIDUAL
19","R. RESIDUAL"," ")))),"",(IF(R553="R.INHERENTE
19","R. INHERENTE",(IF(AZ553="R.RESIDUAL
19","R. RESIDUAL"," ")))))</f>
        <v xml:space="preserve"> </v>
      </c>
      <c r="BI554" s="286" t="str">
        <f t="shared" ref="BI554" si="1376">IF(ISERROR(IF(R553="R.INHERENTE
24","R. INHERENTE",(IF(AZ553="R.RESIDUAL
24","R. RESIDUAL"," ")))),"",(IF(R553="R.INHERENTE
24","R. INHERENTE",(IF(AZ553="R.RESIDUAL
24","R. RESIDUAL"," ")))))</f>
        <v xml:space="preserve"> </v>
      </c>
      <c r="BJ554" s="280"/>
      <c r="BK554" s="894"/>
      <c r="BL554" s="811"/>
      <c r="BM554" s="811"/>
      <c r="BN554" s="811"/>
      <c r="BO554" s="811"/>
      <c r="BP554" s="814"/>
      <c r="BQ554" s="392"/>
      <c r="BR554" s="817"/>
      <c r="BS554" s="820"/>
      <c r="BT554" s="823"/>
      <c r="BU554" s="275"/>
      <c r="BV554" s="826"/>
      <c r="BW554" s="829"/>
      <c r="BX554" s="829"/>
      <c r="BY554" s="829"/>
      <c r="BZ554" s="793"/>
      <c r="CA554" s="829"/>
      <c r="CB554" s="829"/>
      <c r="CC554" s="829"/>
      <c r="CD554" s="793"/>
      <c r="CE554" s="829"/>
      <c r="CF554" s="829"/>
      <c r="CG554" s="829"/>
      <c r="CH554" s="793"/>
      <c r="CI554" s="829"/>
      <c r="CJ554" s="829"/>
      <c r="CK554" s="829"/>
      <c r="CL554" s="793"/>
      <c r="CM554" s="829"/>
      <c r="CN554" s="829"/>
      <c r="CO554" s="829"/>
      <c r="CP554" s="796"/>
      <c r="CQ554" s="308"/>
      <c r="CR554" s="832"/>
      <c r="CS554" s="790"/>
      <c r="CT554" s="790"/>
      <c r="CU554" s="790"/>
      <c r="CV554" s="790"/>
      <c r="CW554" s="790"/>
      <c r="CX554" s="790"/>
      <c r="CY554" s="790"/>
      <c r="CZ554" s="793"/>
      <c r="DA554" s="790"/>
      <c r="DB554" s="790"/>
      <c r="DC554" s="790"/>
      <c r="DD554" s="793"/>
      <c r="DE554" s="790"/>
      <c r="DF554" s="790"/>
      <c r="DG554" s="790"/>
      <c r="DH554" s="793"/>
      <c r="DI554" s="790"/>
      <c r="DJ554" s="790"/>
      <c r="DK554" s="790"/>
      <c r="DL554" s="793"/>
      <c r="DM554" s="790"/>
      <c r="DN554" s="790"/>
      <c r="DO554" s="790"/>
      <c r="DP554" s="796"/>
      <c r="DQ554" s="293"/>
      <c r="DR554" s="297"/>
      <c r="DS554" s="298"/>
      <c r="DT554" s="298"/>
      <c r="DU554" s="299"/>
    </row>
    <row r="555" spans="1:125" ht="81" customHeight="1" x14ac:dyDescent="0.25">
      <c r="A555" s="303"/>
      <c r="B555" s="835"/>
      <c r="C555" s="838"/>
      <c r="D555" s="838"/>
      <c r="E555" s="838"/>
      <c r="F555" s="841"/>
      <c r="G555" s="844"/>
      <c r="H555" s="486"/>
      <c r="I555" s="847"/>
      <c r="J555" s="850"/>
      <c r="K555" s="853"/>
      <c r="L555" s="274"/>
      <c r="M555" s="856"/>
      <c r="N555" s="859"/>
      <c r="O555" s="862"/>
      <c r="P555" s="865"/>
      <c r="Q555" s="868"/>
      <c r="R555" s="871"/>
      <c r="S555" s="274"/>
      <c r="T555" s="516" t="s">
        <v>1602</v>
      </c>
      <c r="U555" s="258" t="s">
        <v>748</v>
      </c>
      <c r="V555" s="258"/>
      <c r="W555" s="798">
        <v>25</v>
      </c>
      <c r="X555" s="798"/>
      <c r="Y555" s="798"/>
      <c r="Z555" s="798"/>
      <c r="AA555" s="798"/>
      <c r="AB555" s="798"/>
      <c r="AC555" s="798"/>
      <c r="AD555" s="798"/>
      <c r="AE555" s="798">
        <v>15</v>
      </c>
      <c r="AF555" s="798"/>
      <c r="AG555" s="412">
        <f t="shared" si="1362"/>
        <v>40</v>
      </c>
      <c r="AH555" s="403">
        <v>0.14399999999999999</v>
      </c>
      <c r="AI555" s="404"/>
      <c r="AJ555" s="801" t="s">
        <v>189</v>
      </c>
      <c r="AK555" s="802"/>
      <c r="AL555" s="803" t="s">
        <v>589</v>
      </c>
      <c r="AM555" s="804"/>
      <c r="AN555" s="801" t="s">
        <v>189</v>
      </c>
      <c r="AO555" s="802"/>
      <c r="AP555" s="544" t="s">
        <v>1603</v>
      </c>
      <c r="AQ555" s="482" t="s">
        <v>618</v>
      </c>
      <c r="AR555" s="269" t="s">
        <v>1604</v>
      </c>
      <c r="AS555" s="266" t="s">
        <v>1592</v>
      </c>
      <c r="AT555" s="261" t="s">
        <v>1605</v>
      </c>
      <c r="AU555" s="276"/>
      <c r="AV555" s="879"/>
      <c r="AW555" s="882"/>
      <c r="AX555" s="885"/>
      <c r="AY555" s="882"/>
      <c r="AZ555" s="888"/>
      <c r="BA555" s="891"/>
      <c r="BB555" s="394"/>
      <c r="BC555" s="282"/>
      <c r="BD555" s="397">
        <v>0.60000000000000009</v>
      </c>
      <c r="BE555" s="283" t="str">
        <f t="shared" ref="BE555" si="1377">IF(ISERROR(IF(R553="R.INHERENTE
3","R. INHERENTE",(IF(AZ553="R.RESIDUAL
3","R. RESIDUAL"," ")))),"",(IF(R553="R.INHERENTE
3","R. INHERENTE",(IF(AZ553="R.RESIDUAL
3","R. RESIDUAL"," ")))))</f>
        <v xml:space="preserve"> </v>
      </c>
      <c r="BF555" s="284" t="str">
        <f t="shared" ref="BF555" si="1378">IF(ISERROR(IF(R553="R.INHERENTE
8","R. INHERENTE",(IF(AZ553="R.RESIDUAL
8","R. RESIDUAL"," ")))),"",(IF(R553="R.INHERENTE
8","R. INHERENTE",(IF(AZ553="R.RESIDUAL
8","R. RESIDUAL"," ")))))</f>
        <v xml:space="preserve"> </v>
      </c>
      <c r="BG555" s="284" t="str">
        <f t="shared" ref="BG555" si="1379">IF(ISERROR(IF(R553="R.INHERENTE
13","R. INHERENTE",(IF(AZ553="R.RESIDUAL
13","R. RESIDUAL"," ")))),"",(IF(R553="R.INHERENTE
13","R. INHERENTE",(IF(AZ553="R.RESIDUAL
13","R. RESIDUAL"," ")))))</f>
        <v xml:space="preserve"> </v>
      </c>
      <c r="BH555" s="285" t="str">
        <f t="shared" ref="BH555" si="1380">IF(ISERROR(IF(R553="R.INHERENTE
18","R. INHERENTE",(IF(AZ553="R.RESIDUAL
18","R. RESIDUAL"," ")))),"",(IF(R553="R.INHERENTE
18","R. INHERENTE",(IF(AZ553="R.RESIDUAL
18","R. RESIDUAL"," ")))))</f>
        <v xml:space="preserve"> </v>
      </c>
      <c r="BI555" s="286" t="str">
        <f t="shared" ref="BI555" si="1381">IF(ISERROR(IF(R553="R.INHERENTE
23","R. INHERENTE",(IF(AZ553="R.RESIDUAL
23","R. RESIDUAL"," ")))),"",(IF(R553="R.INHERENTE
23","R. INHERENTE",(IF(AZ553="R.RESIDUAL
23","R. RESIDUAL"," ")))))</f>
        <v xml:space="preserve"> </v>
      </c>
      <c r="BJ555" s="280"/>
      <c r="BK555" s="894"/>
      <c r="BL555" s="811"/>
      <c r="BM555" s="811"/>
      <c r="BN555" s="811"/>
      <c r="BO555" s="811"/>
      <c r="BP555" s="814"/>
      <c r="BQ555" s="392"/>
      <c r="BR555" s="817"/>
      <c r="BS555" s="820"/>
      <c r="BT555" s="823"/>
      <c r="BU555" s="275"/>
      <c r="BV555" s="826"/>
      <c r="BW555" s="829"/>
      <c r="BX555" s="829"/>
      <c r="BY555" s="829"/>
      <c r="BZ555" s="793"/>
      <c r="CA555" s="829"/>
      <c r="CB555" s="829"/>
      <c r="CC555" s="829"/>
      <c r="CD555" s="793"/>
      <c r="CE555" s="829"/>
      <c r="CF555" s="829"/>
      <c r="CG555" s="829"/>
      <c r="CH555" s="793"/>
      <c r="CI555" s="829"/>
      <c r="CJ555" s="829"/>
      <c r="CK555" s="829"/>
      <c r="CL555" s="793"/>
      <c r="CM555" s="829"/>
      <c r="CN555" s="829"/>
      <c r="CO555" s="829"/>
      <c r="CP555" s="796"/>
      <c r="CQ555" s="308"/>
      <c r="CR555" s="832"/>
      <c r="CS555" s="790"/>
      <c r="CT555" s="790"/>
      <c r="CU555" s="790"/>
      <c r="CV555" s="790"/>
      <c r="CW555" s="790"/>
      <c r="CX555" s="790"/>
      <c r="CY555" s="790"/>
      <c r="CZ555" s="793"/>
      <c r="DA555" s="790"/>
      <c r="DB555" s="790"/>
      <c r="DC555" s="790"/>
      <c r="DD555" s="793"/>
      <c r="DE555" s="790"/>
      <c r="DF555" s="790"/>
      <c r="DG555" s="790"/>
      <c r="DH555" s="793"/>
      <c r="DI555" s="790"/>
      <c r="DJ555" s="790"/>
      <c r="DK555" s="790"/>
      <c r="DL555" s="793"/>
      <c r="DM555" s="790"/>
      <c r="DN555" s="790"/>
      <c r="DO555" s="790"/>
      <c r="DP555" s="796"/>
      <c r="DQ555" s="293"/>
      <c r="DR555" s="297"/>
      <c r="DS555" s="298"/>
      <c r="DT555" s="298"/>
      <c r="DU555" s="299"/>
    </row>
    <row r="556" spans="1:125" ht="81" customHeight="1" x14ac:dyDescent="0.25">
      <c r="A556" s="303"/>
      <c r="B556" s="835"/>
      <c r="C556" s="838"/>
      <c r="D556" s="838"/>
      <c r="E556" s="838"/>
      <c r="F556" s="841"/>
      <c r="G556" s="844"/>
      <c r="H556" s="486"/>
      <c r="I556" s="847"/>
      <c r="J556" s="850"/>
      <c r="K556" s="853"/>
      <c r="L556" s="274"/>
      <c r="M556" s="856"/>
      <c r="N556" s="859"/>
      <c r="O556" s="862"/>
      <c r="P556" s="865"/>
      <c r="Q556" s="868"/>
      <c r="R556" s="871"/>
      <c r="S556" s="274"/>
      <c r="T556" s="516" t="s">
        <v>1606</v>
      </c>
      <c r="U556" s="258"/>
      <c r="V556" s="258" t="s">
        <v>260</v>
      </c>
      <c r="W556" s="798">
        <v>25</v>
      </c>
      <c r="X556" s="798"/>
      <c r="Y556" s="798">
        <v>0</v>
      </c>
      <c r="Z556" s="798"/>
      <c r="AA556" s="798">
        <v>0</v>
      </c>
      <c r="AB556" s="798"/>
      <c r="AC556" s="798">
        <v>25</v>
      </c>
      <c r="AD556" s="798"/>
      <c r="AE556" s="798"/>
      <c r="AF556" s="798"/>
      <c r="AG556" s="412">
        <f t="shared" si="1362"/>
        <v>50</v>
      </c>
      <c r="AH556" s="403"/>
      <c r="AI556" s="404">
        <v>0.24</v>
      </c>
      <c r="AJ556" s="801" t="s">
        <v>189</v>
      </c>
      <c r="AK556" s="802"/>
      <c r="AL556" s="803" t="s">
        <v>588</v>
      </c>
      <c r="AM556" s="804"/>
      <c r="AN556" s="801" t="s">
        <v>189</v>
      </c>
      <c r="AO556" s="802"/>
      <c r="AP556" s="544" t="s">
        <v>1607</v>
      </c>
      <c r="AQ556" s="482" t="s">
        <v>617</v>
      </c>
      <c r="AR556" s="269" t="s">
        <v>1608</v>
      </c>
      <c r="AS556" s="266" t="s">
        <v>1592</v>
      </c>
      <c r="AT556" s="261" t="s">
        <v>1605</v>
      </c>
      <c r="AU556" s="276"/>
      <c r="AV556" s="879"/>
      <c r="AW556" s="882"/>
      <c r="AX556" s="885"/>
      <c r="AY556" s="882"/>
      <c r="AZ556" s="888"/>
      <c r="BA556" s="891"/>
      <c r="BB556" s="394"/>
      <c r="BC556" s="282"/>
      <c r="BD556" s="397">
        <v>0.4</v>
      </c>
      <c r="BE556" s="287" t="str">
        <f t="shared" ref="BE556" si="1382">IF(ISERROR(IF(R553="R.INHERENTE
2","R. INHERENTE",(IF(AZ553="R.RESIDUAL
2","R. RESIDUAL"," ")))),"",(IF(R553="R.INHERENTE
2","R. INHERENTE",(IF(AZ553="R.RESIDUAL
2","R. RESIDUAL"," ")))))</f>
        <v xml:space="preserve"> </v>
      </c>
      <c r="BF556" s="284" t="str">
        <f t="shared" ref="BF556" si="1383">IF(ISERROR(IF(R553="R.INHERENTE
7","R. INHERENTE",(IF(AZ553="R.RESIDUAL
7","R. RESIDUAL"," ")))),"",(IF(R553="R.INHERENTE
7","R. INHERENTE",(IF(AZ553="R.RESIDUAL
7","R. RESIDUAL"," ")))))</f>
        <v xml:space="preserve"> </v>
      </c>
      <c r="BG556" s="284" t="str">
        <f t="shared" ref="BG556" si="1384">IF(ISERROR(IF(R553="R.INHERENTE
12","R. INHERENTE",(IF(AZ553="R.RESIDUAL
12","R. RESIDUAL"," ")))),"",(IF(R553="R.INHERENTE
12","R. INHERENTE",(IF(AZ553="R.RESIDUAL
12","R. RESIDUAL"," ")))))</f>
        <v xml:space="preserve"> </v>
      </c>
      <c r="BH556" s="285" t="str">
        <f t="shared" ref="BH556" si="1385">IF(ISERROR(IF(R553="R.INHERENTE
17","R. INHERENTE",(IF(AZ553="R.RESIDUAL
17","R. RESIDUAL"," ")))),"",(IF(R553="R.INHERENTE
17","R. INHERENTE",(IF(AZ553="R.RESIDUAL
17","R. RESIDUAL"," ")))))</f>
        <v>R. INHERENTE</v>
      </c>
      <c r="BI556" s="286" t="str">
        <f t="shared" ref="BI556" si="1386">IF(ISERROR(IF(R553="R.INHERENTE
22","R. INHERENTE",(IF(AZ553="R.RESIDUAL
22","R. RESIDUAL"," ")))),"",(IF(R553="R.INHERENTE
22","R. INHERENTE",(IF(AZ553="R.RESIDUAL
22","R. RESIDUAL"," ")))))</f>
        <v xml:space="preserve"> </v>
      </c>
      <c r="BJ556" s="280"/>
      <c r="BK556" s="894"/>
      <c r="BL556" s="811"/>
      <c r="BM556" s="811"/>
      <c r="BN556" s="811"/>
      <c r="BO556" s="811"/>
      <c r="BP556" s="814"/>
      <c r="BQ556" s="392"/>
      <c r="BR556" s="817"/>
      <c r="BS556" s="820"/>
      <c r="BT556" s="823"/>
      <c r="BU556" s="275"/>
      <c r="BV556" s="826"/>
      <c r="BW556" s="829"/>
      <c r="BX556" s="829"/>
      <c r="BY556" s="829"/>
      <c r="BZ556" s="793"/>
      <c r="CA556" s="829"/>
      <c r="CB556" s="829"/>
      <c r="CC556" s="829"/>
      <c r="CD556" s="793"/>
      <c r="CE556" s="829"/>
      <c r="CF556" s="829"/>
      <c r="CG556" s="829"/>
      <c r="CH556" s="793"/>
      <c r="CI556" s="829"/>
      <c r="CJ556" s="829"/>
      <c r="CK556" s="829"/>
      <c r="CL556" s="793"/>
      <c r="CM556" s="829"/>
      <c r="CN556" s="829"/>
      <c r="CO556" s="829"/>
      <c r="CP556" s="796"/>
      <c r="CQ556" s="308"/>
      <c r="CR556" s="832"/>
      <c r="CS556" s="790"/>
      <c r="CT556" s="790"/>
      <c r="CU556" s="790"/>
      <c r="CV556" s="790"/>
      <c r="CW556" s="790"/>
      <c r="CX556" s="790"/>
      <c r="CY556" s="790"/>
      <c r="CZ556" s="793"/>
      <c r="DA556" s="790"/>
      <c r="DB556" s="790"/>
      <c r="DC556" s="790"/>
      <c r="DD556" s="793"/>
      <c r="DE556" s="790"/>
      <c r="DF556" s="790"/>
      <c r="DG556" s="790"/>
      <c r="DH556" s="793"/>
      <c r="DI556" s="790"/>
      <c r="DJ556" s="790"/>
      <c r="DK556" s="790"/>
      <c r="DL556" s="793"/>
      <c r="DM556" s="790"/>
      <c r="DN556" s="790"/>
      <c r="DO556" s="790"/>
      <c r="DP556" s="796"/>
      <c r="DQ556" s="293"/>
      <c r="DR556" s="297"/>
      <c r="DS556" s="298"/>
      <c r="DT556" s="298"/>
      <c r="DU556" s="299"/>
    </row>
    <row r="557" spans="1:125" ht="81" customHeight="1" thickBot="1" x14ac:dyDescent="0.3">
      <c r="A557" s="303"/>
      <c r="B557" s="836"/>
      <c r="C557" s="839"/>
      <c r="D557" s="839"/>
      <c r="E557" s="839"/>
      <c r="F557" s="842"/>
      <c r="G557" s="845"/>
      <c r="H557" s="487"/>
      <c r="I557" s="848"/>
      <c r="J557" s="851"/>
      <c r="K557" s="854"/>
      <c r="L557" s="274"/>
      <c r="M557" s="857"/>
      <c r="N557" s="860"/>
      <c r="O557" s="863"/>
      <c r="P557" s="866"/>
      <c r="Q557" s="869"/>
      <c r="R557" s="872"/>
      <c r="S557" s="274"/>
      <c r="T557" s="536"/>
      <c r="U557" s="263"/>
      <c r="V557" s="263"/>
      <c r="W557" s="805"/>
      <c r="X557" s="805"/>
      <c r="Y557" s="805"/>
      <c r="Z557" s="805"/>
      <c r="AA557" s="805"/>
      <c r="AB557" s="805"/>
      <c r="AC557" s="805"/>
      <c r="AD557" s="805"/>
      <c r="AE557" s="805"/>
      <c r="AF557" s="805"/>
      <c r="AG557" s="413">
        <f t="shared" si="1362"/>
        <v>0</v>
      </c>
      <c r="AH557" s="405"/>
      <c r="AI557" s="406"/>
      <c r="AJ557" s="806"/>
      <c r="AK557" s="807"/>
      <c r="AL557" s="808"/>
      <c r="AM557" s="809"/>
      <c r="AN557" s="806"/>
      <c r="AO557" s="807"/>
      <c r="AP557" s="271"/>
      <c r="AQ557" s="483"/>
      <c r="AR557" s="270"/>
      <c r="AS557" s="267"/>
      <c r="AT557" s="264"/>
      <c r="AU557" s="276"/>
      <c r="AV557" s="880"/>
      <c r="AW557" s="883"/>
      <c r="AX557" s="886"/>
      <c r="AY557" s="883"/>
      <c r="AZ557" s="889"/>
      <c r="BA557" s="892"/>
      <c r="BB557" s="394"/>
      <c r="BC557" s="282"/>
      <c r="BD557" s="398">
        <v>0.2</v>
      </c>
      <c r="BE557" s="288" t="str">
        <f t="shared" ref="BE557" si="1387">IF(ISERROR(IF(R553="R.INHERENTE
1","R. INHERENTE",(IF(AZ553="R.RESIDUAL
1","R. RESIDUAL"," ")))),"",(IF(R553="R.INHERENTE
1","R. INHERENTE",(IF(AZ553="R.RESIDUAL
1","R. RESIDUAL"," ")))))</f>
        <v xml:space="preserve"> </v>
      </c>
      <c r="BF557" s="289" t="str">
        <f t="shared" ref="BF557" si="1388">IF(ISERROR(IF(R553="R.INHERENTE
6","R. INHERENTE",(IF(AZ553="R.RESIDUAL
6","R. RESIDUAL"," ")))),"",(IF(R553="R.INHERENTE
6","R. INHERENTE",(IF(AZ553="R.RESIDUAL
6","R. RESIDUAL"," ")))))</f>
        <v>R. RESIDUAL</v>
      </c>
      <c r="BG557" s="290" t="str">
        <f t="shared" ref="BG557" si="1389">IF(ISERROR(IF(R553="R.INHERENTE
11","R. INHERENTE",(IF(AZ553="R.RESIDUAL
11","R. RESIDUAL"," ")))),"",(IF(R553="R.INHERENTE
11","R. INHERENTE",(IF(AZ553="R.RESIDUAL
11","R. RESIDUAL"," ")))))</f>
        <v xml:space="preserve"> </v>
      </c>
      <c r="BH557" s="291" t="str">
        <f t="shared" ref="BH557" si="1390">IF(ISERROR(IF(R553="R.INHERENTE
16","R. INHERENTE",(IF(AZ553="R.RESIDUAL
16","R. RESIDUAL"," ")))),"",(IF(R553="R.INHERENTE
16","R. INHERENTE",(IF(AZ553="R.RESIDUAL
16","R. RESIDUAL"," ")))))</f>
        <v xml:space="preserve"> </v>
      </c>
      <c r="BI557" s="292" t="str">
        <f t="shared" ref="BI557" si="1391">IF(ISERROR(IF(R553="R.INHERENTE
21","R. INHERENTE",(IF(AZ553="R.RESIDUAL
21","R. RESIDUAL"," ")))),"",(IF(R553="R.INHERENTE
21","R. INHERENTE",(IF(AZ553="R.RESIDUAL
21","R. RESIDUAL"," ")))))</f>
        <v xml:space="preserve"> </v>
      </c>
      <c r="BJ557" s="280"/>
      <c r="BK557" s="895"/>
      <c r="BL557" s="812"/>
      <c r="BM557" s="812"/>
      <c r="BN557" s="812"/>
      <c r="BO557" s="812"/>
      <c r="BP557" s="815"/>
      <c r="BQ557" s="392"/>
      <c r="BR557" s="818"/>
      <c r="BS557" s="821"/>
      <c r="BT557" s="824"/>
      <c r="BU557" s="275"/>
      <c r="BV557" s="827"/>
      <c r="BW557" s="830"/>
      <c r="BX557" s="830"/>
      <c r="BY557" s="830"/>
      <c r="BZ557" s="794"/>
      <c r="CA557" s="830"/>
      <c r="CB557" s="830"/>
      <c r="CC557" s="830"/>
      <c r="CD557" s="794"/>
      <c r="CE557" s="830"/>
      <c r="CF557" s="830"/>
      <c r="CG557" s="830"/>
      <c r="CH557" s="794"/>
      <c r="CI557" s="830"/>
      <c r="CJ557" s="830"/>
      <c r="CK557" s="830"/>
      <c r="CL557" s="794"/>
      <c r="CM557" s="830"/>
      <c r="CN557" s="830"/>
      <c r="CO557" s="830"/>
      <c r="CP557" s="797"/>
      <c r="CQ557" s="308"/>
      <c r="CR557" s="833"/>
      <c r="CS557" s="791"/>
      <c r="CT557" s="791"/>
      <c r="CU557" s="791"/>
      <c r="CV557" s="791"/>
      <c r="CW557" s="791"/>
      <c r="CX557" s="791"/>
      <c r="CY557" s="791"/>
      <c r="CZ557" s="794"/>
      <c r="DA557" s="791"/>
      <c r="DB557" s="791"/>
      <c r="DC557" s="791"/>
      <c r="DD557" s="794"/>
      <c r="DE557" s="791"/>
      <c r="DF557" s="791"/>
      <c r="DG557" s="791"/>
      <c r="DH557" s="794"/>
      <c r="DI557" s="791"/>
      <c r="DJ557" s="791"/>
      <c r="DK557" s="791"/>
      <c r="DL557" s="794"/>
      <c r="DM557" s="791"/>
      <c r="DN557" s="791"/>
      <c r="DO557" s="791"/>
      <c r="DP557" s="797"/>
      <c r="DQ557" s="293"/>
      <c r="DR557" s="300"/>
      <c r="DS557" s="301"/>
      <c r="DT557" s="301"/>
      <c r="DU557" s="302"/>
    </row>
    <row r="558" spans="1:125" ht="19.5" customHeight="1" thickBot="1" x14ac:dyDescent="0.3">
      <c r="AV558" s="394"/>
      <c r="AW558" s="394"/>
      <c r="AX558" s="394"/>
      <c r="AY558" s="394"/>
      <c r="AZ558" s="394"/>
      <c r="BE558" s="410">
        <v>0.2</v>
      </c>
      <c r="BF558" s="411">
        <v>0.4</v>
      </c>
      <c r="BG558" s="411">
        <v>0.60000000000000009</v>
      </c>
      <c r="BH558" s="411">
        <v>0.8</v>
      </c>
      <c r="BI558" s="411">
        <v>1</v>
      </c>
    </row>
    <row r="559" spans="1:125" s="303" customFormat="1" ht="80.25" customHeight="1" x14ac:dyDescent="0.25">
      <c r="B559" s="834">
        <v>91</v>
      </c>
      <c r="C559" s="837" t="s">
        <v>651</v>
      </c>
      <c r="D559" s="837" t="s">
        <v>637</v>
      </c>
      <c r="E559" s="837" t="s">
        <v>601</v>
      </c>
      <c r="F559" s="840" t="s">
        <v>878</v>
      </c>
      <c r="G559" s="843" t="s">
        <v>2077</v>
      </c>
      <c r="H559" s="485" t="s">
        <v>2078</v>
      </c>
      <c r="I559" s="846" t="str">
        <f>IF(F559="","",(CONCATENATE("Posibilidad de afectación ",F559," ",G559," ",H559," ",H560," ",H561," ",H562," ",H563)))</f>
        <v xml:space="preserve">Posibilidad de afectación Reputacional y Económica por posible pérdida y deterioro de los  documentos Institucionales, debido a la falta de adherencia a la politica y lineamientos de procedimientos e instructivos de gestión documental en relación a la función archivistica de la entidad.    </v>
      </c>
      <c r="J559" s="849" t="s">
        <v>268</v>
      </c>
      <c r="K559" s="852" t="s">
        <v>868</v>
      </c>
      <c r="L559" s="274"/>
      <c r="M559" s="855" t="s">
        <v>657</v>
      </c>
      <c r="N559" s="858">
        <f>IF(ISERROR(VLOOKUP($M559,[13]Listas!$E$20:$F$24,2,FALSE)),"",(VLOOKUP($M559,[13]Listas!$E$20:$F$24,2,FALSE)))</f>
        <v>0.6</v>
      </c>
      <c r="O559" s="861" t="str">
        <f>IF(ISERROR(VLOOKUP($N559,[13]Listas!$E$3:$F$7,2,FALSE)),"",(VLOOKUP($N559,[13]Listas!$E$3:$F$7,2,FALSE)))</f>
        <v>MEDIA</v>
      </c>
      <c r="P559" s="864" t="s">
        <v>596</v>
      </c>
      <c r="Q559" s="867">
        <f>IF(ISERROR(VLOOKUP($P559,[13]Listas!$E$28:$F$35,2,FALSE)),"",(VLOOKUP($P559,[13]Listas!$E$28:$F$35,2,FALSE)))</f>
        <v>0.4</v>
      </c>
      <c r="R559" s="870" t="str">
        <f>IF(N559="","",(CONCATENATE("R.INHERENTE
",(IF(AND($N559=0.2,$Q559=0.2),1,(IF(AND($N559=0.2,$Q559=0.4),6,(IF(AND($N559=0.2,$Q559=0.6),11,(IF(AND($N559=0.2,$Q559=0.8),16,(IF(AND($N559=0.2,$Q559=1),21,(IF(AND($N559=0.4,$Q559=0.2),2,(IF(AND($N559=0.4,$Q559=0.4),7,(IF(AND($N559=0.4,$Q559=0.6),12,(IF(AND($N559=0.4,$Q559=0.8),17,(IF(AND($N559=0.4,$Q559=1),22,(IF(AND($N559=0.6,$Q559=0.2),3,(IF(AND($N559=0.6,$Q559=0.4),8,(IF(AND($N559=0.6,$Q559=0.6),13,(IF(AND($N559=0.6,$Q559=0.8),18,(IF(AND($N559=0.6,$Q559=1),23,(IF(AND($N559=0.8,$Q559=0.2),4,(IF(AND($N559=0.8,$Q559=0.4),9,(IF(AND($N559=0.8,$Q559=0.6),14,(IF(AND($N559=0.8,$Q559=0.8),19,(IF(AND($N559=0.8,$Q559=1),24,(IF(AND($N559=1,$Q559=0.2),5,(IF(AND($N559=1,$Q559=0.4),10,(IF(AND($N559=1,$Q559=0.6),15,(IF(AND($N559=1,$Q559=0.8),20,(IF(AND($N559=1,$Q559=1),25,"")))))))))))))))))))))))))))))))))))))))))))))))))))))</f>
        <v>R.INHERENTE
8</v>
      </c>
      <c r="S559" s="274">
        <f>+VLOOKUP($R559,[13]Listas!$D$112:$E$136,2,FALSE)</f>
        <v>8</v>
      </c>
      <c r="T559" s="515" t="s">
        <v>1609</v>
      </c>
      <c r="U559" s="309" t="s">
        <v>748</v>
      </c>
      <c r="V559" s="309"/>
      <c r="W559" s="873">
        <v>25</v>
      </c>
      <c r="X559" s="874"/>
      <c r="Y559" s="873"/>
      <c r="Z559" s="874"/>
      <c r="AA559" s="873"/>
      <c r="AB559" s="874"/>
      <c r="AC559" s="875"/>
      <c r="AD559" s="875"/>
      <c r="AE559" s="875">
        <v>15</v>
      </c>
      <c r="AF559" s="875"/>
      <c r="AG559" s="436">
        <f>W559+Y559+AA559+AC559+AE559</f>
        <v>40</v>
      </c>
      <c r="AH559" s="407">
        <v>0.36</v>
      </c>
      <c r="AI559" s="408"/>
      <c r="AJ559" s="1186" t="s">
        <v>189</v>
      </c>
      <c r="AK559" s="1187"/>
      <c r="AL559" s="1188" t="s">
        <v>588</v>
      </c>
      <c r="AM559" s="1189"/>
      <c r="AN559" s="1186" t="s">
        <v>189</v>
      </c>
      <c r="AO559" s="1187"/>
      <c r="AP559" s="500" t="s">
        <v>1610</v>
      </c>
      <c r="AQ559" s="478" t="s">
        <v>617</v>
      </c>
      <c r="AR559" s="310" t="s">
        <v>1611</v>
      </c>
      <c r="AS559" s="311" t="s">
        <v>1612</v>
      </c>
      <c r="AT559" s="312" t="s">
        <v>1613</v>
      </c>
      <c r="AU559" s="305">
        <f>+(IF(AND($AV559&gt;0,$AV559&lt;=0.2),0.2,(IF(AND($AV559&gt;0.2,$AV559&lt;=0.4),0.4,(IF(AND($AV559&gt;0.4,$AV559&lt;=0.6),0.6,(IF(AND($AV559&gt;0.6,$AV559&lt;=0.8),0.8,(IF($AV559&gt;0.8,1,""))))))))))</f>
        <v>0.4</v>
      </c>
      <c r="AV559" s="878">
        <f>+MIN(AH559:AH563)</f>
        <v>0.216</v>
      </c>
      <c r="AW559" s="881" t="str">
        <f>+(IF($AU559=0.2,"MUY BAJA",(IF($AU559=0.4,"BAJA",(IF($AU559=0.6,"MEDIA",(IF($AU559=0.8,"ALTA",(IF($AU559=1,"MUY ALTA",""))))))))))</f>
        <v>BAJA</v>
      </c>
      <c r="AX559" s="884">
        <f>+MIN(AI559:AI563)</f>
        <v>0.24</v>
      </c>
      <c r="AY559" s="881" t="str">
        <f>+(IF($BB559=0.2,"MUY BAJA",(IF($BB559=0.4,"BAJA",(IF($BB559=0.6,"MEDIA",(IF($BB559=0.8,"ALTA",(IF($BB559=1,"MUY ALTA",""))))))))))</f>
        <v>BAJA</v>
      </c>
      <c r="AZ559" s="887" t="str">
        <f>IF($AU559="","",(CONCATENATE("R.RESIDUAL
",(IF(AND($AU559=0.2,$BB559=0.2),1,(IF(AND($AU559=0.2,$BB559=0.4),6,(IF(AND($AU559=0.2,$BB559=0.6),11,(IF(AND($AU559=0.2,$BB559=0.8),16,(IF(AND($AU559=0.2,$BB559=1),21,(IF(AND($AU559=0.4,$BB559=0.2),2,(IF(AND($AU559=0.4,$BB559=0.4),7,(IF(AND($AU559=0.4,$BB559=0.6),12,(IF(AND($AU559=0.4,$BB559=0.8),17,(IF(AND($AU559=0.4,$BB559=1),22,(IF(AND($AU559=0.6,$BB559=0.2),3,(IF(AND($AU559=0.6,$BB559=0.4),8,(IF(AND($AU559=0.6,$BB559=0.6),13,(IF(AND($AU559=0.6,$BB559=0.8),18,(IF(AND($AU559=0.6,$BB559=1),23,(IF(AND($AU559=0.8,$BB559=0.2),4,(IF(AND($AU559=0.8,$BB559=0.4),9,(IF(AND($AU559=0.8,$BB559=0.6),14,(IF(AND($AU559=0.8,$BB559=0.8),19,(IF(AND($AU559=0.8,$BB559=1),24,(IF(AND($AU559=1,$BB559=0.2),5,(IF(AND($AU559=1,$BB559=0.4),10,(IF(AND($AU559=1,$BB559=0.6),15,(IF(AND($AU559=1,$BB559=0.8),20,(IF(AND($AU559=1,$BB559=1),25,"")))))))))))))))))))))))))))))))))))))))))))))))))))))</f>
        <v>R.RESIDUAL
7</v>
      </c>
      <c r="BA559" s="890" t="s">
        <v>749</v>
      </c>
      <c r="BB559" s="305">
        <f>+(IF(AND($AX559&gt;0,$AX559&lt;=0.2),0.2,(IF(AND($AX559&gt;0.2,$AX559&lt;=0.4),0.4,(IF(AND($AX559&gt;0.4,$AX559&lt;=0.6),0.6,(IF(AND($AX559&gt;0.6,$AX559&lt;=0.8),0.8,(IF($AX559&gt;0.8,1,""))))))))))</f>
        <v>0.4</v>
      </c>
      <c r="BC559" s="276">
        <f>+VLOOKUP($AZ559,[13]Listas!$F$112:$G$136,2,FALSE)</f>
        <v>7</v>
      </c>
      <c r="BD559" s="397">
        <v>1</v>
      </c>
      <c r="BE559" s="277" t="str">
        <f>IF(ISERROR(IF(R559="R.INHERENTE
5","R. INHERENTE",(IF(AZ559="R.RESIDUAL
5","R. RESIDUAL"," ")))),"",(IF(R559="R.INHERENTE
5","R. INHERENTE",(IF(AZ559="R.RESIDUAL
5","R. RESIDUAL"," ")))))</f>
        <v xml:space="preserve"> </v>
      </c>
      <c r="BF559" s="278" t="str">
        <f>IF(ISERROR(IF(R559="R.INHERENTE
10","R. INHERENTE",(IF(AZ559="R.RESIDUAL
10","R. RESIDUAL"," ")))),"",(IF(R559="R.INHERENTE
10","R. INHERENTE",(IF(AZ559="R.RESIDUAL
10","R. RESIDUAL"," ")))))</f>
        <v xml:space="preserve"> </v>
      </c>
      <c r="BG559" s="278" t="str">
        <f>IF(ISERROR(IF(R559="R.INHERENTE
15","R. INHERENTE",(IF(AZ559="R.RESIDUAL
15","R. RESIDUAL"," ")))),"",(IF(R559="R.INHERENTE
15","R. INHERENTE",(IF(AZ559="R.RESIDUAL
15","R. RESIDUAL"," ")))))</f>
        <v xml:space="preserve"> </v>
      </c>
      <c r="BH559" s="278" t="str">
        <f>IF(ISERROR(IF(R559="R.INHERENTE
20","R. INHERENTE",(IF(AZ559="R.RESIDUAL
20","R. RESIDUAL"," ")))),"",(IF(R559="R.INHERENTE
20","R. INHERENTE",(IF(AZ559="R.RESIDUAL
20","R. RESIDUAL"," ")))))</f>
        <v xml:space="preserve"> </v>
      </c>
      <c r="BI559" s="279" t="str">
        <f>IF(ISERROR(IF(R559="R.INHERENTE
25","R. INHERENTE",(IF(AZ559="R.RESIDUAL
25","R. RESIDUAL"," ")))),"",(IF(R559="R.INHERENTE
25","R. INHERENTE",(IF(AZ559="R.RESIDUAL
25","R. RESIDUAL"," ")))))</f>
        <v xml:space="preserve"> </v>
      </c>
      <c r="BJ559" s="280"/>
      <c r="BK559" s="1157" t="s">
        <v>1614</v>
      </c>
      <c r="BL559" s="1160" t="s">
        <v>1615</v>
      </c>
      <c r="BM559" s="1160" t="s">
        <v>1616</v>
      </c>
      <c r="BN559" s="1160" t="s">
        <v>1617</v>
      </c>
      <c r="BO559" s="810" t="s">
        <v>1618</v>
      </c>
      <c r="BP559" s="813" t="s">
        <v>694</v>
      </c>
      <c r="BQ559" s="392"/>
      <c r="BR559" s="816" t="s">
        <v>1619</v>
      </c>
      <c r="BS559" s="819" t="s">
        <v>1620</v>
      </c>
      <c r="BT559" s="822" t="s">
        <v>1621</v>
      </c>
      <c r="BU559" s="275"/>
      <c r="BV559" s="825">
        <v>44656</v>
      </c>
      <c r="BW559" s="828"/>
      <c r="BX559" s="828"/>
      <c r="BY559" s="828"/>
      <c r="BZ559" s="792" t="s">
        <v>924</v>
      </c>
      <c r="CA559" s="828"/>
      <c r="CB559" s="828"/>
      <c r="CC559" s="828"/>
      <c r="CD559" s="792" t="s">
        <v>924</v>
      </c>
      <c r="CE559" s="828"/>
      <c r="CF559" s="828"/>
      <c r="CG559" s="828"/>
      <c r="CH559" s="792" t="s">
        <v>925</v>
      </c>
      <c r="CI559" s="828"/>
      <c r="CJ559" s="828"/>
      <c r="CK559" s="828"/>
      <c r="CL559" s="792" t="s">
        <v>924</v>
      </c>
      <c r="CM559" s="828"/>
      <c r="CN559" s="828"/>
      <c r="CO559" s="828"/>
      <c r="CP559" s="795" t="s">
        <v>926</v>
      </c>
      <c r="CQ559" s="308"/>
      <c r="CR559" s="831">
        <v>44661</v>
      </c>
      <c r="CS559" s="789"/>
      <c r="CT559" s="789"/>
      <c r="CU559" s="789"/>
      <c r="CV559" s="789"/>
      <c r="CW559" s="789"/>
      <c r="CX559" s="789"/>
      <c r="CY559" s="789"/>
      <c r="CZ559" s="792" t="s">
        <v>924</v>
      </c>
      <c r="DA559" s="789"/>
      <c r="DB559" s="789"/>
      <c r="DC559" s="789"/>
      <c r="DD559" s="792" t="s">
        <v>924</v>
      </c>
      <c r="DE559" s="789"/>
      <c r="DF559" s="789"/>
      <c r="DG559" s="789"/>
      <c r="DH559" s="792" t="s">
        <v>925</v>
      </c>
      <c r="DI559" s="789"/>
      <c r="DJ559" s="789"/>
      <c r="DK559" s="789"/>
      <c r="DL559" s="792" t="s">
        <v>924</v>
      </c>
      <c r="DM559" s="789"/>
      <c r="DN559" s="789"/>
      <c r="DO559" s="789"/>
      <c r="DP559" s="795" t="s">
        <v>926</v>
      </c>
      <c r="DQ559" s="293"/>
      <c r="DR559" s="294"/>
      <c r="DS559" s="295"/>
      <c r="DT559" s="295"/>
      <c r="DU559" s="296"/>
    </row>
    <row r="560" spans="1:125" s="303" customFormat="1" ht="80.25" customHeight="1" x14ac:dyDescent="0.25">
      <c r="B560" s="835"/>
      <c r="C560" s="838"/>
      <c r="D560" s="838"/>
      <c r="E560" s="838"/>
      <c r="F560" s="841"/>
      <c r="G560" s="844"/>
      <c r="H560" s="486"/>
      <c r="I560" s="847"/>
      <c r="J560" s="850"/>
      <c r="K560" s="853"/>
      <c r="L560" s="274"/>
      <c r="M560" s="856"/>
      <c r="N560" s="859"/>
      <c r="O560" s="862"/>
      <c r="P560" s="865"/>
      <c r="Q560" s="868"/>
      <c r="R560" s="871"/>
      <c r="S560" s="274"/>
      <c r="T560" s="516" t="s">
        <v>1622</v>
      </c>
      <c r="U560" s="258" t="s">
        <v>748</v>
      </c>
      <c r="V560" s="258"/>
      <c r="W560" s="798">
        <v>25</v>
      </c>
      <c r="X560" s="798"/>
      <c r="Y560" s="798"/>
      <c r="Z560" s="798"/>
      <c r="AA560" s="798"/>
      <c r="AB560" s="798"/>
      <c r="AC560" s="798"/>
      <c r="AD560" s="798"/>
      <c r="AE560" s="798">
        <v>15</v>
      </c>
      <c r="AF560" s="798"/>
      <c r="AG560" s="412">
        <f>W560+Y560+AA560+AC560+AE560</f>
        <v>40</v>
      </c>
      <c r="AH560" s="403">
        <v>0.216</v>
      </c>
      <c r="AI560" s="404"/>
      <c r="AJ560" s="801" t="s">
        <v>189</v>
      </c>
      <c r="AK560" s="802"/>
      <c r="AL560" s="803" t="s">
        <v>588</v>
      </c>
      <c r="AM560" s="804"/>
      <c r="AN560" s="801" t="s">
        <v>189</v>
      </c>
      <c r="AO560" s="802"/>
      <c r="AP560" s="499" t="s">
        <v>1623</v>
      </c>
      <c r="AQ560" s="482" t="s">
        <v>617</v>
      </c>
      <c r="AR560" s="269" t="s">
        <v>1624</v>
      </c>
      <c r="AS560" s="266" t="s">
        <v>1612</v>
      </c>
      <c r="AT560" s="261" t="s">
        <v>1613</v>
      </c>
      <c r="AU560" s="276"/>
      <c r="AV560" s="879"/>
      <c r="AW560" s="882"/>
      <c r="AX560" s="885"/>
      <c r="AY560" s="882"/>
      <c r="AZ560" s="888"/>
      <c r="BA560" s="891"/>
      <c r="BB560" s="394"/>
      <c r="BC560" s="282"/>
      <c r="BD560" s="397">
        <v>0.8</v>
      </c>
      <c r="BE560" s="283" t="str">
        <f>IF(ISERROR(IF(R559="R.INHERENTE
4","R. INHERENTE",(IF(AZ559="R.RESIDUAL
4","R. RESIDUAL"," ")))),"",(IF(R559="R.INHERENTE
4","R. INHERENTE",(IF(AZ559="R.RESIDUAL
4","R. RESIDUAL"," ")))))</f>
        <v xml:space="preserve"> </v>
      </c>
      <c r="BF560" s="284" t="str">
        <f>IF(ISERROR(IF(R559="R.INHERENTE
9","R. INHERENTE",(IF(AZ559="R.RESIDUAL
9","R. RESIDUAL"," ")))),"",(IF(R559="R.INHERENTE
9","R. INHERENTE",(IF(AZ559="R.RESIDUAL
9","R. RESIDUAL"," ")))))</f>
        <v xml:space="preserve"> </v>
      </c>
      <c r="BG560" s="285" t="str">
        <f>IF(ISERROR(IF(R559="R.INHERENTE
14","R. INHERENTE",(IF(AZ559="R.RESIDUAL
14","R. RESIDUAL"," ")))),"",(IF(R559="R.INHERENTE
14","R. INHERENTE",(IF(AZ559="R.RESIDUAL
14","R. RESIDUAL"," ")))))</f>
        <v xml:space="preserve"> </v>
      </c>
      <c r="BH560" s="285" t="str">
        <f>IF(ISERROR(IF(R559="R.INHERENTE
19","R. INHERENTE",(IF(AZ559="R.RESIDUAL
19","R. RESIDUAL"," ")))),"",(IF(R559="R.INHERENTE
19","R. INHERENTE",(IF(AZ559="R.RESIDUAL
19","R. RESIDUAL"," ")))))</f>
        <v xml:space="preserve"> </v>
      </c>
      <c r="BI560" s="286" t="str">
        <f>IF(ISERROR(IF(R559="R.INHERENTE
24","R. INHERENTE",(IF(AZ559="R.RESIDUAL
24","R. RESIDUAL"," ")))),"",(IF(R559="R.INHERENTE
24","R. INHERENTE",(IF(AZ559="R.RESIDUAL
24","R. RESIDUAL"," ")))))</f>
        <v xml:space="preserve"> </v>
      </c>
      <c r="BJ560" s="280"/>
      <c r="BK560" s="1158"/>
      <c r="BL560" s="1161"/>
      <c r="BM560" s="1161"/>
      <c r="BN560" s="1161"/>
      <c r="BO560" s="811"/>
      <c r="BP560" s="814"/>
      <c r="BQ560" s="392"/>
      <c r="BR560" s="817"/>
      <c r="BS560" s="820"/>
      <c r="BT560" s="823"/>
      <c r="BU560" s="275"/>
      <c r="BV560" s="826"/>
      <c r="BW560" s="829"/>
      <c r="BX560" s="829"/>
      <c r="BY560" s="829"/>
      <c r="BZ560" s="793"/>
      <c r="CA560" s="829"/>
      <c r="CB560" s="829"/>
      <c r="CC560" s="829"/>
      <c r="CD560" s="793"/>
      <c r="CE560" s="829"/>
      <c r="CF560" s="829"/>
      <c r="CG560" s="829"/>
      <c r="CH560" s="793"/>
      <c r="CI560" s="829"/>
      <c r="CJ560" s="829"/>
      <c r="CK560" s="829"/>
      <c r="CL560" s="793"/>
      <c r="CM560" s="829"/>
      <c r="CN560" s="829"/>
      <c r="CO560" s="829"/>
      <c r="CP560" s="796"/>
      <c r="CQ560" s="308"/>
      <c r="CR560" s="832"/>
      <c r="CS560" s="790"/>
      <c r="CT560" s="790"/>
      <c r="CU560" s="790"/>
      <c r="CV560" s="790"/>
      <c r="CW560" s="790"/>
      <c r="CX560" s="790"/>
      <c r="CY560" s="790"/>
      <c r="CZ560" s="793"/>
      <c r="DA560" s="790"/>
      <c r="DB560" s="790"/>
      <c r="DC560" s="790"/>
      <c r="DD560" s="793"/>
      <c r="DE560" s="790"/>
      <c r="DF560" s="790"/>
      <c r="DG560" s="790"/>
      <c r="DH560" s="793"/>
      <c r="DI560" s="790"/>
      <c r="DJ560" s="790"/>
      <c r="DK560" s="790"/>
      <c r="DL560" s="793"/>
      <c r="DM560" s="790"/>
      <c r="DN560" s="790"/>
      <c r="DO560" s="790"/>
      <c r="DP560" s="796"/>
      <c r="DQ560" s="293"/>
      <c r="DR560" s="297"/>
      <c r="DS560" s="298"/>
      <c r="DT560" s="298"/>
      <c r="DU560" s="299"/>
    </row>
    <row r="561" spans="1:125" s="303" customFormat="1" ht="80.25" customHeight="1" x14ac:dyDescent="0.25">
      <c r="B561" s="835"/>
      <c r="C561" s="838"/>
      <c r="D561" s="838"/>
      <c r="E561" s="838"/>
      <c r="F561" s="841"/>
      <c r="G561" s="844"/>
      <c r="H561" s="486"/>
      <c r="I561" s="847"/>
      <c r="J561" s="850"/>
      <c r="K561" s="853"/>
      <c r="L561" s="274"/>
      <c r="M561" s="856"/>
      <c r="N561" s="859"/>
      <c r="O561" s="862"/>
      <c r="P561" s="865"/>
      <c r="Q561" s="868"/>
      <c r="R561" s="871"/>
      <c r="S561" s="274"/>
      <c r="T561" s="516" t="s">
        <v>1625</v>
      </c>
      <c r="U561" s="258"/>
      <c r="V561" s="258" t="s">
        <v>260</v>
      </c>
      <c r="W561" s="798">
        <v>25</v>
      </c>
      <c r="X561" s="798"/>
      <c r="Y561" s="798"/>
      <c r="Z561" s="798"/>
      <c r="AA561" s="798"/>
      <c r="AB561" s="798"/>
      <c r="AC561" s="798"/>
      <c r="AD561" s="798"/>
      <c r="AE561" s="798">
        <v>15</v>
      </c>
      <c r="AF561" s="798"/>
      <c r="AG561" s="412">
        <f>W561+Y561+AA561+AC561+AE561</f>
        <v>40</v>
      </c>
      <c r="AH561" s="403"/>
      <c r="AI561" s="404">
        <v>0.24</v>
      </c>
      <c r="AJ561" s="801" t="s">
        <v>189</v>
      </c>
      <c r="AK561" s="802"/>
      <c r="AL561" s="803" t="s">
        <v>588</v>
      </c>
      <c r="AM561" s="804"/>
      <c r="AN561" s="801" t="s">
        <v>189</v>
      </c>
      <c r="AO561" s="802"/>
      <c r="AP561" s="499" t="s">
        <v>1626</v>
      </c>
      <c r="AQ561" s="482" t="s">
        <v>618</v>
      </c>
      <c r="AR561" s="269" t="s">
        <v>1627</v>
      </c>
      <c r="AS561" s="266" t="s">
        <v>1612</v>
      </c>
      <c r="AT561" s="261" t="s">
        <v>1613</v>
      </c>
      <c r="AU561" s="276"/>
      <c r="AV561" s="879"/>
      <c r="AW561" s="882"/>
      <c r="AX561" s="885"/>
      <c r="AY561" s="882"/>
      <c r="AZ561" s="888"/>
      <c r="BA561" s="891"/>
      <c r="BB561" s="394"/>
      <c r="BC561" s="282"/>
      <c r="BD561" s="397">
        <v>0.60000000000000009</v>
      </c>
      <c r="BE561" s="283" t="str">
        <f>IF(ISERROR(IF(R559="R.INHERENTE
3","R. INHERENTE",(IF(AZ559="R.RESIDUAL
3","R. RESIDUAL"," ")))),"",(IF(R559="R.INHERENTE
3","R. INHERENTE",(IF(AZ559="R.RESIDUAL
3","R. RESIDUAL"," ")))))</f>
        <v xml:space="preserve"> </v>
      </c>
      <c r="BF561" s="284" t="str">
        <f>IF(ISERROR(IF(R559="R.INHERENTE
8","R. INHERENTE",(IF(AZ559="R.RESIDUAL
8","R. RESIDUAL"," ")))),"",(IF(R559="R.INHERENTE
8","R. INHERENTE",(IF(AZ559="R.RESIDUAL
8","R. RESIDUAL"," ")))))</f>
        <v>R. INHERENTE</v>
      </c>
      <c r="BG561" s="284" t="str">
        <f>IF(ISERROR(IF(R559="R.INHERENTE
13","R. INHERENTE",(IF(AZ559="R.RESIDUAL
13","R. RESIDUAL"," ")))),"",(IF(R559="R.INHERENTE
13","R. INHERENTE",(IF(AZ559="R.RESIDUAL
13","R. RESIDUAL"," ")))))</f>
        <v xml:space="preserve"> </v>
      </c>
      <c r="BH561" s="285" t="str">
        <f>IF(ISERROR(IF(R559="R.INHERENTE
18","R. INHERENTE",(IF(AZ559="R.RESIDUAL
18","R. RESIDUAL"," ")))),"",(IF(R559="R.INHERENTE
18","R. INHERENTE",(IF(AZ559="R.RESIDUAL
18","R. RESIDUAL"," ")))))</f>
        <v xml:space="preserve"> </v>
      </c>
      <c r="BI561" s="286" t="str">
        <f>IF(ISERROR(IF(R559="R.INHERENTE
23","R. INHERENTE",(IF(AZ559="R.RESIDUAL
23","R. RESIDUAL"," ")))),"",(IF(R559="R.INHERENTE
23","R. INHERENTE",(IF(AZ559="R.RESIDUAL
23","R. RESIDUAL"," ")))))</f>
        <v xml:space="preserve"> </v>
      </c>
      <c r="BJ561" s="280"/>
      <c r="BK561" s="1158"/>
      <c r="BL561" s="1161"/>
      <c r="BM561" s="1161"/>
      <c r="BN561" s="1161"/>
      <c r="BO561" s="811"/>
      <c r="BP561" s="814"/>
      <c r="BQ561" s="392"/>
      <c r="BR561" s="817"/>
      <c r="BS561" s="820"/>
      <c r="BT561" s="823"/>
      <c r="BU561" s="275"/>
      <c r="BV561" s="826"/>
      <c r="BW561" s="829"/>
      <c r="BX561" s="829"/>
      <c r="BY561" s="829"/>
      <c r="BZ561" s="793"/>
      <c r="CA561" s="829"/>
      <c r="CB561" s="829"/>
      <c r="CC561" s="829"/>
      <c r="CD561" s="793"/>
      <c r="CE561" s="829"/>
      <c r="CF561" s="829"/>
      <c r="CG561" s="829"/>
      <c r="CH561" s="793"/>
      <c r="CI561" s="829"/>
      <c r="CJ561" s="829"/>
      <c r="CK561" s="829"/>
      <c r="CL561" s="793"/>
      <c r="CM561" s="829"/>
      <c r="CN561" s="829"/>
      <c r="CO561" s="829"/>
      <c r="CP561" s="796"/>
      <c r="CQ561" s="308"/>
      <c r="CR561" s="832"/>
      <c r="CS561" s="790"/>
      <c r="CT561" s="790"/>
      <c r="CU561" s="790"/>
      <c r="CV561" s="790"/>
      <c r="CW561" s="790"/>
      <c r="CX561" s="790"/>
      <c r="CY561" s="790"/>
      <c r="CZ561" s="793"/>
      <c r="DA561" s="790"/>
      <c r="DB561" s="790"/>
      <c r="DC561" s="790"/>
      <c r="DD561" s="793"/>
      <c r="DE561" s="790"/>
      <c r="DF561" s="790"/>
      <c r="DG561" s="790"/>
      <c r="DH561" s="793"/>
      <c r="DI561" s="790"/>
      <c r="DJ561" s="790"/>
      <c r="DK561" s="790"/>
      <c r="DL561" s="793"/>
      <c r="DM561" s="790"/>
      <c r="DN561" s="790"/>
      <c r="DO561" s="790"/>
      <c r="DP561" s="796"/>
      <c r="DQ561" s="293"/>
      <c r="DR561" s="297"/>
      <c r="DS561" s="298"/>
      <c r="DT561" s="298"/>
      <c r="DU561" s="299"/>
    </row>
    <row r="562" spans="1:125" s="303" customFormat="1" ht="80.25" customHeight="1" x14ac:dyDescent="0.25">
      <c r="B562" s="835"/>
      <c r="C562" s="838"/>
      <c r="D562" s="838"/>
      <c r="E562" s="838"/>
      <c r="F562" s="841"/>
      <c r="G562" s="844"/>
      <c r="H562" s="486"/>
      <c r="I562" s="847"/>
      <c r="J562" s="850"/>
      <c r="K562" s="853"/>
      <c r="L562" s="274"/>
      <c r="M562" s="856"/>
      <c r="N562" s="859"/>
      <c r="O562" s="862"/>
      <c r="P562" s="865"/>
      <c r="Q562" s="868"/>
      <c r="R562" s="871"/>
      <c r="S562" s="274"/>
      <c r="T562" s="516"/>
      <c r="U562" s="258"/>
      <c r="V562" s="258"/>
      <c r="W562" s="798"/>
      <c r="X562" s="798"/>
      <c r="Y562" s="798"/>
      <c r="Z562" s="798"/>
      <c r="AA562" s="798"/>
      <c r="AB562" s="798"/>
      <c r="AC562" s="798"/>
      <c r="AD562" s="798"/>
      <c r="AE562" s="798"/>
      <c r="AF562" s="798"/>
      <c r="AG562" s="412">
        <f>W562+Y562+AA562+AC562+AE562</f>
        <v>0</v>
      </c>
      <c r="AH562" s="403"/>
      <c r="AI562" s="404"/>
      <c r="AJ562" s="801"/>
      <c r="AK562" s="802"/>
      <c r="AL562" s="803"/>
      <c r="AM562" s="804"/>
      <c r="AN562" s="801"/>
      <c r="AO562" s="802"/>
      <c r="AP562" s="480"/>
      <c r="AQ562" s="482"/>
      <c r="AR562" s="269"/>
      <c r="AS562" s="266"/>
      <c r="AT562" s="261"/>
      <c r="AU562" s="276"/>
      <c r="AV562" s="879"/>
      <c r="AW562" s="882"/>
      <c r="AX562" s="885"/>
      <c r="AY562" s="882"/>
      <c r="AZ562" s="888"/>
      <c r="BA562" s="891"/>
      <c r="BB562" s="394"/>
      <c r="BC562" s="282"/>
      <c r="BD562" s="397">
        <v>0.4</v>
      </c>
      <c r="BE562" s="287" t="str">
        <f>IF(ISERROR(IF(R559="R.INHERENTE
2","R. INHERENTE",(IF(AZ559="R.RESIDUAL
2","R. RESIDUAL"," ")))),"",(IF(R559="R.INHERENTE
2","R. INHERENTE",(IF(AZ559="R.RESIDUAL
2","R. RESIDUAL"," ")))))</f>
        <v xml:space="preserve"> </v>
      </c>
      <c r="BF562" s="284" t="str">
        <f>IF(ISERROR(IF(R559="R.INHERENTE
7","R. INHERENTE",(IF(AZ559="R.RESIDUAL
7","R. RESIDUAL"," ")))),"",(IF(R559="R.INHERENTE
7","R. INHERENTE",(IF(AZ559="R.RESIDUAL
7","R. RESIDUAL"," ")))))</f>
        <v>R. RESIDUAL</v>
      </c>
      <c r="BG562" s="284" t="str">
        <f>IF(ISERROR(IF(R559="R.INHERENTE
12","R. INHERENTE",(IF(AZ559="R.RESIDUAL
12","R. RESIDUAL"," ")))),"",(IF(R559="R.INHERENTE
12","R. INHERENTE",(IF(AZ559="R.RESIDUAL
12","R. RESIDUAL"," ")))))</f>
        <v xml:space="preserve"> </v>
      </c>
      <c r="BH562" s="285" t="str">
        <f>IF(ISERROR(IF(R559="R.INHERENTE
17","R. INHERENTE",(IF(AZ559="R.RESIDUAL
17","R. RESIDUAL"," ")))),"",(IF(R559="R.INHERENTE
17","R. INHERENTE",(IF(AZ559="R.RESIDUAL
17","R. RESIDUAL"," ")))))</f>
        <v xml:space="preserve"> </v>
      </c>
      <c r="BI562" s="286" t="str">
        <f>IF(ISERROR(IF(R559="R.INHERENTE
22","R. INHERENTE",(IF(AZ559="R.RESIDUAL
22","R. RESIDUAL"," ")))),"",(IF(R559="R.INHERENTE
22","R. INHERENTE",(IF(AZ559="R.RESIDUAL
22","R. RESIDUAL"," ")))))</f>
        <v xml:space="preserve"> </v>
      </c>
      <c r="BJ562" s="280"/>
      <c r="BK562" s="1158"/>
      <c r="BL562" s="1161"/>
      <c r="BM562" s="1161"/>
      <c r="BN562" s="1161"/>
      <c r="BO562" s="811"/>
      <c r="BP562" s="814"/>
      <c r="BQ562" s="392"/>
      <c r="BR562" s="817"/>
      <c r="BS562" s="820"/>
      <c r="BT562" s="823"/>
      <c r="BU562" s="275"/>
      <c r="BV562" s="826"/>
      <c r="BW562" s="829"/>
      <c r="BX562" s="829"/>
      <c r="BY562" s="829"/>
      <c r="BZ562" s="793"/>
      <c r="CA562" s="829"/>
      <c r="CB562" s="829"/>
      <c r="CC562" s="829"/>
      <c r="CD562" s="793"/>
      <c r="CE562" s="829"/>
      <c r="CF562" s="829"/>
      <c r="CG562" s="829"/>
      <c r="CH562" s="793"/>
      <c r="CI562" s="829"/>
      <c r="CJ562" s="829"/>
      <c r="CK562" s="829"/>
      <c r="CL562" s="793"/>
      <c r="CM562" s="829"/>
      <c r="CN562" s="829"/>
      <c r="CO562" s="829"/>
      <c r="CP562" s="796"/>
      <c r="CQ562" s="308"/>
      <c r="CR562" s="832"/>
      <c r="CS562" s="790"/>
      <c r="CT562" s="790"/>
      <c r="CU562" s="790"/>
      <c r="CV562" s="790"/>
      <c r="CW562" s="790"/>
      <c r="CX562" s="790"/>
      <c r="CY562" s="790"/>
      <c r="CZ562" s="793"/>
      <c r="DA562" s="790"/>
      <c r="DB562" s="790"/>
      <c r="DC562" s="790"/>
      <c r="DD562" s="793"/>
      <c r="DE562" s="790"/>
      <c r="DF562" s="790"/>
      <c r="DG562" s="790"/>
      <c r="DH562" s="793"/>
      <c r="DI562" s="790"/>
      <c r="DJ562" s="790"/>
      <c r="DK562" s="790"/>
      <c r="DL562" s="793"/>
      <c r="DM562" s="790"/>
      <c r="DN562" s="790"/>
      <c r="DO562" s="790"/>
      <c r="DP562" s="796"/>
      <c r="DQ562" s="293"/>
      <c r="DR562" s="297"/>
      <c r="DS562" s="298"/>
      <c r="DT562" s="298"/>
      <c r="DU562" s="299"/>
    </row>
    <row r="563" spans="1:125" s="303" customFormat="1" ht="80.25" customHeight="1" thickBot="1" x14ac:dyDescent="0.3">
      <c r="B563" s="836"/>
      <c r="C563" s="839"/>
      <c r="D563" s="839"/>
      <c r="E563" s="839"/>
      <c r="F563" s="842"/>
      <c r="G563" s="845"/>
      <c r="H563" s="487"/>
      <c r="I563" s="848"/>
      <c r="J563" s="851"/>
      <c r="K563" s="854"/>
      <c r="L563" s="274"/>
      <c r="M563" s="857"/>
      <c r="N563" s="860"/>
      <c r="O563" s="863"/>
      <c r="P563" s="866"/>
      <c r="Q563" s="869"/>
      <c r="R563" s="872"/>
      <c r="S563" s="274"/>
      <c r="T563" s="536"/>
      <c r="U563" s="263"/>
      <c r="V563" s="263"/>
      <c r="W563" s="805"/>
      <c r="X563" s="805"/>
      <c r="Y563" s="805"/>
      <c r="Z563" s="805"/>
      <c r="AA563" s="805"/>
      <c r="AB563" s="805"/>
      <c r="AC563" s="805"/>
      <c r="AD563" s="805"/>
      <c r="AE563" s="805"/>
      <c r="AF563" s="805"/>
      <c r="AG563" s="413">
        <f>W563+Y563+AA563+AC563+AE563</f>
        <v>0</v>
      </c>
      <c r="AH563" s="405"/>
      <c r="AI563" s="406"/>
      <c r="AJ563" s="806"/>
      <c r="AK563" s="807"/>
      <c r="AL563" s="808"/>
      <c r="AM563" s="809"/>
      <c r="AN563" s="806"/>
      <c r="AO563" s="807"/>
      <c r="AP563" s="271"/>
      <c r="AQ563" s="483"/>
      <c r="AR563" s="270"/>
      <c r="AS563" s="267"/>
      <c r="AT563" s="264"/>
      <c r="AU563" s="276"/>
      <c r="AV563" s="880"/>
      <c r="AW563" s="883"/>
      <c r="AX563" s="886"/>
      <c r="AY563" s="883"/>
      <c r="AZ563" s="889"/>
      <c r="BA563" s="892"/>
      <c r="BB563" s="394"/>
      <c r="BC563" s="282"/>
      <c r="BD563" s="398">
        <v>0.2</v>
      </c>
      <c r="BE563" s="288" t="str">
        <f>IF(ISERROR(IF(R559="R.INHERENTE
1","R. INHERENTE",(IF(AZ559="R.RESIDUAL
1","R. RESIDUAL"," ")))),"",(IF(R559="R.INHERENTE
1","R. INHERENTE",(IF(AZ559="R.RESIDUAL
1","R. RESIDUAL"," ")))))</f>
        <v xml:space="preserve"> </v>
      </c>
      <c r="BF563" s="289" t="str">
        <f>IF(ISERROR(IF(R559="R.INHERENTE
6","R. INHERENTE",(IF(AZ559="R.RESIDUAL
6","R. RESIDUAL"," ")))),"",(IF(R559="R.INHERENTE
6","R. INHERENTE",(IF(AZ559="R.RESIDUAL
6","R. RESIDUAL"," ")))))</f>
        <v xml:space="preserve"> </v>
      </c>
      <c r="BG563" s="290" t="str">
        <f>IF(ISERROR(IF(R559="R.INHERENTE
11","R. INHERENTE",(IF(AZ559="R.RESIDUAL
11","R. RESIDUAL"," ")))),"",(IF(R559="R.INHERENTE
11","R. INHERENTE",(IF(AZ559="R.RESIDUAL
11","R. RESIDUAL"," ")))))</f>
        <v xml:space="preserve"> </v>
      </c>
      <c r="BH563" s="291" t="str">
        <f>IF(ISERROR(IF(R559="R.INHERENTE
16","R. INHERENTE",(IF(AZ559="R.RESIDUAL
16","R. RESIDUAL"," ")))),"",(IF(R559="R.INHERENTE
16","R. INHERENTE",(IF(AZ559="R.RESIDUAL
16","R. RESIDUAL"," ")))))</f>
        <v xml:space="preserve"> </v>
      </c>
      <c r="BI563" s="292" t="str">
        <f>IF(ISERROR(IF(R559="R.INHERENTE
21","R. INHERENTE",(IF(AZ559="R.RESIDUAL
21","R. RESIDUAL"," ")))),"",(IF(R559="R.INHERENTE
21","R. INHERENTE",(IF(AZ559="R.RESIDUAL
21","R. RESIDUAL"," ")))))</f>
        <v xml:space="preserve"> </v>
      </c>
      <c r="BJ563" s="280"/>
      <c r="BK563" s="1159"/>
      <c r="BL563" s="1162"/>
      <c r="BM563" s="1162"/>
      <c r="BN563" s="1162"/>
      <c r="BO563" s="812"/>
      <c r="BP563" s="815"/>
      <c r="BQ563" s="392"/>
      <c r="BR563" s="818"/>
      <c r="BS563" s="821"/>
      <c r="BT563" s="824"/>
      <c r="BU563" s="275"/>
      <c r="BV563" s="827"/>
      <c r="BW563" s="830"/>
      <c r="BX563" s="830"/>
      <c r="BY563" s="830"/>
      <c r="BZ563" s="794"/>
      <c r="CA563" s="830"/>
      <c r="CB563" s="830"/>
      <c r="CC563" s="830"/>
      <c r="CD563" s="794"/>
      <c r="CE563" s="830"/>
      <c r="CF563" s="830"/>
      <c r="CG563" s="830"/>
      <c r="CH563" s="794"/>
      <c r="CI563" s="830"/>
      <c r="CJ563" s="830"/>
      <c r="CK563" s="830"/>
      <c r="CL563" s="794"/>
      <c r="CM563" s="830"/>
      <c r="CN563" s="830"/>
      <c r="CO563" s="830"/>
      <c r="CP563" s="797"/>
      <c r="CQ563" s="308"/>
      <c r="CR563" s="833"/>
      <c r="CS563" s="791"/>
      <c r="CT563" s="791"/>
      <c r="CU563" s="791"/>
      <c r="CV563" s="791"/>
      <c r="CW563" s="791"/>
      <c r="CX563" s="791"/>
      <c r="CY563" s="791"/>
      <c r="CZ563" s="794"/>
      <c r="DA563" s="791"/>
      <c r="DB563" s="791"/>
      <c r="DC563" s="791"/>
      <c r="DD563" s="794"/>
      <c r="DE563" s="791"/>
      <c r="DF563" s="791"/>
      <c r="DG563" s="791"/>
      <c r="DH563" s="794"/>
      <c r="DI563" s="791"/>
      <c r="DJ563" s="791"/>
      <c r="DK563" s="791"/>
      <c r="DL563" s="794"/>
      <c r="DM563" s="791"/>
      <c r="DN563" s="791"/>
      <c r="DO563" s="791"/>
      <c r="DP563" s="797"/>
      <c r="DQ563" s="293"/>
      <c r="DR563" s="300"/>
      <c r="DS563" s="301"/>
      <c r="DT563" s="301"/>
      <c r="DU563" s="302"/>
    </row>
    <row r="564" spans="1:125" ht="19.5" customHeight="1" thickBot="1" x14ac:dyDescent="0.3">
      <c r="AV564" s="394"/>
      <c r="AW564" s="394"/>
      <c r="AX564" s="394"/>
      <c r="AY564" s="394"/>
      <c r="AZ564" s="394"/>
      <c r="BE564" s="410">
        <v>0.2</v>
      </c>
      <c r="BF564" s="411">
        <v>0.4</v>
      </c>
      <c r="BG564" s="411">
        <v>0.60000000000000009</v>
      </c>
      <c r="BH564" s="411">
        <v>0.8</v>
      </c>
      <c r="BI564" s="411">
        <v>1</v>
      </c>
    </row>
    <row r="565" spans="1:125" ht="114.75" customHeight="1" x14ac:dyDescent="0.25">
      <c r="A565" s="303"/>
      <c r="B565" s="834">
        <v>92</v>
      </c>
      <c r="C565" s="837" t="s">
        <v>651</v>
      </c>
      <c r="D565" s="837" t="s">
        <v>631</v>
      </c>
      <c r="E565" s="837" t="s">
        <v>601</v>
      </c>
      <c r="F565" s="840" t="s">
        <v>600</v>
      </c>
      <c r="G565" s="843" t="s">
        <v>2259</v>
      </c>
      <c r="H565" s="485" t="s">
        <v>2079</v>
      </c>
      <c r="I565" s="846" t="str">
        <f>IF(F565="","",(CONCATENATE("Posibilidad de afectación ",F565," ",G565," ",H565," ",H566," ",H567," ",H568," ",H569)))</f>
        <v xml:space="preserve">Posibilidad de afectación Económica y Reputacional  por incumplimiento de los lineamientos ambientales establecidos en la normatividad, a causa de las deficiencias en la infraestructura física, adherencia del cliente interno y externo a los protocolos y procedimientos para el cumplimiento de los requisitos de gestión ambiental.   </v>
      </c>
      <c r="J565" s="849" t="s">
        <v>907</v>
      </c>
      <c r="K565" s="852" t="s">
        <v>868</v>
      </c>
      <c r="L565" s="274"/>
      <c r="M565" s="855" t="s">
        <v>657</v>
      </c>
      <c r="N565" s="858">
        <f>IF(ISERROR(VLOOKUP($M565,[13]Listas!$E$20:$F$24,2,FALSE)),"",(VLOOKUP($M565,[13]Listas!$E$20:$F$24,2,FALSE)))</f>
        <v>0.6</v>
      </c>
      <c r="O565" s="861" t="str">
        <f>IF(ISERROR(VLOOKUP($N565,[13]Listas!$E$3:$F$7,2,FALSE)),"",(VLOOKUP($N565,[13]Listas!$E$3:$F$7,2,FALSE)))</f>
        <v>MEDIA</v>
      </c>
      <c r="P565" s="864" t="s">
        <v>597</v>
      </c>
      <c r="Q565" s="867">
        <f>IF(ISERROR(VLOOKUP($P565,[13]Listas!$E$28:$F$35,2,FALSE)),"",(VLOOKUP($P565,[13]Listas!$E$28:$F$35,2,FALSE)))</f>
        <v>0.8</v>
      </c>
      <c r="R565" s="870" t="str">
        <f>IF(N565="","",(CONCATENATE("R.INHERENTE
",(IF(AND($N565=0.2,$Q565=0.2),1,(IF(AND($N565=0.2,$Q565=0.4),6,(IF(AND($N565=0.2,$Q565=0.6),11,(IF(AND($N565=0.2,$Q565=0.8),16,(IF(AND($N565=0.2,$Q565=1),21,(IF(AND($N565=0.4,$Q565=0.2),2,(IF(AND($N565=0.4,$Q565=0.4),7,(IF(AND($N565=0.4,$Q565=0.6),12,(IF(AND($N565=0.4,$Q565=0.8),17,(IF(AND($N565=0.4,$Q565=1),22,(IF(AND($N565=0.6,$Q565=0.2),3,(IF(AND($N565=0.6,$Q565=0.4),8,(IF(AND($N565=0.6,$Q565=0.6),13,(IF(AND($N565=0.6,$Q565=0.8),18,(IF(AND($N565=0.6,$Q565=1),23,(IF(AND($N565=0.8,$Q565=0.2),4,(IF(AND($N565=0.8,$Q565=0.4),9,(IF(AND($N565=0.8,$Q565=0.6),14,(IF(AND($N565=0.8,$Q565=0.8),19,(IF(AND($N565=0.8,$Q565=1),24,(IF(AND($N565=1,$Q565=0.2),5,(IF(AND($N565=1,$Q565=0.4),10,(IF(AND($N565=1,$Q565=0.6),15,(IF(AND($N565=1,$Q565=0.8),20,(IF(AND($N565=1,$Q565=1),25,"")))))))))))))))))))))))))))))))))))))))))))))))))))))</f>
        <v>R.INHERENTE
18</v>
      </c>
      <c r="S565" s="274">
        <f>+VLOOKUP($R565,[13]Listas!$D$112:$E$136,2,FALSE)</f>
        <v>18</v>
      </c>
      <c r="T565" s="515" t="s">
        <v>1628</v>
      </c>
      <c r="U565" s="309"/>
      <c r="V565" s="309" t="s">
        <v>260</v>
      </c>
      <c r="W565" s="873">
        <v>25</v>
      </c>
      <c r="X565" s="874"/>
      <c r="Y565" s="873"/>
      <c r="Z565" s="874"/>
      <c r="AA565" s="873"/>
      <c r="AB565" s="874"/>
      <c r="AC565" s="875"/>
      <c r="AD565" s="875"/>
      <c r="AE565" s="875">
        <v>15</v>
      </c>
      <c r="AF565" s="875"/>
      <c r="AG565" s="436">
        <f>W565+Y565+AA565+AC565+AE565</f>
        <v>40</v>
      </c>
      <c r="AH565" s="407"/>
      <c r="AI565" s="408">
        <v>0.48</v>
      </c>
      <c r="AJ565" s="1186" t="s">
        <v>189</v>
      </c>
      <c r="AK565" s="1187"/>
      <c r="AL565" s="1188" t="s">
        <v>588</v>
      </c>
      <c r="AM565" s="1189"/>
      <c r="AN565" s="1186" t="s">
        <v>189</v>
      </c>
      <c r="AO565" s="1187"/>
      <c r="AP565" s="500" t="s">
        <v>1629</v>
      </c>
      <c r="AQ565" s="478" t="s">
        <v>618</v>
      </c>
      <c r="AR565" s="310" t="s">
        <v>1630</v>
      </c>
      <c r="AS565" s="311" t="s">
        <v>1631</v>
      </c>
      <c r="AT565" s="312" t="s">
        <v>1632</v>
      </c>
      <c r="AU565" s="305">
        <f>+(IF(AND($AV565&gt;0,$AV565&lt;=0.2),0.2,(IF(AND($AV565&gt;0.2,$AV565&lt;=0.4),0.4,(IF(AND($AV565&gt;0.4,$AV565&lt;=0.6),0.6,(IF(AND($AV565&gt;0.6,$AV565&lt;=0.8),0.8,(IF($AV565&gt;0.8,1,""))))))))))</f>
        <v>0.2</v>
      </c>
      <c r="AV565" s="878">
        <f>+MIN(AH565:AH569)</f>
        <v>0.16</v>
      </c>
      <c r="AW565" s="881" t="str">
        <f>+(IF($AU565=0.2,"MUY BAJA",(IF($AU565=0.4,"BAJA",(IF($AU565=0.6,"MEDIA",(IF($AU565=0.8,"ALTA",(IF($AU565=1,"MUY ALTA",""))))))))))</f>
        <v>MUY BAJA</v>
      </c>
      <c r="AX565" s="884">
        <f>+MIN(AI565:AI569)</f>
        <v>0.48</v>
      </c>
      <c r="AY565" s="881" t="str">
        <f>+(IF($BB565=0.2,"MUY BAJA",(IF($BB565=0.4,"BAJA",(IF($BB565=0.6,"MEDIA",(IF($BB565=0.8,"ALTA",(IF($BB565=1,"MUY ALTA",""))))))))))</f>
        <v>MEDIA</v>
      </c>
      <c r="AZ565" s="887" t="str">
        <f>IF($AU565="","",(CONCATENATE("R.RESIDUAL
",(IF(AND($AU565=0.2,$BB565=0.2),1,(IF(AND($AU565=0.2,$BB565=0.4),6,(IF(AND($AU565=0.2,$BB565=0.6),11,(IF(AND($AU565=0.2,$BB565=0.8),16,(IF(AND($AU565=0.2,$BB565=1),21,(IF(AND($AU565=0.4,$BB565=0.2),2,(IF(AND($AU565=0.4,$BB565=0.4),7,(IF(AND($AU565=0.4,$BB565=0.6),12,(IF(AND($AU565=0.4,$BB565=0.8),17,(IF(AND($AU565=0.4,$BB565=1),22,(IF(AND($AU565=0.6,$BB565=0.2),3,(IF(AND($AU565=0.6,$BB565=0.4),8,(IF(AND($AU565=0.6,$BB565=0.6),13,(IF(AND($AU565=0.6,$BB565=0.8),18,(IF(AND($AU565=0.6,$BB565=1),23,(IF(AND($AU565=0.8,$BB565=0.2),4,(IF(AND($AU565=0.8,$BB565=0.4),9,(IF(AND($AU565=0.8,$BB565=0.6),14,(IF(AND($AU565=0.8,$BB565=0.8),19,(IF(AND($AU565=0.8,$BB565=1),24,(IF(AND($AU565=1,$BB565=0.2),5,(IF(AND($AU565=1,$BB565=0.4),10,(IF(AND($AU565=1,$BB565=0.6),15,(IF(AND($AU565=1,$BB565=0.8),20,(IF(AND($AU565=1,$BB565=1),25,"")))))))))))))))))))))))))))))))))))))))))))))))))))))</f>
        <v>R.RESIDUAL
11</v>
      </c>
      <c r="BA565" s="890" t="s">
        <v>749</v>
      </c>
      <c r="BB565" s="305">
        <f>+(IF(AND($AX565&gt;0,$AX565&lt;=0.2),0.2,(IF(AND($AX565&gt;0.2,$AX565&lt;=0.4),0.4,(IF(AND($AX565&gt;0.4,$AX565&lt;=0.6),0.6,(IF(AND($AX565&gt;0.6,$AX565&lt;=0.8),0.8,(IF($AX565&gt;0.8,1,""))))))))))</f>
        <v>0.6</v>
      </c>
      <c r="BC565" s="276">
        <f>+VLOOKUP($AZ565,[13]Listas!$F$112:$G$136,2,FALSE)</f>
        <v>11</v>
      </c>
      <c r="BD565" s="397">
        <v>1</v>
      </c>
      <c r="BE565" s="277" t="str">
        <f>IF(ISERROR(IF(R565="R.INHERENTE
5","R. INHERENTE",(IF(AZ565="R.RESIDUAL
5","R. RESIDUAL"," ")))),"",(IF(R565="R.INHERENTE
5","R. INHERENTE",(IF(AZ565="R.RESIDUAL
5","R. RESIDUAL"," ")))))</f>
        <v xml:space="preserve"> </v>
      </c>
      <c r="BF565" s="278" t="str">
        <f>IF(ISERROR(IF(R565="R.INHERENTE
10","R. INHERENTE",(IF(AZ565="R.RESIDUAL
10","R. RESIDUAL"," ")))),"",(IF(R565="R.INHERENTE
10","R. INHERENTE",(IF(AZ565="R.RESIDUAL
10","R. RESIDUAL"," ")))))</f>
        <v xml:space="preserve"> </v>
      </c>
      <c r="BG565" s="278" t="str">
        <f>IF(ISERROR(IF(R565="R.INHERENTE
15","R. INHERENTE",(IF(AZ565="R.RESIDUAL
15","R. RESIDUAL"," ")))),"",(IF(R565="R.INHERENTE
15","R. INHERENTE",(IF(AZ565="R.RESIDUAL
15","R. RESIDUAL"," ")))))</f>
        <v xml:space="preserve"> </v>
      </c>
      <c r="BH565" s="278" t="str">
        <f>IF(ISERROR(IF(R565="R.INHERENTE
20","R. INHERENTE",(IF(AZ565="R.RESIDUAL
20","R. RESIDUAL"," ")))),"",(IF(R565="R.INHERENTE
20","R. INHERENTE",(IF(AZ565="R.RESIDUAL
20","R. RESIDUAL"," ")))))</f>
        <v xml:space="preserve"> </v>
      </c>
      <c r="BI565" s="279" t="str">
        <f>IF(ISERROR(IF(R565="R.INHERENTE
25","R. INHERENTE",(IF(AZ565="R.RESIDUAL
25","R. RESIDUAL"," ")))),"",(IF(R565="R.INHERENTE
25","R. INHERENTE",(IF(AZ565="R.RESIDUAL
25","R. RESIDUAL"," ")))))</f>
        <v xml:space="preserve"> </v>
      </c>
      <c r="BJ565" s="280"/>
      <c r="BK565" s="1157" t="s">
        <v>1633</v>
      </c>
      <c r="BL565" s="1160" t="s">
        <v>1634</v>
      </c>
      <c r="BM565" s="1160" t="s">
        <v>1635</v>
      </c>
      <c r="BN565" s="1160" t="s">
        <v>1617</v>
      </c>
      <c r="BO565" s="810" t="s">
        <v>1618</v>
      </c>
      <c r="BP565" s="813" t="s">
        <v>694</v>
      </c>
      <c r="BQ565" s="392"/>
      <c r="BR565" s="816" t="s">
        <v>1636</v>
      </c>
      <c r="BS565" s="819" t="s">
        <v>1637</v>
      </c>
      <c r="BT565" s="822" t="s">
        <v>1638</v>
      </c>
      <c r="BU565" s="275"/>
      <c r="BV565" s="825">
        <v>44656</v>
      </c>
      <c r="BW565" s="828"/>
      <c r="BX565" s="828"/>
      <c r="BY565" s="828"/>
      <c r="BZ565" s="792" t="s">
        <v>924</v>
      </c>
      <c r="CA565" s="828"/>
      <c r="CB565" s="828"/>
      <c r="CC565" s="828"/>
      <c r="CD565" s="792" t="s">
        <v>924</v>
      </c>
      <c r="CE565" s="828"/>
      <c r="CF565" s="828"/>
      <c r="CG565" s="828"/>
      <c r="CH565" s="792" t="s">
        <v>925</v>
      </c>
      <c r="CI565" s="828"/>
      <c r="CJ565" s="828"/>
      <c r="CK565" s="828"/>
      <c r="CL565" s="792" t="s">
        <v>924</v>
      </c>
      <c r="CM565" s="828"/>
      <c r="CN565" s="828"/>
      <c r="CO565" s="828"/>
      <c r="CP565" s="795" t="s">
        <v>926</v>
      </c>
      <c r="CQ565" s="308"/>
      <c r="CR565" s="831">
        <v>44661</v>
      </c>
      <c r="CS565" s="789"/>
      <c r="CT565" s="789"/>
      <c r="CU565" s="789"/>
      <c r="CV565" s="789"/>
      <c r="CW565" s="789"/>
      <c r="CX565" s="789"/>
      <c r="CY565" s="789"/>
      <c r="CZ565" s="792" t="s">
        <v>924</v>
      </c>
      <c r="DA565" s="789"/>
      <c r="DB565" s="789"/>
      <c r="DC565" s="789"/>
      <c r="DD565" s="792" t="s">
        <v>924</v>
      </c>
      <c r="DE565" s="789"/>
      <c r="DF565" s="789"/>
      <c r="DG565" s="789"/>
      <c r="DH565" s="792" t="s">
        <v>925</v>
      </c>
      <c r="DI565" s="789"/>
      <c r="DJ565" s="789"/>
      <c r="DK565" s="789"/>
      <c r="DL565" s="792" t="s">
        <v>924</v>
      </c>
      <c r="DM565" s="789"/>
      <c r="DN565" s="789"/>
      <c r="DO565" s="789"/>
      <c r="DP565" s="795" t="s">
        <v>926</v>
      </c>
      <c r="DQ565" s="293"/>
      <c r="DR565" s="294"/>
      <c r="DS565" s="295"/>
      <c r="DT565" s="295"/>
      <c r="DU565" s="296"/>
    </row>
    <row r="566" spans="1:125" ht="99" customHeight="1" x14ac:dyDescent="0.25">
      <c r="A566" s="303"/>
      <c r="B566" s="835"/>
      <c r="C566" s="838"/>
      <c r="D566" s="838"/>
      <c r="E566" s="838"/>
      <c r="F566" s="841"/>
      <c r="G566" s="844"/>
      <c r="H566" s="486" t="s">
        <v>2080</v>
      </c>
      <c r="I566" s="847"/>
      <c r="J566" s="850"/>
      <c r="K566" s="853"/>
      <c r="L566" s="274"/>
      <c r="M566" s="856"/>
      <c r="N566" s="859"/>
      <c r="O566" s="862"/>
      <c r="P566" s="865"/>
      <c r="Q566" s="868"/>
      <c r="R566" s="871"/>
      <c r="S566" s="274"/>
      <c r="T566" s="516" t="s">
        <v>1639</v>
      </c>
      <c r="U566" s="258" t="s">
        <v>748</v>
      </c>
      <c r="V566" s="258"/>
      <c r="W566" s="798">
        <v>25</v>
      </c>
      <c r="X566" s="798"/>
      <c r="Y566" s="798"/>
      <c r="Z566" s="798"/>
      <c r="AA566" s="798"/>
      <c r="AB566" s="798"/>
      <c r="AC566" s="798"/>
      <c r="AD566" s="798"/>
      <c r="AE566" s="798">
        <v>15</v>
      </c>
      <c r="AF566" s="798"/>
      <c r="AG566" s="412">
        <f>W566+Y566+AA566+AC566+AE566</f>
        <v>40</v>
      </c>
      <c r="AH566" s="403">
        <v>0.16</v>
      </c>
      <c r="AI566" s="404"/>
      <c r="AJ566" s="801" t="s">
        <v>189</v>
      </c>
      <c r="AK566" s="802"/>
      <c r="AL566" s="803" t="s">
        <v>588</v>
      </c>
      <c r="AM566" s="804"/>
      <c r="AN566" s="801" t="s">
        <v>189</v>
      </c>
      <c r="AO566" s="802"/>
      <c r="AP566" s="499" t="s">
        <v>1640</v>
      </c>
      <c r="AQ566" s="482" t="s">
        <v>617</v>
      </c>
      <c r="AR566" s="269" t="s">
        <v>1641</v>
      </c>
      <c r="AS566" s="266" t="s">
        <v>1631</v>
      </c>
      <c r="AT566" s="261" t="s">
        <v>1632</v>
      </c>
      <c r="AU566" s="276"/>
      <c r="AV566" s="879"/>
      <c r="AW566" s="882"/>
      <c r="AX566" s="885"/>
      <c r="AY566" s="882"/>
      <c r="AZ566" s="888"/>
      <c r="BA566" s="891"/>
      <c r="BB566" s="394"/>
      <c r="BC566" s="282"/>
      <c r="BD566" s="397">
        <v>0.8</v>
      </c>
      <c r="BE566" s="283" t="str">
        <f>IF(ISERROR(IF(R565="R.INHERENTE
4","R. INHERENTE",(IF(AZ565="R.RESIDUAL
4","R. RESIDUAL"," ")))),"",(IF(R565="R.INHERENTE
4","R. INHERENTE",(IF(AZ565="R.RESIDUAL
4","R. RESIDUAL"," ")))))</f>
        <v xml:space="preserve"> </v>
      </c>
      <c r="BF566" s="284" t="str">
        <f>IF(ISERROR(IF(R565="R.INHERENTE
9","R. INHERENTE",(IF(AZ565="R.RESIDUAL
9","R. RESIDUAL"," ")))),"",(IF(R565="R.INHERENTE
9","R. INHERENTE",(IF(AZ565="R.RESIDUAL
9","R. RESIDUAL"," ")))))</f>
        <v xml:space="preserve"> </v>
      </c>
      <c r="BG566" s="285" t="str">
        <f>IF(ISERROR(IF(R565="R.INHERENTE
14","R. INHERENTE",(IF(AZ565="R.RESIDUAL
14","R. RESIDUAL"," ")))),"",(IF(R565="R.INHERENTE
14","R. INHERENTE",(IF(AZ565="R.RESIDUAL
14","R. RESIDUAL"," ")))))</f>
        <v xml:space="preserve"> </v>
      </c>
      <c r="BH566" s="285" t="str">
        <f>IF(ISERROR(IF(R565="R.INHERENTE
19","R. INHERENTE",(IF(AZ565="R.RESIDUAL
19","R. RESIDUAL"," ")))),"",(IF(R565="R.INHERENTE
19","R. INHERENTE",(IF(AZ565="R.RESIDUAL
19","R. RESIDUAL"," ")))))</f>
        <v xml:space="preserve"> </v>
      </c>
      <c r="BI566" s="286" t="str">
        <f>IF(ISERROR(IF(R565="R.INHERENTE
24","R. INHERENTE",(IF(AZ565="R.RESIDUAL
24","R. RESIDUAL"," ")))),"",(IF(R565="R.INHERENTE
24","R. INHERENTE",(IF(AZ565="R.RESIDUAL
24","R. RESIDUAL"," ")))))</f>
        <v xml:space="preserve"> </v>
      </c>
      <c r="BJ566" s="280"/>
      <c r="BK566" s="1158"/>
      <c r="BL566" s="1161"/>
      <c r="BM566" s="1161"/>
      <c r="BN566" s="1161"/>
      <c r="BO566" s="811"/>
      <c r="BP566" s="814"/>
      <c r="BQ566" s="392"/>
      <c r="BR566" s="817"/>
      <c r="BS566" s="820"/>
      <c r="BT566" s="823"/>
      <c r="BU566" s="275"/>
      <c r="BV566" s="826"/>
      <c r="BW566" s="829"/>
      <c r="BX566" s="829"/>
      <c r="BY566" s="829"/>
      <c r="BZ566" s="793"/>
      <c r="CA566" s="829"/>
      <c r="CB566" s="829"/>
      <c r="CC566" s="829"/>
      <c r="CD566" s="793"/>
      <c r="CE566" s="829"/>
      <c r="CF566" s="829"/>
      <c r="CG566" s="829"/>
      <c r="CH566" s="793"/>
      <c r="CI566" s="829"/>
      <c r="CJ566" s="829"/>
      <c r="CK566" s="829"/>
      <c r="CL566" s="793"/>
      <c r="CM566" s="829"/>
      <c r="CN566" s="829"/>
      <c r="CO566" s="829"/>
      <c r="CP566" s="796"/>
      <c r="CQ566" s="308"/>
      <c r="CR566" s="832"/>
      <c r="CS566" s="790"/>
      <c r="CT566" s="790"/>
      <c r="CU566" s="790"/>
      <c r="CV566" s="790"/>
      <c r="CW566" s="790"/>
      <c r="CX566" s="790"/>
      <c r="CY566" s="790"/>
      <c r="CZ566" s="793"/>
      <c r="DA566" s="790"/>
      <c r="DB566" s="790"/>
      <c r="DC566" s="790"/>
      <c r="DD566" s="793"/>
      <c r="DE566" s="790"/>
      <c r="DF566" s="790"/>
      <c r="DG566" s="790"/>
      <c r="DH566" s="793"/>
      <c r="DI566" s="790"/>
      <c r="DJ566" s="790"/>
      <c r="DK566" s="790"/>
      <c r="DL566" s="793"/>
      <c r="DM566" s="790"/>
      <c r="DN566" s="790"/>
      <c r="DO566" s="790"/>
      <c r="DP566" s="796"/>
      <c r="DQ566" s="293"/>
      <c r="DR566" s="297"/>
      <c r="DS566" s="298"/>
      <c r="DT566" s="298"/>
      <c r="DU566" s="299"/>
    </row>
    <row r="567" spans="1:125" ht="66.75" customHeight="1" x14ac:dyDescent="0.25">
      <c r="A567" s="303"/>
      <c r="B567" s="835"/>
      <c r="C567" s="838"/>
      <c r="D567" s="838"/>
      <c r="E567" s="838"/>
      <c r="F567" s="841"/>
      <c r="G567" s="844"/>
      <c r="H567" s="486"/>
      <c r="I567" s="847"/>
      <c r="J567" s="850"/>
      <c r="K567" s="853"/>
      <c r="L567" s="274"/>
      <c r="M567" s="856"/>
      <c r="N567" s="859"/>
      <c r="O567" s="862"/>
      <c r="P567" s="865"/>
      <c r="Q567" s="868"/>
      <c r="R567" s="871"/>
      <c r="S567" s="274"/>
      <c r="T567" s="516"/>
      <c r="U567" s="258"/>
      <c r="V567" s="258"/>
      <c r="W567" s="798"/>
      <c r="X567" s="798"/>
      <c r="Y567" s="798"/>
      <c r="Z567" s="798"/>
      <c r="AA567" s="798"/>
      <c r="AB567" s="798"/>
      <c r="AC567" s="798"/>
      <c r="AD567" s="798"/>
      <c r="AE567" s="798"/>
      <c r="AF567" s="798"/>
      <c r="AG567" s="412">
        <f>W567+Y567+AA567+AC567+AE567</f>
        <v>0</v>
      </c>
      <c r="AH567" s="403"/>
      <c r="AI567" s="404"/>
      <c r="AJ567" s="801"/>
      <c r="AK567" s="802"/>
      <c r="AL567" s="803"/>
      <c r="AM567" s="804"/>
      <c r="AN567" s="801"/>
      <c r="AO567" s="802"/>
      <c r="AP567" s="480"/>
      <c r="AQ567" s="482"/>
      <c r="AR567" s="269"/>
      <c r="AS567" s="266"/>
      <c r="AT567" s="261"/>
      <c r="AU567" s="276"/>
      <c r="AV567" s="879"/>
      <c r="AW567" s="882"/>
      <c r="AX567" s="885"/>
      <c r="AY567" s="882"/>
      <c r="AZ567" s="888"/>
      <c r="BA567" s="891"/>
      <c r="BB567" s="394"/>
      <c r="BC567" s="282"/>
      <c r="BD567" s="397">
        <v>0.60000000000000009</v>
      </c>
      <c r="BE567" s="283" t="str">
        <f>IF(ISERROR(IF(R565="R.INHERENTE
3","R. INHERENTE",(IF(AZ565="R.RESIDUAL
3","R. RESIDUAL"," ")))),"",(IF(R565="R.INHERENTE
3","R. INHERENTE",(IF(AZ565="R.RESIDUAL
3","R. RESIDUAL"," ")))))</f>
        <v xml:space="preserve"> </v>
      </c>
      <c r="BF567" s="284" t="str">
        <f>IF(ISERROR(IF(R565="R.INHERENTE
8","R. INHERENTE",(IF(AZ565="R.RESIDUAL
8","R. RESIDUAL"," ")))),"",(IF(R565="R.INHERENTE
8","R. INHERENTE",(IF(AZ565="R.RESIDUAL
8","R. RESIDUAL"," ")))))</f>
        <v xml:space="preserve"> </v>
      </c>
      <c r="BG567" s="284" t="str">
        <f>IF(ISERROR(IF(R565="R.INHERENTE
13","R. INHERENTE",(IF(AZ565="R.RESIDUAL
13","R. RESIDUAL"," ")))),"",(IF(R565="R.INHERENTE
13","R. INHERENTE",(IF(AZ565="R.RESIDUAL
13","R. RESIDUAL"," ")))))</f>
        <v xml:space="preserve"> </v>
      </c>
      <c r="BH567" s="285" t="str">
        <f>IF(ISERROR(IF(R565="R.INHERENTE
18","R. INHERENTE",(IF(AZ565="R.RESIDUAL
18","R. RESIDUAL"," ")))),"",(IF(R565="R.INHERENTE
18","R. INHERENTE",(IF(AZ565="R.RESIDUAL
18","R. RESIDUAL"," ")))))</f>
        <v>R. INHERENTE</v>
      </c>
      <c r="BI567" s="286" t="str">
        <f>IF(ISERROR(IF(R565="R.INHERENTE
23","R. INHERENTE",(IF(AZ565="R.RESIDUAL
23","R. RESIDUAL"," ")))),"",(IF(R565="R.INHERENTE
23","R. INHERENTE",(IF(AZ565="R.RESIDUAL
23","R. RESIDUAL"," ")))))</f>
        <v xml:space="preserve"> </v>
      </c>
      <c r="BJ567" s="280"/>
      <c r="BK567" s="1158"/>
      <c r="BL567" s="1161"/>
      <c r="BM567" s="1161"/>
      <c r="BN567" s="1161"/>
      <c r="BO567" s="811"/>
      <c r="BP567" s="814"/>
      <c r="BQ567" s="392"/>
      <c r="BR567" s="817"/>
      <c r="BS567" s="820"/>
      <c r="BT567" s="823"/>
      <c r="BU567" s="275"/>
      <c r="BV567" s="826"/>
      <c r="BW567" s="829"/>
      <c r="BX567" s="829"/>
      <c r="BY567" s="829"/>
      <c r="BZ567" s="793"/>
      <c r="CA567" s="829"/>
      <c r="CB567" s="829"/>
      <c r="CC567" s="829"/>
      <c r="CD567" s="793"/>
      <c r="CE567" s="829"/>
      <c r="CF567" s="829"/>
      <c r="CG567" s="829"/>
      <c r="CH567" s="793"/>
      <c r="CI567" s="829"/>
      <c r="CJ567" s="829"/>
      <c r="CK567" s="829"/>
      <c r="CL567" s="793"/>
      <c r="CM567" s="829"/>
      <c r="CN567" s="829"/>
      <c r="CO567" s="829"/>
      <c r="CP567" s="796"/>
      <c r="CQ567" s="308"/>
      <c r="CR567" s="832"/>
      <c r="CS567" s="790"/>
      <c r="CT567" s="790"/>
      <c r="CU567" s="790"/>
      <c r="CV567" s="790"/>
      <c r="CW567" s="790"/>
      <c r="CX567" s="790"/>
      <c r="CY567" s="790"/>
      <c r="CZ567" s="793"/>
      <c r="DA567" s="790"/>
      <c r="DB567" s="790"/>
      <c r="DC567" s="790"/>
      <c r="DD567" s="793"/>
      <c r="DE567" s="790"/>
      <c r="DF567" s="790"/>
      <c r="DG567" s="790"/>
      <c r="DH567" s="793"/>
      <c r="DI567" s="790"/>
      <c r="DJ567" s="790"/>
      <c r="DK567" s="790"/>
      <c r="DL567" s="793"/>
      <c r="DM567" s="790"/>
      <c r="DN567" s="790"/>
      <c r="DO567" s="790"/>
      <c r="DP567" s="796"/>
      <c r="DQ567" s="293"/>
      <c r="DR567" s="297"/>
      <c r="DS567" s="298"/>
      <c r="DT567" s="298"/>
      <c r="DU567" s="299"/>
    </row>
    <row r="568" spans="1:125" ht="66.75" customHeight="1" x14ac:dyDescent="0.25">
      <c r="A568" s="303"/>
      <c r="B568" s="835"/>
      <c r="C568" s="838"/>
      <c r="D568" s="838"/>
      <c r="E568" s="838"/>
      <c r="F568" s="841"/>
      <c r="G568" s="844"/>
      <c r="H568" s="486"/>
      <c r="I568" s="847"/>
      <c r="J568" s="850"/>
      <c r="K568" s="853"/>
      <c r="L568" s="274"/>
      <c r="M568" s="856"/>
      <c r="N568" s="859"/>
      <c r="O568" s="862"/>
      <c r="P568" s="865"/>
      <c r="Q568" s="868"/>
      <c r="R568" s="871"/>
      <c r="S568" s="274"/>
      <c r="T568" s="516"/>
      <c r="U568" s="258"/>
      <c r="V568" s="258"/>
      <c r="W568" s="798"/>
      <c r="X568" s="798"/>
      <c r="Y568" s="798"/>
      <c r="Z568" s="798"/>
      <c r="AA568" s="798"/>
      <c r="AB568" s="798"/>
      <c r="AC568" s="798"/>
      <c r="AD568" s="798"/>
      <c r="AE568" s="798"/>
      <c r="AF568" s="798"/>
      <c r="AG568" s="412">
        <f>W568+Y568+AA568+AC568+AE568</f>
        <v>0</v>
      </c>
      <c r="AH568" s="403"/>
      <c r="AI568" s="404"/>
      <c r="AJ568" s="801"/>
      <c r="AK568" s="802"/>
      <c r="AL568" s="803"/>
      <c r="AM568" s="804"/>
      <c r="AN568" s="801"/>
      <c r="AO568" s="802"/>
      <c r="AP568" s="480"/>
      <c r="AQ568" s="482"/>
      <c r="AR568" s="269"/>
      <c r="AS568" s="266"/>
      <c r="AT568" s="261"/>
      <c r="AU568" s="276"/>
      <c r="AV568" s="879"/>
      <c r="AW568" s="882"/>
      <c r="AX568" s="885"/>
      <c r="AY568" s="882"/>
      <c r="AZ568" s="888"/>
      <c r="BA568" s="891"/>
      <c r="BB568" s="394"/>
      <c r="BC568" s="282"/>
      <c r="BD568" s="397">
        <v>0.4</v>
      </c>
      <c r="BE568" s="287" t="str">
        <f>IF(ISERROR(IF(R565="R.INHERENTE
2","R. INHERENTE",(IF(AZ565="R.RESIDUAL
2","R. RESIDUAL"," ")))),"",(IF(R565="R.INHERENTE
2","R. INHERENTE",(IF(AZ565="R.RESIDUAL
2","R. RESIDUAL"," ")))))</f>
        <v xml:space="preserve"> </v>
      </c>
      <c r="BF568" s="284" t="str">
        <f>IF(ISERROR(IF(R565="R.INHERENTE
7","R. INHERENTE",(IF(AZ565="R.RESIDUAL
7","R. RESIDUAL"," ")))),"",(IF(R565="R.INHERENTE
7","R. INHERENTE",(IF(AZ565="R.RESIDUAL
7","R. RESIDUAL"," ")))))</f>
        <v xml:space="preserve"> </v>
      </c>
      <c r="BG568" s="284" t="str">
        <f>IF(ISERROR(IF(R565="R.INHERENTE
12","R. INHERENTE",(IF(AZ565="R.RESIDUAL
12","R. RESIDUAL"," ")))),"",(IF(R565="R.INHERENTE
12","R. INHERENTE",(IF(AZ565="R.RESIDUAL
12","R. RESIDUAL"," ")))))</f>
        <v xml:space="preserve"> </v>
      </c>
      <c r="BH568" s="285" t="str">
        <f>IF(ISERROR(IF(R565="R.INHERENTE
17","R. INHERENTE",(IF(AZ565="R.RESIDUAL
17","R. RESIDUAL"," ")))),"",(IF(R565="R.INHERENTE
17","R. INHERENTE",(IF(AZ565="R.RESIDUAL
17","R. RESIDUAL"," ")))))</f>
        <v xml:space="preserve"> </v>
      </c>
      <c r="BI568" s="286" t="str">
        <f>IF(ISERROR(IF(R565="R.INHERENTE
22","R. INHERENTE",(IF(AZ565="R.RESIDUAL
22","R. RESIDUAL"," ")))),"",(IF(R565="R.INHERENTE
22","R. INHERENTE",(IF(AZ565="R.RESIDUAL
22","R. RESIDUAL"," ")))))</f>
        <v xml:space="preserve"> </v>
      </c>
      <c r="BJ568" s="280"/>
      <c r="BK568" s="1158"/>
      <c r="BL568" s="1161"/>
      <c r="BM568" s="1161"/>
      <c r="BN568" s="1161"/>
      <c r="BO568" s="811"/>
      <c r="BP568" s="814"/>
      <c r="BQ568" s="392"/>
      <c r="BR568" s="817"/>
      <c r="BS568" s="820"/>
      <c r="BT568" s="823"/>
      <c r="BU568" s="275"/>
      <c r="BV568" s="826"/>
      <c r="BW568" s="829"/>
      <c r="BX568" s="829"/>
      <c r="BY568" s="829"/>
      <c r="BZ568" s="793"/>
      <c r="CA568" s="829"/>
      <c r="CB568" s="829"/>
      <c r="CC568" s="829"/>
      <c r="CD568" s="793"/>
      <c r="CE568" s="829"/>
      <c r="CF568" s="829"/>
      <c r="CG568" s="829"/>
      <c r="CH568" s="793"/>
      <c r="CI568" s="829"/>
      <c r="CJ568" s="829"/>
      <c r="CK568" s="829"/>
      <c r="CL568" s="793"/>
      <c r="CM568" s="829"/>
      <c r="CN568" s="829"/>
      <c r="CO568" s="829"/>
      <c r="CP568" s="796"/>
      <c r="CQ568" s="308"/>
      <c r="CR568" s="832"/>
      <c r="CS568" s="790"/>
      <c r="CT568" s="790"/>
      <c r="CU568" s="790"/>
      <c r="CV568" s="790"/>
      <c r="CW568" s="790"/>
      <c r="CX568" s="790"/>
      <c r="CY568" s="790"/>
      <c r="CZ568" s="793"/>
      <c r="DA568" s="790"/>
      <c r="DB568" s="790"/>
      <c r="DC568" s="790"/>
      <c r="DD568" s="793"/>
      <c r="DE568" s="790"/>
      <c r="DF568" s="790"/>
      <c r="DG568" s="790"/>
      <c r="DH568" s="793"/>
      <c r="DI568" s="790"/>
      <c r="DJ568" s="790"/>
      <c r="DK568" s="790"/>
      <c r="DL568" s="793"/>
      <c r="DM568" s="790"/>
      <c r="DN568" s="790"/>
      <c r="DO568" s="790"/>
      <c r="DP568" s="796"/>
      <c r="DQ568" s="293"/>
      <c r="DR568" s="297"/>
      <c r="DS568" s="298"/>
      <c r="DT568" s="298"/>
      <c r="DU568" s="299"/>
    </row>
    <row r="569" spans="1:125" ht="66.75" customHeight="1" thickBot="1" x14ac:dyDescent="0.3">
      <c r="A569" s="303"/>
      <c r="B569" s="836"/>
      <c r="C569" s="839"/>
      <c r="D569" s="839"/>
      <c r="E569" s="839"/>
      <c r="F569" s="842"/>
      <c r="G569" s="845"/>
      <c r="H569" s="487"/>
      <c r="I569" s="848"/>
      <c r="J569" s="851"/>
      <c r="K569" s="854"/>
      <c r="L569" s="274"/>
      <c r="M569" s="857"/>
      <c r="N569" s="860"/>
      <c r="O569" s="863"/>
      <c r="P569" s="866"/>
      <c r="Q569" s="869"/>
      <c r="R569" s="872"/>
      <c r="S569" s="274"/>
      <c r="T569" s="536"/>
      <c r="U569" s="263"/>
      <c r="V569" s="263"/>
      <c r="W569" s="805"/>
      <c r="X569" s="805"/>
      <c r="Y569" s="805"/>
      <c r="Z569" s="805"/>
      <c r="AA569" s="805"/>
      <c r="AB569" s="805"/>
      <c r="AC569" s="805"/>
      <c r="AD569" s="805"/>
      <c r="AE569" s="805"/>
      <c r="AF569" s="805"/>
      <c r="AG569" s="413">
        <f>W569+Y569+AA569+AC569+AE569</f>
        <v>0</v>
      </c>
      <c r="AH569" s="405"/>
      <c r="AI569" s="406"/>
      <c r="AJ569" s="806"/>
      <c r="AK569" s="807"/>
      <c r="AL569" s="808"/>
      <c r="AM569" s="809"/>
      <c r="AN569" s="806"/>
      <c r="AO569" s="807"/>
      <c r="AP569" s="271"/>
      <c r="AQ569" s="483"/>
      <c r="AR569" s="270"/>
      <c r="AS569" s="267"/>
      <c r="AT569" s="264"/>
      <c r="AU569" s="276"/>
      <c r="AV569" s="880"/>
      <c r="AW569" s="883"/>
      <c r="AX569" s="886"/>
      <c r="AY569" s="883"/>
      <c r="AZ569" s="889"/>
      <c r="BA569" s="892"/>
      <c r="BB569" s="394"/>
      <c r="BC569" s="282"/>
      <c r="BD569" s="398">
        <v>0.2</v>
      </c>
      <c r="BE569" s="288" t="str">
        <f>IF(ISERROR(IF(R565="R.INHERENTE
1","R. INHERENTE",(IF(AZ565="R.RESIDUAL
1","R. RESIDUAL"," ")))),"",(IF(R565="R.INHERENTE
1","R. INHERENTE",(IF(AZ565="R.RESIDUAL
1","R. RESIDUAL"," ")))))</f>
        <v xml:space="preserve"> </v>
      </c>
      <c r="BF569" s="289" t="str">
        <f>IF(ISERROR(IF(R565="R.INHERENTE
6","R. INHERENTE",(IF(AZ565="R.RESIDUAL
6","R. RESIDUAL"," ")))),"",(IF(R565="R.INHERENTE
6","R. INHERENTE",(IF(AZ565="R.RESIDUAL
6","R. RESIDUAL"," ")))))</f>
        <v xml:space="preserve"> </v>
      </c>
      <c r="BG569" s="290" t="str">
        <f>IF(ISERROR(IF(R565="R.INHERENTE
11","R. INHERENTE",(IF(AZ565="R.RESIDUAL
11","R. RESIDUAL"," ")))),"",(IF(R565="R.INHERENTE
11","R. INHERENTE",(IF(AZ565="R.RESIDUAL
11","R. RESIDUAL"," ")))))</f>
        <v>R. RESIDUAL</v>
      </c>
      <c r="BH569" s="291" t="str">
        <f>IF(ISERROR(IF(R565="R.INHERENTE
16","R. INHERENTE",(IF(AZ565="R.RESIDUAL
16","R. RESIDUAL"," ")))),"",(IF(R565="R.INHERENTE
16","R. INHERENTE",(IF(AZ565="R.RESIDUAL
16","R. RESIDUAL"," ")))))</f>
        <v xml:space="preserve"> </v>
      </c>
      <c r="BI569" s="292" t="str">
        <f>IF(ISERROR(IF(R565="R.INHERENTE
21","R. INHERENTE",(IF(AZ565="R.RESIDUAL
21","R. RESIDUAL"," ")))),"",(IF(R565="R.INHERENTE
21","R. INHERENTE",(IF(AZ565="R.RESIDUAL
21","R. RESIDUAL"," ")))))</f>
        <v xml:space="preserve"> </v>
      </c>
      <c r="BJ569" s="280"/>
      <c r="BK569" s="1159"/>
      <c r="BL569" s="1162"/>
      <c r="BM569" s="1162"/>
      <c r="BN569" s="1162"/>
      <c r="BO569" s="812"/>
      <c r="BP569" s="815"/>
      <c r="BQ569" s="392"/>
      <c r="BR569" s="818"/>
      <c r="BS569" s="821"/>
      <c r="BT569" s="824"/>
      <c r="BU569" s="275"/>
      <c r="BV569" s="827"/>
      <c r="BW569" s="830"/>
      <c r="BX569" s="830"/>
      <c r="BY569" s="830"/>
      <c r="BZ569" s="794"/>
      <c r="CA569" s="830"/>
      <c r="CB569" s="830"/>
      <c r="CC569" s="830"/>
      <c r="CD569" s="794"/>
      <c r="CE569" s="830"/>
      <c r="CF569" s="830"/>
      <c r="CG569" s="830"/>
      <c r="CH569" s="794"/>
      <c r="CI569" s="830"/>
      <c r="CJ569" s="830"/>
      <c r="CK569" s="830"/>
      <c r="CL569" s="794"/>
      <c r="CM569" s="830"/>
      <c r="CN569" s="830"/>
      <c r="CO569" s="830"/>
      <c r="CP569" s="797"/>
      <c r="CQ569" s="308"/>
      <c r="CR569" s="833"/>
      <c r="CS569" s="791"/>
      <c r="CT569" s="791"/>
      <c r="CU569" s="791"/>
      <c r="CV569" s="791"/>
      <c r="CW569" s="791"/>
      <c r="CX569" s="791"/>
      <c r="CY569" s="791"/>
      <c r="CZ569" s="794"/>
      <c r="DA569" s="791"/>
      <c r="DB569" s="791"/>
      <c r="DC569" s="791"/>
      <c r="DD569" s="794"/>
      <c r="DE569" s="791"/>
      <c r="DF569" s="791"/>
      <c r="DG569" s="791"/>
      <c r="DH569" s="794"/>
      <c r="DI569" s="791"/>
      <c r="DJ569" s="791"/>
      <c r="DK569" s="791"/>
      <c r="DL569" s="794"/>
      <c r="DM569" s="791"/>
      <c r="DN569" s="791"/>
      <c r="DO569" s="791"/>
      <c r="DP569" s="797"/>
      <c r="DQ569" s="293"/>
      <c r="DR569" s="300"/>
      <c r="DS569" s="301"/>
      <c r="DT569" s="301"/>
      <c r="DU569" s="302"/>
    </row>
    <row r="570" spans="1:125" ht="18.75" customHeight="1" thickBot="1" x14ac:dyDescent="0.3">
      <c r="AV570" s="394"/>
      <c r="AW570" s="394"/>
      <c r="AX570" s="394"/>
      <c r="AY570" s="394"/>
      <c r="AZ570" s="394"/>
      <c r="BE570" s="410">
        <v>0.2</v>
      </c>
      <c r="BF570" s="411">
        <v>0.4</v>
      </c>
      <c r="BG570" s="411">
        <v>0.60000000000000009</v>
      </c>
      <c r="BH570" s="411">
        <v>0.8</v>
      </c>
      <c r="BI570" s="411">
        <v>1</v>
      </c>
    </row>
    <row r="571" spans="1:125" ht="90" customHeight="1" x14ac:dyDescent="0.25">
      <c r="A571" s="303"/>
      <c r="B571" s="834">
        <v>93</v>
      </c>
      <c r="C571" s="837" t="s">
        <v>651</v>
      </c>
      <c r="D571" s="837" t="s">
        <v>631</v>
      </c>
      <c r="E571" s="837" t="s">
        <v>601</v>
      </c>
      <c r="F571" s="840" t="s">
        <v>600</v>
      </c>
      <c r="G571" s="843" t="s">
        <v>2081</v>
      </c>
      <c r="H571" s="485" t="s">
        <v>2082</v>
      </c>
      <c r="I571" s="846" t="str">
        <f>IF(F571="","",(CONCATENATE("Posibilidad de afectación ",F571," ",G571," ",H571," ",H572," ",H573," ",H574," ",H575)))</f>
        <v xml:space="preserve">Posibilidad de afectación Económica y Reputacional  por no contar con los servicios de aseo, vigilancia y roperia para la prestación de los servicios, debido a la falta de pago a los proveedores e Insuficiencia de recursos financieros para adicionar o elaborar un nuevo contrato, variación de las condiciones iniciales por la dinamica del servicio y causas externas durante la ejecución y/o la terminación unilateral del mismo. </v>
      </c>
      <c r="J571" s="849" t="s">
        <v>268</v>
      </c>
      <c r="K571" s="852" t="s">
        <v>868</v>
      </c>
      <c r="L571" s="274"/>
      <c r="M571" s="855" t="s">
        <v>659</v>
      </c>
      <c r="N571" s="858">
        <f>IF(ISERROR(VLOOKUP($M571,[13]Listas!$E$20:$F$24,2,FALSE)),"",(VLOOKUP($M571,[13]Listas!$E$20:$F$24,2,FALSE)))</f>
        <v>0.2</v>
      </c>
      <c r="O571" s="861" t="str">
        <f>IF(ISERROR(VLOOKUP($N571,[13]Listas!$E$3:$F$7,2,FALSE)),"",(VLOOKUP($N571,[13]Listas!$E$3:$F$7,2,FALSE)))</f>
        <v>MUY BAJA</v>
      </c>
      <c r="P571" s="864" t="s">
        <v>597</v>
      </c>
      <c r="Q571" s="867">
        <f>IF(ISERROR(VLOOKUP($P571,[13]Listas!$E$28:$F$35,2,FALSE)),"",(VLOOKUP($P571,[13]Listas!$E$28:$F$35,2,FALSE)))</f>
        <v>0.8</v>
      </c>
      <c r="R571" s="870" t="str">
        <f>IF(N571="","",(CONCATENATE("R.INHERENTE
",(IF(AND($N571=0.2,$Q571=0.2),1,(IF(AND($N571=0.2,$Q571=0.4),6,(IF(AND($N571=0.2,$Q571=0.6),11,(IF(AND($N571=0.2,$Q571=0.8),16,(IF(AND($N571=0.2,$Q571=1),21,(IF(AND($N571=0.4,$Q571=0.2),2,(IF(AND($N571=0.4,$Q571=0.4),7,(IF(AND($N571=0.4,$Q571=0.6),12,(IF(AND($N571=0.4,$Q571=0.8),17,(IF(AND($N571=0.4,$Q571=1),22,(IF(AND($N571=0.6,$Q571=0.2),3,(IF(AND($N571=0.6,$Q571=0.4),8,(IF(AND($N571=0.6,$Q571=0.6),13,(IF(AND($N571=0.6,$Q571=0.8),18,(IF(AND($N571=0.6,$Q571=1),23,(IF(AND($N571=0.8,$Q571=0.2),4,(IF(AND($N571=0.8,$Q571=0.4),9,(IF(AND($N571=0.8,$Q571=0.6),14,(IF(AND($N571=0.8,$Q571=0.8),19,(IF(AND($N571=0.8,$Q571=1),24,(IF(AND($N571=1,$Q571=0.2),5,(IF(AND($N571=1,$Q571=0.4),10,(IF(AND($N571=1,$Q571=0.6),15,(IF(AND($N571=1,$Q571=0.8),20,(IF(AND($N571=1,$Q571=1),25,"")))))))))))))))))))))))))))))))))))))))))))))))))))))</f>
        <v>R.INHERENTE
16</v>
      </c>
      <c r="S571" s="274">
        <f>+VLOOKUP($R571,[13]Listas!$D$112:$E$136,2,FALSE)</f>
        <v>16</v>
      </c>
      <c r="T571" s="515" t="s">
        <v>1642</v>
      </c>
      <c r="U571" s="309" t="s">
        <v>748</v>
      </c>
      <c r="V571" s="309"/>
      <c r="W571" s="873">
        <v>25</v>
      </c>
      <c r="X571" s="874"/>
      <c r="Y571" s="873"/>
      <c r="Z571" s="874"/>
      <c r="AA571" s="873"/>
      <c r="AB571" s="874"/>
      <c r="AC571" s="875"/>
      <c r="AD571" s="875"/>
      <c r="AE571" s="875">
        <v>15</v>
      </c>
      <c r="AF571" s="875"/>
      <c r="AG571" s="436">
        <f>W571+Y571+AA571+AC571+AE571</f>
        <v>40</v>
      </c>
      <c r="AH571" s="407">
        <v>0.12</v>
      </c>
      <c r="AI571" s="408"/>
      <c r="AJ571" s="1186" t="s">
        <v>189</v>
      </c>
      <c r="AK571" s="1187"/>
      <c r="AL571" s="1188" t="s">
        <v>588</v>
      </c>
      <c r="AM571" s="1189"/>
      <c r="AN571" s="1186" t="s">
        <v>189</v>
      </c>
      <c r="AO571" s="1187"/>
      <c r="AP571" s="500" t="s">
        <v>1643</v>
      </c>
      <c r="AQ571" s="478" t="s">
        <v>619</v>
      </c>
      <c r="AR571" s="310" t="s">
        <v>1644</v>
      </c>
      <c r="AS571" s="311" t="s">
        <v>1645</v>
      </c>
      <c r="AT571" s="312" t="s">
        <v>1632</v>
      </c>
      <c r="AU571" s="305">
        <f>+(IF(AND($AV571&gt;0,$AV571&lt;=0.2),0.2,(IF(AND($AV571&gt;0.2,$AV571&lt;=0.4),0.4,(IF(AND($AV571&gt;0.4,$AV571&lt;=0.6),0.6,(IF(AND($AV571&gt;0.6,$AV571&lt;=0.8),0.8,(IF($AV571&gt;0.8,1,""))))))))))</f>
        <v>0.2</v>
      </c>
      <c r="AV571" s="878">
        <f>+MIN(AH571:AH575)</f>
        <v>7.1999999999999995E-2</v>
      </c>
      <c r="AW571" s="881" t="str">
        <f>+(IF($AU571=0.2,"MUY BAJA",(IF($AU571=0.4,"BAJA",(IF($AU571=0.6,"MEDIA",(IF($AU571=0.8,"ALTA",(IF($AU571=1,"MUY ALTA",""))))))))))</f>
        <v>MUY BAJA</v>
      </c>
      <c r="AX571" s="884">
        <f>+MIN(AI571:AI575)</f>
        <v>0.48</v>
      </c>
      <c r="AY571" s="881" t="str">
        <f>+(IF($BB571=0.2,"MUY BAJA",(IF($BB571=0.4,"BAJA",(IF($BB571=0.6,"MEDIA",(IF($BB571=0.8,"ALTA",(IF($BB571=1,"MUY ALTA",""))))))))))</f>
        <v>MEDIA</v>
      </c>
      <c r="AZ571" s="887" t="str">
        <f>IF($AU571="","",(CONCATENATE("R.RESIDUAL
",(IF(AND($AU571=0.2,$BB571=0.2),1,(IF(AND($AU571=0.2,$BB571=0.4),6,(IF(AND($AU571=0.2,$BB571=0.6),11,(IF(AND($AU571=0.2,$BB571=0.8),16,(IF(AND($AU571=0.2,$BB571=1),21,(IF(AND($AU571=0.4,$BB571=0.2),2,(IF(AND($AU571=0.4,$BB571=0.4),7,(IF(AND($AU571=0.4,$BB571=0.6),12,(IF(AND($AU571=0.4,$BB571=0.8),17,(IF(AND($AU571=0.4,$BB571=1),22,(IF(AND($AU571=0.6,$BB571=0.2),3,(IF(AND($AU571=0.6,$BB571=0.4),8,(IF(AND($AU571=0.6,$BB571=0.6),13,(IF(AND($AU571=0.6,$BB571=0.8),18,(IF(AND($AU571=0.6,$BB571=1),23,(IF(AND($AU571=0.8,$BB571=0.2),4,(IF(AND($AU571=0.8,$BB571=0.4),9,(IF(AND($AU571=0.8,$BB571=0.6),14,(IF(AND($AU571=0.8,$BB571=0.8),19,(IF(AND($AU571=0.8,$BB571=1),24,(IF(AND($AU571=1,$BB571=0.2),5,(IF(AND($AU571=1,$BB571=0.4),10,(IF(AND($AU571=1,$BB571=0.6),15,(IF(AND($AU571=1,$BB571=0.8),20,(IF(AND($AU571=1,$BB571=1),25,"")))))))))))))))))))))))))))))))))))))))))))))))))))))</f>
        <v>R.RESIDUAL
11</v>
      </c>
      <c r="BA571" s="890" t="s">
        <v>749</v>
      </c>
      <c r="BB571" s="305">
        <f>+(IF(AND($AX571&gt;0,$AX571&lt;=0.2),0.2,(IF(AND($AX571&gt;0.2,$AX571&lt;=0.4),0.4,(IF(AND($AX571&gt;0.4,$AX571&lt;=0.6),0.6,(IF(AND($AX571&gt;0.6,$AX571&lt;=0.8),0.8,(IF($AX571&gt;0.8,1,""))))))))))</f>
        <v>0.6</v>
      </c>
      <c r="BC571" s="276">
        <f>+VLOOKUP($AZ571,[13]Listas!$F$112:$G$136,2,FALSE)</f>
        <v>11</v>
      </c>
      <c r="BD571" s="397">
        <v>1</v>
      </c>
      <c r="BE571" s="277" t="str">
        <f>IF(ISERROR(IF(R571="R.INHERENTE
5","R. INHERENTE",(IF(AZ571="R.RESIDUAL
5","R. RESIDUAL"," ")))),"",(IF(R571="R.INHERENTE
5","R. INHERENTE",(IF(AZ571="R.RESIDUAL
5","R. RESIDUAL"," ")))))</f>
        <v xml:space="preserve"> </v>
      </c>
      <c r="BF571" s="278" t="str">
        <f>IF(ISERROR(IF(R571="R.INHERENTE
10","R. INHERENTE",(IF(AZ571="R.RESIDUAL
10","R. RESIDUAL"," ")))),"",(IF(R571="R.INHERENTE
10","R. INHERENTE",(IF(AZ571="R.RESIDUAL
10","R. RESIDUAL"," ")))))</f>
        <v xml:space="preserve"> </v>
      </c>
      <c r="BG571" s="278" t="str">
        <f>IF(ISERROR(IF(R571="R.INHERENTE
15","R. INHERENTE",(IF(AZ571="R.RESIDUAL
15","R. RESIDUAL"," ")))),"",(IF(R571="R.INHERENTE
15","R. INHERENTE",(IF(AZ571="R.RESIDUAL
15","R. RESIDUAL"," ")))))</f>
        <v xml:space="preserve"> </v>
      </c>
      <c r="BH571" s="278" t="str">
        <f>IF(ISERROR(IF(R571="R.INHERENTE
20","R. INHERENTE",(IF(AZ571="R.RESIDUAL
20","R. RESIDUAL"," ")))),"",(IF(R571="R.INHERENTE
20","R. INHERENTE",(IF(AZ571="R.RESIDUAL
20","R. RESIDUAL"," ")))))</f>
        <v xml:space="preserve"> </v>
      </c>
      <c r="BI571" s="279" t="str">
        <f>IF(ISERROR(IF(R571="R.INHERENTE
25","R. INHERENTE",(IF(AZ571="R.RESIDUAL
25","R. RESIDUAL"," ")))),"",(IF(R571="R.INHERENTE
25","R. INHERENTE",(IF(AZ571="R.RESIDUAL
25","R. RESIDUAL"," ")))))</f>
        <v xml:space="preserve"> </v>
      </c>
      <c r="BJ571" s="280"/>
      <c r="BK571" s="1157" t="s">
        <v>1646</v>
      </c>
      <c r="BL571" s="1160" t="s">
        <v>1647</v>
      </c>
      <c r="BM571" s="1160" t="s">
        <v>1616</v>
      </c>
      <c r="BN571" s="1160" t="s">
        <v>1617</v>
      </c>
      <c r="BO571" s="810" t="s">
        <v>1618</v>
      </c>
      <c r="BP571" s="813" t="s">
        <v>694</v>
      </c>
      <c r="BQ571" s="392"/>
      <c r="BR571" s="816" t="s">
        <v>1648</v>
      </c>
      <c r="BS571" s="819" t="s">
        <v>1649</v>
      </c>
      <c r="BT571" s="822" t="s">
        <v>1650</v>
      </c>
      <c r="BU571" s="275"/>
      <c r="BV571" s="825">
        <v>44656</v>
      </c>
      <c r="BW571" s="828"/>
      <c r="BX571" s="828"/>
      <c r="BY571" s="828"/>
      <c r="BZ571" s="792" t="s">
        <v>924</v>
      </c>
      <c r="CA571" s="828"/>
      <c r="CB571" s="828"/>
      <c r="CC571" s="828"/>
      <c r="CD571" s="792" t="s">
        <v>924</v>
      </c>
      <c r="CE571" s="828"/>
      <c r="CF571" s="828"/>
      <c r="CG571" s="828"/>
      <c r="CH571" s="792" t="s">
        <v>925</v>
      </c>
      <c r="CI571" s="828"/>
      <c r="CJ571" s="828"/>
      <c r="CK571" s="828"/>
      <c r="CL571" s="792" t="s">
        <v>924</v>
      </c>
      <c r="CM571" s="828"/>
      <c r="CN571" s="828"/>
      <c r="CO571" s="828"/>
      <c r="CP571" s="795" t="s">
        <v>926</v>
      </c>
      <c r="CQ571" s="308"/>
      <c r="CR571" s="831">
        <v>44661</v>
      </c>
      <c r="CS571" s="789"/>
      <c r="CT571" s="789"/>
      <c r="CU571" s="789"/>
      <c r="CV571" s="789"/>
      <c r="CW571" s="789"/>
      <c r="CX571" s="789"/>
      <c r="CY571" s="789"/>
      <c r="CZ571" s="792" t="s">
        <v>924</v>
      </c>
      <c r="DA571" s="789"/>
      <c r="DB571" s="789"/>
      <c r="DC571" s="789"/>
      <c r="DD571" s="792" t="s">
        <v>924</v>
      </c>
      <c r="DE571" s="789"/>
      <c r="DF571" s="789"/>
      <c r="DG571" s="789"/>
      <c r="DH571" s="792" t="s">
        <v>925</v>
      </c>
      <c r="DI571" s="789"/>
      <c r="DJ571" s="789"/>
      <c r="DK571" s="789"/>
      <c r="DL571" s="792" t="s">
        <v>924</v>
      </c>
      <c r="DM571" s="789"/>
      <c r="DN571" s="789"/>
      <c r="DO571" s="789"/>
      <c r="DP571" s="795" t="s">
        <v>926</v>
      </c>
      <c r="DQ571" s="293"/>
      <c r="DR571" s="294"/>
      <c r="DS571" s="295"/>
      <c r="DT571" s="295"/>
      <c r="DU571" s="296"/>
    </row>
    <row r="572" spans="1:125" ht="81.75" customHeight="1" x14ac:dyDescent="0.25">
      <c r="A572" s="303"/>
      <c r="B572" s="835"/>
      <c r="C572" s="838"/>
      <c r="D572" s="838"/>
      <c r="E572" s="838"/>
      <c r="F572" s="841"/>
      <c r="G572" s="844"/>
      <c r="H572" s="486" t="s">
        <v>2083</v>
      </c>
      <c r="I572" s="847"/>
      <c r="J572" s="850"/>
      <c r="K572" s="853"/>
      <c r="L572" s="274"/>
      <c r="M572" s="856"/>
      <c r="N572" s="859"/>
      <c r="O572" s="862"/>
      <c r="P572" s="865"/>
      <c r="Q572" s="868"/>
      <c r="R572" s="871"/>
      <c r="S572" s="274"/>
      <c r="T572" s="516" t="s">
        <v>1651</v>
      </c>
      <c r="U572" s="258"/>
      <c r="V572" s="258" t="s">
        <v>260</v>
      </c>
      <c r="W572" s="798">
        <v>25</v>
      </c>
      <c r="X572" s="798"/>
      <c r="Y572" s="798"/>
      <c r="Z572" s="798"/>
      <c r="AA572" s="798"/>
      <c r="AB572" s="798"/>
      <c r="AC572" s="798"/>
      <c r="AD572" s="798"/>
      <c r="AE572" s="798">
        <v>15</v>
      </c>
      <c r="AF572" s="798"/>
      <c r="AG572" s="412">
        <f>W572+Y572+AA572+AC572+AE572</f>
        <v>40</v>
      </c>
      <c r="AH572" s="403"/>
      <c r="AI572" s="404">
        <v>0.48</v>
      </c>
      <c r="AJ572" s="801" t="s">
        <v>189</v>
      </c>
      <c r="AK572" s="802"/>
      <c r="AL572" s="803" t="s">
        <v>588</v>
      </c>
      <c r="AM572" s="804"/>
      <c r="AN572" s="801" t="s">
        <v>189</v>
      </c>
      <c r="AO572" s="802"/>
      <c r="AP572" s="499" t="s">
        <v>1652</v>
      </c>
      <c r="AQ572" s="482" t="s">
        <v>616</v>
      </c>
      <c r="AR572" s="269" t="s">
        <v>1653</v>
      </c>
      <c r="AS572" s="266" t="s">
        <v>1645</v>
      </c>
      <c r="AT572" s="261" t="s">
        <v>1632</v>
      </c>
      <c r="AU572" s="276"/>
      <c r="AV572" s="879"/>
      <c r="AW572" s="882"/>
      <c r="AX572" s="885"/>
      <c r="AY572" s="882"/>
      <c r="AZ572" s="888"/>
      <c r="BA572" s="891"/>
      <c r="BB572" s="394"/>
      <c r="BC572" s="282"/>
      <c r="BD572" s="397">
        <v>0.8</v>
      </c>
      <c r="BE572" s="283" t="str">
        <f>IF(ISERROR(IF(R571="R.INHERENTE
4","R. INHERENTE",(IF(AZ571="R.RESIDUAL
4","R. RESIDUAL"," ")))),"",(IF(R571="R.INHERENTE
4","R. INHERENTE",(IF(AZ571="R.RESIDUAL
4","R. RESIDUAL"," ")))))</f>
        <v xml:space="preserve"> </v>
      </c>
      <c r="BF572" s="284" t="str">
        <f>IF(ISERROR(IF(R571="R.INHERENTE
9","R. INHERENTE",(IF(AZ571="R.RESIDUAL
9","R. RESIDUAL"," ")))),"",(IF(R571="R.INHERENTE
9","R. INHERENTE",(IF(AZ571="R.RESIDUAL
9","R. RESIDUAL"," ")))))</f>
        <v xml:space="preserve"> </v>
      </c>
      <c r="BG572" s="285" t="str">
        <f>IF(ISERROR(IF(R571="R.INHERENTE
14","R. INHERENTE",(IF(AZ571="R.RESIDUAL
14","R. RESIDUAL"," ")))),"",(IF(R571="R.INHERENTE
14","R. INHERENTE",(IF(AZ571="R.RESIDUAL
14","R. RESIDUAL"," ")))))</f>
        <v xml:space="preserve"> </v>
      </c>
      <c r="BH572" s="285" t="str">
        <f>IF(ISERROR(IF(R571="R.INHERENTE
19","R. INHERENTE",(IF(AZ571="R.RESIDUAL
19","R. RESIDUAL"," ")))),"",(IF(R571="R.INHERENTE
19","R. INHERENTE",(IF(AZ571="R.RESIDUAL
19","R. RESIDUAL"," ")))))</f>
        <v xml:space="preserve"> </v>
      </c>
      <c r="BI572" s="286" t="str">
        <f>IF(ISERROR(IF(R571="R.INHERENTE
24","R. INHERENTE",(IF(AZ571="R.RESIDUAL
24","R. RESIDUAL"," ")))),"",(IF(R571="R.INHERENTE
24","R. INHERENTE",(IF(AZ571="R.RESIDUAL
24","R. RESIDUAL"," ")))))</f>
        <v xml:space="preserve"> </v>
      </c>
      <c r="BJ572" s="280"/>
      <c r="BK572" s="1158"/>
      <c r="BL572" s="1161"/>
      <c r="BM572" s="1161"/>
      <c r="BN572" s="1161"/>
      <c r="BO572" s="811"/>
      <c r="BP572" s="814"/>
      <c r="BQ572" s="392"/>
      <c r="BR572" s="817"/>
      <c r="BS572" s="820"/>
      <c r="BT572" s="823"/>
      <c r="BU572" s="275"/>
      <c r="BV572" s="826"/>
      <c r="BW572" s="829"/>
      <c r="BX572" s="829"/>
      <c r="BY572" s="829"/>
      <c r="BZ572" s="793"/>
      <c r="CA572" s="829"/>
      <c r="CB572" s="829"/>
      <c r="CC572" s="829"/>
      <c r="CD572" s="793"/>
      <c r="CE572" s="829"/>
      <c r="CF572" s="829"/>
      <c r="CG572" s="829"/>
      <c r="CH572" s="793"/>
      <c r="CI572" s="829"/>
      <c r="CJ572" s="829"/>
      <c r="CK572" s="829"/>
      <c r="CL572" s="793"/>
      <c r="CM572" s="829"/>
      <c r="CN572" s="829"/>
      <c r="CO572" s="829"/>
      <c r="CP572" s="796"/>
      <c r="CQ572" s="308"/>
      <c r="CR572" s="832"/>
      <c r="CS572" s="790"/>
      <c r="CT572" s="790"/>
      <c r="CU572" s="790"/>
      <c r="CV572" s="790"/>
      <c r="CW572" s="790"/>
      <c r="CX572" s="790"/>
      <c r="CY572" s="790"/>
      <c r="CZ572" s="793"/>
      <c r="DA572" s="790"/>
      <c r="DB572" s="790"/>
      <c r="DC572" s="790"/>
      <c r="DD572" s="793"/>
      <c r="DE572" s="790"/>
      <c r="DF572" s="790"/>
      <c r="DG572" s="790"/>
      <c r="DH572" s="793"/>
      <c r="DI572" s="790"/>
      <c r="DJ572" s="790"/>
      <c r="DK572" s="790"/>
      <c r="DL572" s="793"/>
      <c r="DM572" s="790"/>
      <c r="DN572" s="790"/>
      <c r="DO572" s="790"/>
      <c r="DP572" s="796"/>
      <c r="DQ572" s="293"/>
      <c r="DR572" s="297"/>
      <c r="DS572" s="298"/>
      <c r="DT572" s="298"/>
      <c r="DU572" s="299"/>
    </row>
    <row r="573" spans="1:125" ht="89.25" customHeight="1" x14ac:dyDescent="0.25">
      <c r="A573" s="303"/>
      <c r="B573" s="835"/>
      <c r="C573" s="838"/>
      <c r="D573" s="838"/>
      <c r="E573" s="838"/>
      <c r="F573" s="841"/>
      <c r="G573" s="844"/>
      <c r="H573" s="486" t="s">
        <v>2084</v>
      </c>
      <c r="I573" s="847"/>
      <c r="J573" s="850"/>
      <c r="K573" s="853"/>
      <c r="L573" s="274"/>
      <c r="M573" s="856"/>
      <c r="N573" s="859"/>
      <c r="O573" s="862"/>
      <c r="P573" s="865"/>
      <c r="Q573" s="868"/>
      <c r="R573" s="871"/>
      <c r="S573" s="274"/>
      <c r="T573" s="516" t="s">
        <v>1654</v>
      </c>
      <c r="U573" s="258" t="s">
        <v>748</v>
      </c>
      <c r="V573" s="258"/>
      <c r="W573" s="798">
        <v>25</v>
      </c>
      <c r="X573" s="798"/>
      <c r="Y573" s="798"/>
      <c r="Z573" s="798"/>
      <c r="AA573" s="798"/>
      <c r="AB573" s="798"/>
      <c r="AC573" s="798"/>
      <c r="AD573" s="798"/>
      <c r="AE573" s="798">
        <v>15</v>
      </c>
      <c r="AF573" s="798"/>
      <c r="AG573" s="412">
        <f>W573+Y573+AA573+AC573+AE573</f>
        <v>40</v>
      </c>
      <c r="AH573" s="403">
        <v>7.1999999999999995E-2</v>
      </c>
      <c r="AI573" s="404"/>
      <c r="AJ573" s="801" t="s">
        <v>189</v>
      </c>
      <c r="AK573" s="802"/>
      <c r="AL573" s="803" t="s">
        <v>588</v>
      </c>
      <c r="AM573" s="804"/>
      <c r="AN573" s="801" t="s">
        <v>189</v>
      </c>
      <c r="AO573" s="802"/>
      <c r="AP573" s="499" t="s">
        <v>1655</v>
      </c>
      <c r="AQ573" s="482" t="s">
        <v>616</v>
      </c>
      <c r="AR573" s="269" t="s">
        <v>1656</v>
      </c>
      <c r="AS573" s="266" t="s">
        <v>1645</v>
      </c>
      <c r="AT573" s="261" t="s">
        <v>1632</v>
      </c>
      <c r="AU573" s="276"/>
      <c r="AV573" s="879"/>
      <c r="AW573" s="882"/>
      <c r="AX573" s="885"/>
      <c r="AY573" s="882"/>
      <c r="AZ573" s="888"/>
      <c r="BA573" s="891"/>
      <c r="BB573" s="394"/>
      <c r="BC573" s="282"/>
      <c r="BD573" s="397">
        <v>0.60000000000000009</v>
      </c>
      <c r="BE573" s="283" t="str">
        <f>IF(ISERROR(IF(R571="R.INHERENTE
3","R. INHERENTE",(IF(AZ571="R.RESIDUAL
3","R. RESIDUAL"," ")))),"",(IF(R571="R.INHERENTE
3","R. INHERENTE",(IF(AZ571="R.RESIDUAL
3","R. RESIDUAL"," ")))))</f>
        <v xml:space="preserve"> </v>
      </c>
      <c r="BF573" s="284" t="str">
        <f>IF(ISERROR(IF(R571="R.INHERENTE
8","R. INHERENTE",(IF(AZ571="R.RESIDUAL
8","R. RESIDUAL"," ")))),"",(IF(R571="R.INHERENTE
8","R. INHERENTE",(IF(AZ571="R.RESIDUAL
8","R. RESIDUAL"," ")))))</f>
        <v xml:space="preserve"> </v>
      </c>
      <c r="BG573" s="284" t="str">
        <f>IF(ISERROR(IF(R571="R.INHERENTE
13","R. INHERENTE",(IF(AZ571="R.RESIDUAL
13","R. RESIDUAL"," ")))),"",(IF(R571="R.INHERENTE
13","R. INHERENTE",(IF(AZ571="R.RESIDUAL
13","R. RESIDUAL"," ")))))</f>
        <v xml:space="preserve"> </v>
      </c>
      <c r="BH573" s="285" t="str">
        <f>IF(ISERROR(IF(R571="R.INHERENTE
18","R. INHERENTE",(IF(AZ571="R.RESIDUAL
18","R. RESIDUAL"," ")))),"",(IF(R571="R.INHERENTE
18","R. INHERENTE",(IF(AZ571="R.RESIDUAL
18","R. RESIDUAL"," ")))))</f>
        <v xml:space="preserve"> </v>
      </c>
      <c r="BI573" s="286" t="str">
        <f>IF(ISERROR(IF(R571="R.INHERENTE
23","R. INHERENTE",(IF(AZ571="R.RESIDUAL
23","R. RESIDUAL"," ")))),"",(IF(R571="R.INHERENTE
23","R. INHERENTE",(IF(AZ571="R.RESIDUAL
23","R. RESIDUAL"," ")))))</f>
        <v xml:space="preserve"> </v>
      </c>
      <c r="BJ573" s="280"/>
      <c r="BK573" s="1158"/>
      <c r="BL573" s="1161"/>
      <c r="BM573" s="1161"/>
      <c r="BN573" s="1161"/>
      <c r="BO573" s="811"/>
      <c r="BP573" s="814"/>
      <c r="BQ573" s="392"/>
      <c r="BR573" s="817"/>
      <c r="BS573" s="820"/>
      <c r="BT573" s="823"/>
      <c r="BU573" s="275"/>
      <c r="BV573" s="826"/>
      <c r="BW573" s="829"/>
      <c r="BX573" s="829"/>
      <c r="BY573" s="829"/>
      <c r="BZ573" s="793"/>
      <c r="CA573" s="829"/>
      <c r="CB573" s="829"/>
      <c r="CC573" s="829"/>
      <c r="CD573" s="793"/>
      <c r="CE573" s="829"/>
      <c r="CF573" s="829"/>
      <c r="CG573" s="829"/>
      <c r="CH573" s="793"/>
      <c r="CI573" s="829"/>
      <c r="CJ573" s="829"/>
      <c r="CK573" s="829"/>
      <c r="CL573" s="793"/>
      <c r="CM573" s="829"/>
      <c r="CN573" s="829"/>
      <c r="CO573" s="829"/>
      <c r="CP573" s="796"/>
      <c r="CQ573" s="308"/>
      <c r="CR573" s="832"/>
      <c r="CS573" s="790"/>
      <c r="CT573" s="790"/>
      <c r="CU573" s="790"/>
      <c r="CV573" s="790"/>
      <c r="CW573" s="790"/>
      <c r="CX573" s="790"/>
      <c r="CY573" s="790"/>
      <c r="CZ573" s="793"/>
      <c r="DA573" s="790"/>
      <c r="DB573" s="790"/>
      <c r="DC573" s="790"/>
      <c r="DD573" s="793"/>
      <c r="DE573" s="790"/>
      <c r="DF573" s="790"/>
      <c r="DG573" s="790"/>
      <c r="DH573" s="793"/>
      <c r="DI573" s="790"/>
      <c r="DJ573" s="790"/>
      <c r="DK573" s="790"/>
      <c r="DL573" s="793"/>
      <c r="DM573" s="790"/>
      <c r="DN573" s="790"/>
      <c r="DO573" s="790"/>
      <c r="DP573" s="796"/>
      <c r="DQ573" s="293"/>
      <c r="DR573" s="297"/>
      <c r="DS573" s="298"/>
      <c r="DT573" s="298"/>
      <c r="DU573" s="299"/>
    </row>
    <row r="574" spans="1:125" ht="66.75" customHeight="1" x14ac:dyDescent="0.25">
      <c r="A574" s="303"/>
      <c r="B574" s="835"/>
      <c r="C574" s="838"/>
      <c r="D574" s="838"/>
      <c r="E574" s="838"/>
      <c r="F574" s="841"/>
      <c r="G574" s="844"/>
      <c r="H574" s="486" t="s">
        <v>2085</v>
      </c>
      <c r="I574" s="847"/>
      <c r="J574" s="850"/>
      <c r="K574" s="853"/>
      <c r="L574" s="274"/>
      <c r="M574" s="856"/>
      <c r="N574" s="859"/>
      <c r="O574" s="862"/>
      <c r="P574" s="865"/>
      <c r="Q574" s="868"/>
      <c r="R574" s="871"/>
      <c r="S574" s="274"/>
      <c r="T574" s="516"/>
      <c r="U574" s="258"/>
      <c r="V574" s="258"/>
      <c r="W574" s="798"/>
      <c r="X574" s="798"/>
      <c r="Y574" s="798"/>
      <c r="Z574" s="798"/>
      <c r="AA574" s="798"/>
      <c r="AB574" s="798"/>
      <c r="AC574" s="798"/>
      <c r="AD574" s="798"/>
      <c r="AE574" s="798"/>
      <c r="AF574" s="798"/>
      <c r="AG574" s="412">
        <f>W574+Y574+AA574+AC574+AE574</f>
        <v>0</v>
      </c>
      <c r="AH574" s="403"/>
      <c r="AI574" s="404"/>
      <c r="AJ574" s="801"/>
      <c r="AK574" s="802"/>
      <c r="AL574" s="803"/>
      <c r="AM574" s="804"/>
      <c r="AN574" s="801"/>
      <c r="AO574" s="802"/>
      <c r="AP574" s="480"/>
      <c r="AQ574" s="482"/>
      <c r="AR574" s="269"/>
      <c r="AS574" s="266"/>
      <c r="AT574" s="261"/>
      <c r="AU574" s="276"/>
      <c r="AV574" s="879"/>
      <c r="AW574" s="882"/>
      <c r="AX574" s="885"/>
      <c r="AY574" s="882"/>
      <c r="AZ574" s="888"/>
      <c r="BA574" s="891"/>
      <c r="BB574" s="394"/>
      <c r="BC574" s="282"/>
      <c r="BD574" s="397">
        <v>0.4</v>
      </c>
      <c r="BE574" s="287" t="str">
        <f>IF(ISERROR(IF(R571="R.INHERENTE
2","R. INHERENTE",(IF(AZ571="R.RESIDUAL
2","R. RESIDUAL"," ")))),"",(IF(R571="R.INHERENTE
2","R. INHERENTE",(IF(AZ571="R.RESIDUAL
2","R. RESIDUAL"," ")))))</f>
        <v xml:space="preserve"> </v>
      </c>
      <c r="BF574" s="284" t="str">
        <f>IF(ISERROR(IF(R571="R.INHERENTE
7","R. INHERENTE",(IF(AZ571="R.RESIDUAL
7","R. RESIDUAL"," ")))),"",(IF(R571="R.INHERENTE
7","R. INHERENTE",(IF(AZ571="R.RESIDUAL
7","R. RESIDUAL"," ")))))</f>
        <v xml:space="preserve"> </v>
      </c>
      <c r="BG574" s="284" t="str">
        <f>IF(ISERROR(IF(R571="R.INHERENTE
12","R. INHERENTE",(IF(AZ571="R.RESIDUAL
12","R. RESIDUAL"," ")))),"",(IF(R571="R.INHERENTE
12","R. INHERENTE",(IF(AZ571="R.RESIDUAL
12","R. RESIDUAL"," ")))))</f>
        <v xml:space="preserve"> </v>
      </c>
      <c r="BH574" s="285" t="str">
        <f>IF(ISERROR(IF(R571="R.INHERENTE
17","R. INHERENTE",(IF(AZ571="R.RESIDUAL
17","R. RESIDUAL"," ")))),"",(IF(R571="R.INHERENTE
17","R. INHERENTE",(IF(AZ571="R.RESIDUAL
17","R. RESIDUAL"," ")))))</f>
        <v xml:space="preserve"> </v>
      </c>
      <c r="BI574" s="286" t="str">
        <f>IF(ISERROR(IF(R571="R.INHERENTE
22","R. INHERENTE",(IF(AZ571="R.RESIDUAL
22","R. RESIDUAL"," ")))),"",(IF(R571="R.INHERENTE
22","R. INHERENTE",(IF(AZ571="R.RESIDUAL
22","R. RESIDUAL"," ")))))</f>
        <v xml:space="preserve"> </v>
      </c>
      <c r="BJ574" s="280"/>
      <c r="BK574" s="1158"/>
      <c r="BL574" s="1161"/>
      <c r="BM574" s="1161"/>
      <c r="BN574" s="1161"/>
      <c r="BO574" s="811"/>
      <c r="BP574" s="814"/>
      <c r="BQ574" s="392"/>
      <c r="BR574" s="817"/>
      <c r="BS574" s="820"/>
      <c r="BT574" s="823"/>
      <c r="BU574" s="275"/>
      <c r="BV574" s="826"/>
      <c r="BW574" s="829"/>
      <c r="BX574" s="829"/>
      <c r="BY574" s="829"/>
      <c r="BZ574" s="793"/>
      <c r="CA574" s="829"/>
      <c r="CB574" s="829"/>
      <c r="CC574" s="829"/>
      <c r="CD574" s="793"/>
      <c r="CE574" s="829"/>
      <c r="CF574" s="829"/>
      <c r="CG574" s="829"/>
      <c r="CH574" s="793"/>
      <c r="CI574" s="829"/>
      <c r="CJ574" s="829"/>
      <c r="CK574" s="829"/>
      <c r="CL574" s="793"/>
      <c r="CM574" s="829"/>
      <c r="CN574" s="829"/>
      <c r="CO574" s="829"/>
      <c r="CP574" s="796"/>
      <c r="CQ574" s="308"/>
      <c r="CR574" s="832"/>
      <c r="CS574" s="790"/>
      <c r="CT574" s="790"/>
      <c r="CU574" s="790"/>
      <c r="CV574" s="790"/>
      <c r="CW574" s="790"/>
      <c r="CX574" s="790"/>
      <c r="CY574" s="790"/>
      <c r="CZ574" s="793"/>
      <c r="DA574" s="790"/>
      <c r="DB574" s="790"/>
      <c r="DC574" s="790"/>
      <c r="DD574" s="793"/>
      <c r="DE574" s="790"/>
      <c r="DF574" s="790"/>
      <c r="DG574" s="790"/>
      <c r="DH574" s="793"/>
      <c r="DI574" s="790"/>
      <c r="DJ574" s="790"/>
      <c r="DK574" s="790"/>
      <c r="DL574" s="793"/>
      <c r="DM574" s="790"/>
      <c r="DN574" s="790"/>
      <c r="DO574" s="790"/>
      <c r="DP574" s="796"/>
      <c r="DQ574" s="293"/>
      <c r="DR574" s="297"/>
      <c r="DS574" s="298"/>
      <c r="DT574" s="298"/>
      <c r="DU574" s="299"/>
    </row>
    <row r="575" spans="1:125" ht="66.75" customHeight="1" thickBot="1" x14ac:dyDescent="0.3">
      <c r="A575" s="303"/>
      <c r="B575" s="836"/>
      <c r="C575" s="839"/>
      <c r="D575" s="839"/>
      <c r="E575" s="839"/>
      <c r="F575" s="842"/>
      <c r="G575" s="845"/>
      <c r="H575" s="487"/>
      <c r="I575" s="848"/>
      <c r="J575" s="851"/>
      <c r="K575" s="854"/>
      <c r="L575" s="274"/>
      <c r="M575" s="857"/>
      <c r="N575" s="860"/>
      <c r="O575" s="863"/>
      <c r="P575" s="866"/>
      <c r="Q575" s="869"/>
      <c r="R575" s="872"/>
      <c r="S575" s="274"/>
      <c r="T575" s="536"/>
      <c r="U575" s="263"/>
      <c r="V575" s="263"/>
      <c r="W575" s="805"/>
      <c r="X575" s="805"/>
      <c r="Y575" s="805"/>
      <c r="Z575" s="805"/>
      <c r="AA575" s="805"/>
      <c r="AB575" s="805"/>
      <c r="AC575" s="805"/>
      <c r="AD575" s="805"/>
      <c r="AE575" s="805"/>
      <c r="AF575" s="805"/>
      <c r="AG575" s="413">
        <f>W575+Y575+AA575+AC575+AE575</f>
        <v>0</v>
      </c>
      <c r="AH575" s="405"/>
      <c r="AI575" s="406"/>
      <c r="AJ575" s="806"/>
      <c r="AK575" s="807"/>
      <c r="AL575" s="808"/>
      <c r="AM575" s="809"/>
      <c r="AN575" s="806"/>
      <c r="AO575" s="807"/>
      <c r="AP575" s="271"/>
      <c r="AQ575" s="483"/>
      <c r="AR575" s="270"/>
      <c r="AS575" s="267"/>
      <c r="AT575" s="264"/>
      <c r="AU575" s="276"/>
      <c r="AV575" s="880"/>
      <c r="AW575" s="883"/>
      <c r="AX575" s="886"/>
      <c r="AY575" s="883"/>
      <c r="AZ575" s="889"/>
      <c r="BA575" s="892"/>
      <c r="BB575" s="394"/>
      <c r="BC575" s="282"/>
      <c r="BD575" s="398">
        <v>0.2</v>
      </c>
      <c r="BE575" s="288" t="str">
        <f>IF(ISERROR(IF(R571="R.INHERENTE
1","R. INHERENTE",(IF(AZ571="R.RESIDUAL
1","R. RESIDUAL"," ")))),"",(IF(R571="R.INHERENTE
1","R. INHERENTE",(IF(AZ571="R.RESIDUAL
1","R. RESIDUAL"," ")))))</f>
        <v xml:space="preserve"> </v>
      </c>
      <c r="BF575" s="289" t="str">
        <f>IF(ISERROR(IF(R571="R.INHERENTE
6","R. INHERENTE",(IF(AZ571="R.RESIDUAL
6","R. RESIDUAL"," ")))),"",(IF(R571="R.INHERENTE
6","R. INHERENTE",(IF(AZ571="R.RESIDUAL
6","R. RESIDUAL"," ")))))</f>
        <v xml:space="preserve"> </v>
      </c>
      <c r="BG575" s="290" t="str">
        <f>IF(ISERROR(IF(R571="R.INHERENTE
11","R. INHERENTE",(IF(AZ571="R.RESIDUAL
11","R. RESIDUAL"," ")))),"",(IF(R571="R.INHERENTE
11","R. INHERENTE",(IF(AZ571="R.RESIDUAL
11","R. RESIDUAL"," ")))))</f>
        <v>R. RESIDUAL</v>
      </c>
      <c r="BH575" s="291" t="str">
        <f>IF(ISERROR(IF(R571="R.INHERENTE
16","R. INHERENTE",(IF(AZ571="R.RESIDUAL
16","R. RESIDUAL"," ")))),"",(IF(R571="R.INHERENTE
16","R. INHERENTE",(IF(AZ571="R.RESIDUAL
16","R. RESIDUAL"," ")))))</f>
        <v>R. INHERENTE</v>
      </c>
      <c r="BI575" s="292" t="str">
        <f>IF(ISERROR(IF(R571="R.INHERENTE
21","R. INHERENTE",(IF(AZ571="R.RESIDUAL
21","R. RESIDUAL"," ")))),"",(IF(R571="R.INHERENTE
21","R. INHERENTE",(IF(AZ571="R.RESIDUAL
21","R. RESIDUAL"," ")))))</f>
        <v xml:space="preserve"> </v>
      </c>
      <c r="BJ575" s="280"/>
      <c r="BK575" s="1159"/>
      <c r="BL575" s="1162"/>
      <c r="BM575" s="1162"/>
      <c r="BN575" s="1162"/>
      <c r="BO575" s="812"/>
      <c r="BP575" s="815"/>
      <c r="BQ575" s="392"/>
      <c r="BR575" s="818"/>
      <c r="BS575" s="821"/>
      <c r="BT575" s="824"/>
      <c r="BU575" s="275"/>
      <c r="BV575" s="827"/>
      <c r="BW575" s="830"/>
      <c r="BX575" s="830"/>
      <c r="BY575" s="830"/>
      <c r="BZ575" s="794"/>
      <c r="CA575" s="830"/>
      <c r="CB575" s="830"/>
      <c r="CC575" s="830"/>
      <c r="CD575" s="794"/>
      <c r="CE575" s="830"/>
      <c r="CF575" s="830"/>
      <c r="CG575" s="830"/>
      <c r="CH575" s="794"/>
      <c r="CI575" s="830"/>
      <c r="CJ575" s="830"/>
      <c r="CK575" s="830"/>
      <c r="CL575" s="794"/>
      <c r="CM575" s="830"/>
      <c r="CN575" s="830"/>
      <c r="CO575" s="830"/>
      <c r="CP575" s="797"/>
      <c r="CQ575" s="308"/>
      <c r="CR575" s="833"/>
      <c r="CS575" s="791"/>
      <c r="CT575" s="791"/>
      <c r="CU575" s="791"/>
      <c r="CV575" s="791"/>
      <c r="CW575" s="791"/>
      <c r="CX575" s="791"/>
      <c r="CY575" s="791"/>
      <c r="CZ575" s="794"/>
      <c r="DA575" s="791"/>
      <c r="DB575" s="791"/>
      <c r="DC575" s="791"/>
      <c r="DD575" s="794"/>
      <c r="DE575" s="791"/>
      <c r="DF575" s="791"/>
      <c r="DG575" s="791"/>
      <c r="DH575" s="794"/>
      <c r="DI575" s="791"/>
      <c r="DJ575" s="791"/>
      <c r="DK575" s="791"/>
      <c r="DL575" s="794"/>
      <c r="DM575" s="791"/>
      <c r="DN575" s="791"/>
      <c r="DO575" s="791"/>
      <c r="DP575" s="797"/>
      <c r="DQ575" s="293"/>
      <c r="DR575" s="300"/>
      <c r="DS575" s="301"/>
      <c r="DT575" s="301"/>
      <c r="DU575" s="302"/>
    </row>
    <row r="576" spans="1:125" ht="19.5" customHeight="1" thickBot="1" x14ac:dyDescent="0.3">
      <c r="AV576" s="394"/>
      <c r="AW576" s="394"/>
      <c r="AX576" s="394"/>
      <c r="AY576" s="394"/>
      <c r="AZ576" s="394"/>
      <c r="BE576" s="410">
        <v>0.2</v>
      </c>
      <c r="BF576" s="411">
        <v>0.4</v>
      </c>
      <c r="BG576" s="411">
        <v>0.60000000000000009</v>
      </c>
      <c r="BH576" s="411">
        <v>0.8</v>
      </c>
      <c r="BI576" s="411">
        <v>1</v>
      </c>
    </row>
    <row r="577" spans="1:125" ht="96" customHeight="1" x14ac:dyDescent="0.25">
      <c r="A577" s="303"/>
      <c r="B577" s="834">
        <v>94</v>
      </c>
      <c r="C577" s="837" t="s">
        <v>651</v>
      </c>
      <c r="D577" s="837" t="s">
        <v>631</v>
      </c>
      <c r="E577" s="837" t="s">
        <v>601</v>
      </c>
      <c r="F577" s="840" t="s">
        <v>600</v>
      </c>
      <c r="G577" s="843" t="s">
        <v>2086</v>
      </c>
      <c r="H577" s="485" t="s">
        <v>2087</v>
      </c>
      <c r="I577" s="846" t="str">
        <f>IF(F577="","",(CONCATENATE("Posibilidad de afectación ",F577," ",G577," ",H577," ",H578," ",H579," ",H580," ",H581)))</f>
        <v xml:space="preserve">Posibilidad de afectación Económica y Reputacional  por la no disponibilidad de insumos en las bodegas de almacen, debido a la falta de gestión por parte del supervisor, retrasos en los tramites administrativos de los procesos contractuales y la inoportunidad de entrega de los insumos por parte de los proveedores.  </v>
      </c>
      <c r="J577" s="849" t="s">
        <v>268</v>
      </c>
      <c r="K577" s="852" t="s">
        <v>868</v>
      </c>
      <c r="L577" s="274"/>
      <c r="M577" s="855" t="s">
        <v>656</v>
      </c>
      <c r="N577" s="858">
        <f>IF(ISERROR(VLOOKUP($M577,[13]Listas!$E$20:$F$24,2,FALSE)),"",(VLOOKUP($M577,[13]Listas!$E$20:$F$24,2,FALSE)))</f>
        <v>0.8</v>
      </c>
      <c r="O577" s="861" t="str">
        <f>IF(ISERROR(VLOOKUP($N577,[13]Listas!$E$3:$F$7,2,FALSE)),"",(VLOOKUP($N577,[13]Listas!$E$3:$F$7,2,FALSE)))</f>
        <v>ALTA</v>
      </c>
      <c r="P577" s="864" t="s">
        <v>594</v>
      </c>
      <c r="Q577" s="867">
        <f>IF(ISERROR(VLOOKUP($P577,[13]Listas!$E$28:$F$35,2,FALSE)),"",(VLOOKUP($P577,[13]Listas!$E$28:$F$35,2,FALSE)))</f>
        <v>0.6</v>
      </c>
      <c r="R577" s="870" t="str">
        <f>IF(N577="","",(CONCATENATE("R.INHERENTE
",(IF(AND($N577=0.2,$Q577=0.2),1,(IF(AND($N577=0.2,$Q577=0.4),6,(IF(AND($N577=0.2,$Q577=0.6),11,(IF(AND($N577=0.2,$Q577=0.8),16,(IF(AND($N577=0.2,$Q577=1),21,(IF(AND($N577=0.4,$Q577=0.2),2,(IF(AND($N577=0.4,$Q577=0.4),7,(IF(AND($N577=0.4,$Q577=0.6),12,(IF(AND($N577=0.4,$Q577=0.8),17,(IF(AND($N577=0.4,$Q577=1),22,(IF(AND($N577=0.6,$Q577=0.2),3,(IF(AND($N577=0.6,$Q577=0.4),8,(IF(AND($N577=0.6,$Q577=0.6),13,(IF(AND($N577=0.6,$Q577=0.8),18,(IF(AND($N577=0.6,$Q577=1),23,(IF(AND($N577=0.8,$Q577=0.2),4,(IF(AND($N577=0.8,$Q577=0.4),9,(IF(AND($N577=0.8,$Q577=0.6),14,(IF(AND($N577=0.8,$Q577=0.8),19,(IF(AND($N577=0.8,$Q577=1),24,(IF(AND($N577=1,$Q577=0.2),5,(IF(AND($N577=1,$Q577=0.4),10,(IF(AND($N577=1,$Q577=0.6),15,(IF(AND($N577=1,$Q577=0.8),20,(IF(AND($N577=1,$Q577=1),25,"")))))))))))))))))))))))))))))))))))))))))))))))))))))</f>
        <v>R.INHERENTE
14</v>
      </c>
      <c r="S577" s="274">
        <f>+VLOOKUP($R577,[13]Listas!$D$112:$E$136,2,FALSE)</f>
        <v>14</v>
      </c>
      <c r="T577" s="515" t="s">
        <v>1657</v>
      </c>
      <c r="U577" s="309" t="s">
        <v>748</v>
      </c>
      <c r="V577" s="309"/>
      <c r="W577" s="873">
        <v>25</v>
      </c>
      <c r="X577" s="874"/>
      <c r="Y577" s="873"/>
      <c r="Z577" s="874"/>
      <c r="AA577" s="873"/>
      <c r="AB577" s="874"/>
      <c r="AC577" s="875"/>
      <c r="AD577" s="875"/>
      <c r="AE577" s="875">
        <v>15</v>
      </c>
      <c r="AF577" s="875"/>
      <c r="AG577" s="436">
        <f>W577+Y577+AA577+AC577+AE577</f>
        <v>40</v>
      </c>
      <c r="AH577" s="407">
        <v>0.48</v>
      </c>
      <c r="AI577" s="408">
        <v>0.6</v>
      </c>
      <c r="AJ577" s="1186" t="s">
        <v>189</v>
      </c>
      <c r="AK577" s="1187"/>
      <c r="AL577" s="1188" t="s">
        <v>588</v>
      </c>
      <c r="AM577" s="1189"/>
      <c r="AN577" s="1186" t="s">
        <v>189</v>
      </c>
      <c r="AO577" s="1187"/>
      <c r="AP577" s="500" t="s">
        <v>1658</v>
      </c>
      <c r="AQ577" s="478" t="s">
        <v>616</v>
      </c>
      <c r="AR577" s="310" t="s">
        <v>1659</v>
      </c>
      <c r="AS577" s="311" t="s">
        <v>1660</v>
      </c>
      <c r="AT577" s="312" t="s">
        <v>1661</v>
      </c>
      <c r="AU577" s="305">
        <f>+(IF(AND($AV577&gt;0,$AV577&lt;=0.2),0.2,(IF(AND($AV577&gt;0.2,$AV577&lt;=0.4),0.4,(IF(AND($AV577&gt;0.4,$AV577&lt;=0.6),0.6,(IF(AND($AV577&gt;0.6,$AV577&lt;=0.8),0.8,(IF($AV577&gt;0.8,1,""))))))))))</f>
        <v>0.4</v>
      </c>
      <c r="AV577" s="878">
        <f>+MIN(AH577:AH581)</f>
        <v>0.28799999999999998</v>
      </c>
      <c r="AW577" s="881" t="str">
        <f>+(IF($AU577=0.2,"MUY BAJA",(IF($AU577=0.4,"BAJA",(IF($AU577=0.6,"MEDIA",(IF($AU577=0.8,"ALTA",(IF($AU577=1,"MUY ALTA",""))))))))))</f>
        <v>BAJA</v>
      </c>
      <c r="AX577" s="884">
        <f>+MIN(AI577:AI581)</f>
        <v>0.6</v>
      </c>
      <c r="AY577" s="881" t="str">
        <f>+(IF($BB577=0.2,"MUY BAJA",(IF($BB577=0.4,"BAJA",(IF($BB577=0.6,"MEDIA",(IF($BB577=0.8,"ALTA",(IF($BB577=1,"MUY ALTA",""))))))))))</f>
        <v>MEDIA</v>
      </c>
      <c r="AZ577" s="887" t="str">
        <f>IF($AU577="","",(CONCATENATE("R.RESIDUAL
",(IF(AND($AU577=0.2,$BB577=0.2),1,(IF(AND($AU577=0.2,$BB577=0.4),6,(IF(AND($AU577=0.2,$BB577=0.6),11,(IF(AND($AU577=0.2,$BB577=0.8),16,(IF(AND($AU577=0.2,$BB577=1),21,(IF(AND($AU577=0.4,$BB577=0.2),2,(IF(AND($AU577=0.4,$BB577=0.4),7,(IF(AND($AU577=0.4,$BB577=0.6),12,(IF(AND($AU577=0.4,$BB577=0.8),17,(IF(AND($AU577=0.4,$BB577=1),22,(IF(AND($AU577=0.6,$BB577=0.2),3,(IF(AND($AU577=0.6,$BB577=0.4),8,(IF(AND($AU577=0.6,$BB577=0.6),13,(IF(AND($AU577=0.6,$BB577=0.8),18,(IF(AND($AU577=0.6,$BB577=1),23,(IF(AND($AU577=0.8,$BB577=0.2),4,(IF(AND($AU577=0.8,$BB577=0.4),9,(IF(AND($AU577=0.8,$BB577=0.6),14,(IF(AND($AU577=0.8,$BB577=0.8),19,(IF(AND($AU577=0.8,$BB577=1),24,(IF(AND($AU577=1,$BB577=0.2),5,(IF(AND($AU577=1,$BB577=0.4),10,(IF(AND($AU577=1,$BB577=0.6),15,(IF(AND($AU577=1,$BB577=0.8),20,(IF(AND($AU577=1,$BB577=1),25,"")))))))))))))))))))))))))))))))))))))))))))))))))))))</f>
        <v>R.RESIDUAL
12</v>
      </c>
      <c r="BA577" s="890" t="s">
        <v>749</v>
      </c>
      <c r="BB577" s="305">
        <f>+(IF(AND($AX577&gt;0,$AX577&lt;=0.2),0.2,(IF(AND($AX577&gt;0.2,$AX577&lt;=0.4),0.4,(IF(AND($AX577&gt;0.4,$AX577&lt;=0.6),0.6,(IF(AND($AX577&gt;0.6,$AX577&lt;=0.8),0.8,(IF($AX577&gt;0.8,1,""))))))))))</f>
        <v>0.6</v>
      </c>
      <c r="BC577" s="276">
        <f>+VLOOKUP($AZ577,[13]Listas!$F$112:$G$136,2,FALSE)</f>
        <v>12</v>
      </c>
      <c r="BD577" s="397">
        <v>1</v>
      </c>
      <c r="BE577" s="277" t="str">
        <f>IF(ISERROR(IF(R577="R.INHERENTE
5","R. INHERENTE",(IF(AZ577="R.RESIDUAL
5","R. RESIDUAL"," ")))),"",(IF(R577="R.INHERENTE
5","R. INHERENTE",(IF(AZ577="R.RESIDUAL
5","R. RESIDUAL"," ")))))</f>
        <v xml:space="preserve"> </v>
      </c>
      <c r="BF577" s="278" t="str">
        <f>IF(ISERROR(IF(R577="R.INHERENTE
10","R. INHERENTE",(IF(AZ577="R.RESIDUAL
10","R. RESIDUAL"," ")))),"",(IF(R577="R.INHERENTE
10","R. INHERENTE",(IF(AZ577="R.RESIDUAL
10","R. RESIDUAL"," ")))))</f>
        <v xml:space="preserve"> </v>
      </c>
      <c r="BG577" s="278" t="str">
        <f>IF(ISERROR(IF(R577="R.INHERENTE
15","R. INHERENTE",(IF(AZ577="R.RESIDUAL
15","R. RESIDUAL"," ")))),"",(IF(R577="R.INHERENTE
15","R. INHERENTE",(IF(AZ577="R.RESIDUAL
15","R. RESIDUAL"," ")))))</f>
        <v xml:space="preserve"> </v>
      </c>
      <c r="BH577" s="278" t="str">
        <f>IF(ISERROR(IF(R577="R.INHERENTE
20","R. INHERENTE",(IF(AZ577="R.RESIDUAL
20","R. RESIDUAL"," ")))),"",(IF(R577="R.INHERENTE
20","R. INHERENTE",(IF(AZ577="R.RESIDUAL
20","R. RESIDUAL"," ")))))</f>
        <v xml:space="preserve"> </v>
      </c>
      <c r="BI577" s="279" t="str">
        <f>IF(ISERROR(IF(R577="R.INHERENTE
25","R. INHERENTE",(IF(AZ577="R.RESIDUAL
25","R. RESIDUAL"," ")))),"",(IF(R577="R.INHERENTE
25","R. INHERENTE",(IF(AZ577="R.RESIDUAL
25","R. RESIDUAL"," ")))))</f>
        <v xml:space="preserve"> </v>
      </c>
      <c r="BJ577" s="280"/>
      <c r="BK577" s="1157" t="s">
        <v>1662</v>
      </c>
      <c r="BL577" s="1160" t="s">
        <v>1632</v>
      </c>
      <c r="BM577" s="1160" t="s">
        <v>1635</v>
      </c>
      <c r="BN577" s="1160" t="s">
        <v>1635</v>
      </c>
      <c r="BO577" s="810" t="s">
        <v>616</v>
      </c>
      <c r="BP577" s="813" t="s">
        <v>694</v>
      </c>
      <c r="BQ577" s="392"/>
      <c r="BR577" s="816" t="s">
        <v>1663</v>
      </c>
      <c r="BS577" s="819" t="s">
        <v>1937</v>
      </c>
      <c r="BT577" s="822" t="s">
        <v>1664</v>
      </c>
      <c r="BU577" s="275"/>
      <c r="BV577" s="825">
        <v>44656</v>
      </c>
      <c r="BW577" s="828"/>
      <c r="BX577" s="828"/>
      <c r="BY577" s="828"/>
      <c r="BZ577" s="792" t="s">
        <v>924</v>
      </c>
      <c r="CA577" s="828"/>
      <c r="CB577" s="828"/>
      <c r="CC577" s="828"/>
      <c r="CD577" s="792" t="s">
        <v>924</v>
      </c>
      <c r="CE577" s="828"/>
      <c r="CF577" s="828"/>
      <c r="CG577" s="828"/>
      <c r="CH577" s="792" t="s">
        <v>925</v>
      </c>
      <c r="CI577" s="828"/>
      <c r="CJ577" s="828"/>
      <c r="CK577" s="828"/>
      <c r="CL577" s="792" t="s">
        <v>924</v>
      </c>
      <c r="CM577" s="828"/>
      <c r="CN577" s="828"/>
      <c r="CO577" s="828"/>
      <c r="CP577" s="795" t="s">
        <v>926</v>
      </c>
      <c r="CQ577" s="308"/>
      <c r="CR577" s="831">
        <v>44661</v>
      </c>
      <c r="CS577" s="789"/>
      <c r="CT577" s="789"/>
      <c r="CU577" s="789"/>
      <c r="CV577" s="789"/>
      <c r="CW577" s="789"/>
      <c r="CX577" s="789"/>
      <c r="CY577" s="789"/>
      <c r="CZ577" s="792" t="s">
        <v>924</v>
      </c>
      <c r="DA577" s="789"/>
      <c r="DB577" s="789"/>
      <c r="DC577" s="789"/>
      <c r="DD577" s="792" t="s">
        <v>924</v>
      </c>
      <c r="DE577" s="789"/>
      <c r="DF577" s="789"/>
      <c r="DG577" s="789"/>
      <c r="DH577" s="792" t="s">
        <v>925</v>
      </c>
      <c r="DI577" s="789"/>
      <c r="DJ577" s="789"/>
      <c r="DK577" s="789"/>
      <c r="DL577" s="792" t="s">
        <v>924</v>
      </c>
      <c r="DM577" s="789"/>
      <c r="DN577" s="789"/>
      <c r="DO577" s="789"/>
      <c r="DP577" s="795" t="s">
        <v>926</v>
      </c>
      <c r="DQ577" s="293"/>
      <c r="DR577" s="294"/>
      <c r="DS577" s="295"/>
      <c r="DT577" s="295"/>
      <c r="DU577" s="296"/>
    </row>
    <row r="578" spans="1:125" ht="73.5" customHeight="1" x14ac:dyDescent="0.25">
      <c r="A578" s="303"/>
      <c r="B578" s="835"/>
      <c r="C578" s="838"/>
      <c r="D578" s="838"/>
      <c r="E578" s="838"/>
      <c r="F578" s="841"/>
      <c r="G578" s="844"/>
      <c r="H578" s="486" t="s">
        <v>2088</v>
      </c>
      <c r="I578" s="847"/>
      <c r="J578" s="850"/>
      <c r="K578" s="853"/>
      <c r="L578" s="274"/>
      <c r="M578" s="856"/>
      <c r="N578" s="859"/>
      <c r="O578" s="862"/>
      <c r="P578" s="865"/>
      <c r="Q578" s="868"/>
      <c r="R578" s="871"/>
      <c r="S578" s="274"/>
      <c r="T578" s="516" t="s">
        <v>1665</v>
      </c>
      <c r="U578" s="258" t="s">
        <v>748</v>
      </c>
      <c r="V578" s="258"/>
      <c r="W578" s="798">
        <v>25</v>
      </c>
      <c r="X578" s="798"/>
      <c r="Y578" s="798"/>
      <c r="Z578" s="798"/>
      <c r="AA578" s="798"/>
      <c r="AB578" s="798"/>
      <c r="AC578" s="798"/>
      <c r="AD578" s="798"/>
      <c r="AE578" s="798">
        <v>15</v>
      </c>
      <c r="AF578" s="798"/>
      <c r="AG578" s="412">
        <f>W578+Y578+AA578+AC578+AE578</f>
        <v>40</v>
      </c>
      <c r="AH578" s="403">
        <v>0.28799999999999998</v>
      </c>
      <c r="AI578" s="404"/>
      <c r="AJ578" s="801" t="s">
        <v>189</v>
      </c>
      <c r="AK578" s="802"/>
      <c r="AL578" s="803" t="s">
        <v>588</v>
      </c>
      <c r="AM578" s="804"/>
      <c r="AN578" s="801" t="s">
        <v>189</v>
      </c>
      <c r="AO578" s="802"/>
      <c r="AP578" s="499" t="s">
        <v>1666</v>
      </c>
      <c r="AQ578" s="482" t="s">
        <v>616</v>
      </c>
      <c r="AR578" s="269" t="s">
        <v>1667</v>
      </c>
      <c r="AS578" s="266" t="s">
        <v>1668</v>
      </c>
      <c r="AT578" s="261" t="s">
        <v>1661</v>
      </c>
      <c r="AU578" s="276"/>
      <c r="AV578" s="879"/>
      <c r="AW578" s="882"/>
      <c r="AX578" s="885"/>
      <c r="AY578" s="882"/>
      <c r="AZ578" s="888"/>
      <c r="BA578" s="891"/>
      <c r="BB578" s="394"/>
      <c r="BC578" s="282"/>
      <c r="BD578" s="397">
        <v>0.8</v>
      </c>
      <c r="BE578" s="283" t="str">
        <f>IF(ISERROR(IF(R577="R.INHERENTE
4","R. INHERENTE",(IF(AZ577="R.RESIDUAL
4","R. RESIDUAL"," ")))),"",(IF(R577="R.INHERENTE
4","R. INHERENTE",(IF(AZ577="R.RESIDUAL
4","R. RESIDUAL"," ")))))</f>
        <v xml:space="preserve"> </v>
      </c>
      <c r="BF578" s="284" t="str">
        <f>IF(ISERROR(IF(R577="R.INHERENTE
9","R. INHERENTE",(IF(AZ577="R.RESIDUAL
9","R. RESIDUAL"," ")))),"",(IF(R577="R.INHERENTE
9","R. INHERENTE",(IF(AZ577="R.RESIDUAL
9","R. RESIDUAL"," ")))))</f>
        <v xml:space="preserve"> </v>
      </c>
      <c r="BG578" s="285" t="str">
        <f>IF(ISERROR(IF(R577="R.INHERENTE
14","R. INHERENTE",(IF(AZ577="R.RESIDUAL
14","R. RESIDUAL"," ")))),"",(IF(R577="R.INHERENTE
14","R. INHERENTE",(IF(AZ577="R.RESIDUAL
14","R. RESIDUAL"," ")))))</f>
        <v>R. INHERENTE</v>
      </c>
      <c r="BH578" s="285" t="str">
        <f>IF(ISERROR(IF(R577="R.INHERENTE
19","R. INHERENTE",(IF(AZ577="R.RESIDUAL
19","R. RESIDUAL"," ")))),"",(IF(R577="R.INHERENTE
19","R. INHERENTE",(IF(AZ577="R.RESIDUAL
19","R. RESIDUAL"," ")))))</f>
        <v xml:space="preserve"> </v>
      </c>
      <c r="BI578" s="286" t="str">
        <f>IF(ISERROR(IF(R577="R.INHERENTE
24","R. INHERENTE",(IF(AZ577="R.RESIDUAL
24","R. RESIDUAL"," ")))),"",(IF(R577="R.INHERENTE
24","R. INHERENTE",(IF(AZ577="R.RESIDUAL
24","R. RESIDUAL"," ")))))</f>
        <v xml:space="preserve"> </v>
      </c>
      <c r="BJ578" s="280"/>
      <c r="BK578" s="1158"/>
      <c r="BL578" s="1161"/>
      <c r="BM578" s="1161"/>
      <c r="BN578" s="1161"/>
      <c r="BO578" s="811"/>
      <c r="BP578" s="814"/>
      <c r="BQ578" s="392"/>
      <c r="BR578" s="817"/>
      <c r="BS578" s="820" t="s">
        <v>1726</v>
      </c>
      <c r="BT578" s="823"/>
      <c r="BU578" s="275"/>
      <c r="BV578" s="826"/>
      <c r="BW578" s="829"/>
      <c r="BX578" s="829"/>
      <c r="BY578" s="829"/>
      <c r="BZ578" s="793"/>
      <c r="CA578" s="829"/>
      <c r="CB578" s="829"/>
      <c r="CC578" s="829"/>
      <c r="CD578" s="793"/>
      <c r="CE578" s="829"/>
      <c r="CF578" s="829"/>
      <c r="CG578" s="829"/>
      <c r="CH578" s="793"/>
      <c r="CI578" s="829"/>
      <c r="CJ578" s="829"/>
      <c r="CK578" s="829"/>
      <c r="CL578" s="793"/>
      <c r="CM578" s="829"/>
      <c r="CN578" s="829"/>
      <c r="CO578" s="829"/>
      <c r="CP578" s="796"/>
      <c r="CQ578" s="308"/>
      <c r="CR578" s="832"/>
      <c r="CS578" s="790"/>
      <c r="CT578" s="790"/>
      <c r="CU578" s="790"/>
      <c r="CV578" s="790"/>
      <c r="CW578" s="790"/>
      <c r="CX578" s="790"/>
      <c r="CY578" s="790"/>
      <c r="CZ578" s="793"/>
      <c r="DA578" s="790"/>
      <c r="DB578" s="790"/>
      <c r="DC578" s="790"/>
      <c r="DD578" s="793"/>
      <c r="DE578" s="790"/>
      <c r="DF578" s="790"/>
      <c r="DG578" s="790"/>
      <c r="DH578" s="793"/>
      <c r="DI578" s="790"/>
      <c r="DJ578" s="790"/>
      <c r="DK578" s="790"/>
      <c r="DL578" s="793"/>
      <c r="DM578" s="790"/>
      <c r="DN578" s="790"/>
      <c r="DO578" s="790"/>
      <c r="DP578" s="796"/>
      <c r="DQ578" s="293"/>
      <c r="DR578" s="297"/>
      <c r="DS578" s="298"/>
      <c r="DT578" s="298"/>
      <c r="DU578" s="299"/>
    </row>
    <row r="579" spans="1:125" ht="66.75" customHeight="1" x14ac:dyDescent="0.25">
      <c r="A579" s="303"/>
      <c r="B579" s="835"/>
      <c r="C579" s="838"/>
      <c r="D579" s="838"/>
      <c r="E579" s="838"/>
      <c r="F579" s="841"/>
      <c r="G579" s="844"/>
      <c r="H579" s="486" t="s">
        <v>2089</v>
      </c>
      <c r="I579" s="847"/>
      <c r="J579" s="850"/>
      <c r="K579" s="853"/>
      <c r="L579" s="274"/>
      <c r="M579" s="856"/>
      <c r="N579" s="859"/>
      <c r="O579" s="862"/>
      <c r="P579" s="865"/>
      <c r="Q579" s="868"/>
      <c r="R579" s="871"/>
      <c r="S579" s="274"/>
      <c r="T579" s="516"/>
      <c r="U579" s="258"/>
      <c r="V579" s="258"/>
      <c r="W579" s="798"/>
      <c r="X579" s="798"/>
      <c r="Y579" s="798"/>
      <c r="Z579" s="798"/>
      <c r="AA579" s="798"/>
      <c r="AB579" s="798"/>
      <c r="AC579" s="798"/>
      <c r="AD579" s="798"/>
      <c r="AE579" s="798"/>
      <c r="AF579" s="798"/>
      <c r="AG579" s="412">
        <f>W579+Y579+AA579+AC579+AE579</f>
        <v>0</v>
      </c>
      <c r="AH579" s="403"/>
      <c r="AI579" s="404"/>
      <c r="AJ579" s="801"/>
      <c r="AK579" s="802"/>
      <c r="AL579" s="803"/>
      <c r="AM579" s="804"/>
      <c r="AN579" s="801"/>
      <c r="AO579" s="802"/>
      <c r="AP579" s="480"/>
      <c r="AQ579" s="482"/>
      <c r="AR579" s="269"/>
      <c r="AS579" s="266"/>
      <c r="AT579" s="261"/>
      <c r="AU579" s="276"/>
      <c r="AV579" s="879"/>
      <c r="AW579" s="882"/>
      <c r="AX579" s="885"/>
      <c r="AY579" s="882"/>
      <c r="AZ579" s="888"/>
      <c r="BA579" s="891"/>
      <c r="BB579" s="394"/>
      <c r="BC579" s="282"/>
      <c r="BD579" s="397">
        <v>0.60000000000000009</v>
      </c>
      <c r="BE579" s="283" t="str">
        <f>IF(ISERROR(IF(R577="R.INHERENTE
3","R. INHERENTE",(IF(AZ577="R.RESIDUAL
3","R. RESIDUAL"," ")))),"",(IF(R577="R.INHERENTE
3","R. INHERENTE",(IF(AZ577="R.RESIDUAL
3","R. RESIDUAL"," ")))))</f>
        <v xml:space="preserve"> </v>
      </c>
      <c r="BF579" s="284" t="str">
        <f>IF(ISERROR(IF(R577="R.INHERENTE
8","R. INHERENTE",(IF(AZ577="R.RESIDUAL
8","R. RESIDUAL"," ")))),"",(IF(R577="R.INHERENTE
8","R. INHERENTE",(IF(AZ577="R.RESIDUAL
8","R. RESIDUAL"," ")))))</f>
        <v xml:space="preserve"> </v>
      </c>
      <c r="BG579" s="284" t="str">
        <f>IF(ISERROR(IF(R577="R.INHERENTE
13","R. INHERENTE",(IF(AZ577="R.RESIDUAL
13","R. RESIDUAL"," ")))),"",(IF(R577="R.INHERENTE
13","R. INHERENTE",(IF(AZ577="R.RESIDUAL
13","R. RESIDUAL"," ")))))</f>
        <v xml:space="preserve"> </v>
      </c>
      <c r="BH579" s="285" t="str">
        <f>IF(ISERROR(IF(R577="R.INHERENTE
18","R. INHERENTE",(IF(AZ577="R.RESIDUAL
18","R. RESIDUAL"," ")))),"",(IF(R577="R.INHERENTE
18","R. INHERENTE",(IF(AZ577="R.RESIDUAL
18","R. RESIDUAL"," ")))))</f>
        <v xml:space="preserve"> </v>
      </c>
      <c r="BI579" s="286" t="str">
        <f>IF(ISERROR(IF(R577="R.INHERENTE
23","R. INHERENTE",(IF(AZ577="R.RESIDUAL
23","R. RESIDUAL"," ")))),"",(IF(R577="R.INHERENTE
23","R. INHERENTE",(IF(AZ577="R.RESIDUAL
23","R. RESIDUAL"," ")))))</f>
        <v xml:space="preserve"> </v>
      </c>
      <c r="BJ579" s="280"/>
      <c r="BK579" s="1158"/>
      <c r="BL579" s="1161"/>
      <c r="BM579" s="1161"/>
      <c r="BN579" s="1161"/>
      <c r="BO579" s="811"/>
      <c r="BP579" s="814"/>
      <c r="BQ579" s="392"/>
      <c r="BR579" s="817"/>
      <c r="BS579" s="820"/>
      <c r="BT579" s="823"/>
      <c r="BU579" s="275"/>
      <c r="BV579" s="826"/>
      <c r="BW579" s="829"/>
      <c r="BX579" s="829"/>
      <c r="BY579" s="829"/>
      <c r="BZ579" s="793"/>
      <c r="CA579" s="829"/>
      <c r="CB579" s="829"/>
      <c r="CC579" s="829"/>
      <c r="CD579" s="793"/>
      <c r="CE579" s="829"/>
      <c r="CF579" s="829"/>
      <c r="CG579" s="829"/>
      <c r="CH579" s="793"/>
      <c r="CI579" s="829"/>
      <c r="CJ579" s="829"/>
      <c r="CK579" s="829"/>
      <c r="CL579" s="793"/>
      <c r="CM579" s="829"/>
      <c r="CN579" s="829"/>
      <c r="CO579" s="829"/>
      <c r="CP579" s="796"/>
      <c r="CQ579" s="308"/>
      <c r="CR579" s="832"/>
      <c r="CS579" s="790"/>
      <c r="CT579" s="790"/>
      <c r="CU579" s="790"/>
      <c r="CV579" s="790"/>
      <c r="CW579" s="790"/>
      <c r="CX579" s="790"/>
      <c r="CY579" s="790"/>
      <c r="CZ579" s="793"/>
      <c r="DA579" s="790"/>
      <c r="DB579" s="790"/>
      <c r="DC579" s="790"/>
      <c r="DD579" s="793"/>
      <c r="DE579" s="790"/>
      <c r="DF579" s="790"/>
      <c r="DG579" s="790"/>
      <c r="DH579" s="793"/>
      <c r="DI579" s="790"/>
      <c r="DJ579" s="790"/>
      <c r="DK579" s="790"/>
      <c r="DL579" s="793"/>
      <c r="DM579" s="790"/>
      <c r="DN579" s="790"/>
      <c r="DO579" s="790"/>
      <c r="DP579" s="796"/>
      <c r="DQ579" s="293"/>
      <c r="DR579" s="297"/>
      <c r="DS579" s="298"/>
      <c r="DT579" s="298"/>
      <c r="DU579" s="299"/>
    </row>
    <row r="580" spans="1:125" ht="66.75" customHeight="1" x14ac:dyDescent="0.25">
      <c r="A580" s="303"/>
      <c r="B580" s="835"/>
      <c r="C580" s="838"/>
      <c r="D580" s="838"/>
      <c r="E580" s="838"/>
      <c r="F580" s="841"/>
      <c r="G580" s="844"/>
      <c r="H580" s="486"/>
      <c r="I580" s="847"/>
      <c r="J580" s="850"/>
      <c r="K580" s="853"/>
      <c r="L580" s="274"/>
      <c r="M580" s="856"/>
      <c r="N580" s="859"/>
      <c r="O580" s="862"/>
      <c r="P580" s="865"/>
      <c r="Q580" s="868"/>
      <c r="R580" s="871"/>
      <c r="S580" s="274"/>
      <c r="T580" s="516"/>
      <c r="U580" s="258"/>
      <c r="V580" s="258"/>
      <c r="W580" s="798"/>
      <c r="X580" s="798"/>
      <c r="Y580" s="798"/>
      <c r="Z580" s="798"/>
      <c r="AA580" s="798"/>
      <c r="AB580" s="798"/>
      <c r="AC580" s="798"/>
      <c r="AD580" s="798"/>
      <c r="AE580" s="798"/>
      <c r="AF580" s="798"/>
      <c r="AG580" s="412">
        <f>W580+Y580+AA580+AC580+AE580</f>
        <v>0</v>
      </c>
      <c r="AH580" s="403"/>
      <c r="AI580" s="404"/>
      <c r="AJ580" s="801"/>
      <c r="AK580" s="802"/>
      <c r="AL580" s="803"/>
      <c r="AM580" s="804"/>
      <c r="AN580" s="801"/>
      <c r="AO580" s="802"/>
      <c r="AP580" s="480"/>
      <c r="AQ580" s="482"/>
      <c r="AR580" s="269"/>
      <c r="AS580" s="266"/>
      <c r="AT580" s="261"/>
      <c r="AU580" s="276"/>
      <c r="AV580" s="879"/>
      <c r="AW580" s="882"/>
      <c r="AX580" s="885"/>
      <c r="AY580" s="882"/>
      <c r="AZ580" s="888"/>
      <c r="BA580" s="891"/>
      <c r="BB580" s="394"/>
      <c r="BC580" s="282"/>
      <c r="BD580" s="397">
        <v>0.4</v>
      </c>
      <c r="BE580" s="287" t="str">
        <f>IF(ISERROR(IF(R577="R.INHERENTE
2","R. INHERENTE",(IF(AZ577="R.RESIDUAL
2","R. RESIDUAL"," ")))),"",(IF(R577="R.INHERENTE
2","R. INHERENTE",(IF(AZ577="R.RESIDUAL
2","R. RESIDUAL"," ")))))</f>
        <v xml:space="preserve"> </v>
      </c>
      <c r="BF580" s="284" t="str">
        <f>IF(ISERROR(IF(R577="R.INHERENTE
7","R. INHERENTE",(IF(AZ577="R.RESIDUAL
7","R. RESIDUAL"," ")))),"",(IF(R577="R.INHERENTE
7","R. INHERENTE",(IF(AZ577="R.RESIDUAL
7","R. RESIDUAL"," ")))))</f>
        <v xml:space="preserve"> </v>
      </c>
      <c r="BG580" s="284" t="str">
        <f>IF(ISERROR(IF(R577="R.INHERENTE
12","R. INHERENTE",(IF(AZ577="R.RESIDUAL
12","R. RESIDUAL"," ")))),"",(IF(R577="R.INHERENTE
12","R. INHERENTE",(IF(AZ577="R.RESIDUAL
12","R. RESIDUAL"," ")))))</f>
        <v>R. RESIDUAL</v>
      </c>
      <c r="BH580" s="285" t="str">
        <f>IF(ISERROR(IF(R577="R.INHERENTE
17","R. INHERENTE",(IF(AZ577="R.RESIDUAL
17","R. RESIDUAL"," ")))),"",(IF(R577="R.INHERENTE
17","R. INHERENTE",(IF(AZ577="R.RESIDUAL
17","R. RESIDUAL"," ")))))</f>
        <v xml:space="preserve"> </v>
      </c>
      <c r="BI580" s="286" t="str">
        <f>IF(ISERROR(IF(R577="R.INHERENTE
22","R. INHERENTE",(IF(AZ577="R.RESIDUAL
22","R. RESIDUAL"," ")))),"",(IF(R577="R.INHERENTE
22","R. INHERENTE",(IF(AZ577="R.RESIDUAL
22","R. RESIDUAL"," ")))))</f>
        <v xml:space="preserve"> </v>
      </c>
      <c r="BJ580" s="280"/>
      <c r="BK580" s="1158"/>
      <c r="BL580" s="1161"/>
      <c r="BM580" s="1161"/>
      <c r="BN580" s="1161"/>
      <c r="BO580" s="811"/>
      <c r="BP580" s="814"/>
      <c r="BQ580" s="392"/>
      <c r="BR580" s="817"/>
      <c r="BS580" s="820"/>
      <c r="BT580" s="823"/>
      <c r="BU580" s="275"/>
      <c r="BV580" s="826"/>
      <c r="BW580" s="829"/>
      <c r="BX580" s="829"/>
      <c r="BY580" s="829"/>
      <c r="BZ580" s="793"/>
      <c r="CA580" s="829"/>
      <c r="CB580" s="829"/>
      <c r="CC580" s="829"/>
      <c r="CD580" s="793"/>
      <c r="CE580" s="829"/>
      <c r="CF580" s="829"/>
      <c r="CG580" s="829"/>
      <c r="CH580" s="793"/>
      <c r="CI580" s="829"/>
      <c r="CJ580" s="829"/>
      <c r="CK580" s="829"/>
      <c r="CL580" s="793"/>
      <c r="CM580" s="829"/>
      <c r="CN580" s="829"/>
      <c r="CO580" s="829"/>
      <c r="CP580" s="796"/>
      <c r="CQ580" s="308"/>
      <c r="CR580" s="832"/>
      <c r="CS580" s="790"/>
      <c r="CT580" s="790"/>
      <c r="CU580" s="790"/>
      <c r="CV580" s="790"/>
      <c r="CW580" s="790"/>
      <c r="CX580" s="790"/>
      <c r="CY580" s="790"/>
      <c r="CZ580" s="793"/>
      <c r="DA580" s="790"/>
      <c r="DB580" s="790"/>
      <c r="DC580" s="790"/>
      <c r="DD580" s="793"/>
      <c r="DE580" s="790"/>
      <c r="DF580" s="790"/>
      <c r="DG580" s="790"/>
      <c r="DH580" s="793"/>
      <c r="DI580" s="790"/>
      <c r="DJ580" s="790"/>
      <c r="DK580" s="790"/>
      <c r="DL580" s="793"/>
      <c r="DM580" s="790"/>
      <c r="DN580" s="790"/>
      <c r="DO580" s="790"/>
      <c r="DP580" s="796"/>
      <c r="DQ580" s="293"/>
      <c r="DR580" s="297"/>
      <c r="DS580" s="298"/>
      <c r="DT580" s="298"/>
      <c r="DU580" s="299"/>
    </row>
    <row r="581" spans="1:125" ht="66.75" customHeight="1" thickBot="1" x14ac:dyDescent="0.3">
      <c r="A581" s="303"/>
      <c r="B581" s="836"/>
      <c r="C581" s="839"/>
      <c r="D581" s="839"/>
      <c r="E581" s="839"/>
      <c r="F581" s="842"/>
      <c r="G581" s="845"/>
      <c r="H581" s="487"/>
      <c r="I581" s="848"/>
      <c r="J581" s="851"/>
      <c r="K581" s="854"/>
      <c r="L581" s="274"/>
      <c r="M581" s="857"/>
      <c r="N581" s="860"/>
      <c r="O581" s="863"/>
      <c r="P581" s="866"/>
      <c r="Q581" s="869"/>
      <c r="R581" s="872"/>
      <c r="S581" s="274"/>
      <c r="T581" s="536"/>
      <c r="U581" s="263"/>
      <c r="V581" s="263"/>
      <c r="W581" s="805"/>
      <c r="X581" s="805"/>
      <c r="Y581" s="805"/>
      <c r="Z581" s="805"/>
      <c r="AA581" s="805"/>
      <c r="AB581" s="805"/>
      <c r="AC581" s="805"/>
      <c r="AD581" s="805"/>
      <c r="AE581" s="805"/>
      <c r="AF581" s="805"/>
      <c r="AG581" s="413">
        <f>W581+Y581+AA581+AC581+AE581</f>
        <v>0</v>
      </c>
      <c r="AH581" s="405"/>
      <c r="AI581" s="406"/>
      <c r="AJ581" s="806"/>
      <c r="AK581" s="807"/>
      <c r="AL581" s="808"/>
      <c r="AM581" s="809"/>
      <c r="AN581" s="806"/>
      <c r="AO581" s="807"/>
      <c r="AP581" s="271"/>
      <c r="AQ581" s="483"/>
      <c r="AR581" s="270"/>
      <c r="AS581" s="267"/>
      <c r="AT581" s="264"/>
      <c r="AU581" s="276"/>
      <c r="AV581" s="880"/>
      <c r="AW581" s="883"/>
      <c r="AX581" s="886"/>
      <c r="AY581" s="883"/>
      <c r="AZ581" s="889"/>
      <c r="BA581" s="892"/>
      <c r="BB581" s="394"/>
      <c r="BC581" s="282"/>
      <c r="BD581" s="398">
        <v>0.2</v>
      </c>
      <c r="BE581" s="288" t="str">
        <f>IF(ISERROR(IF(R577="R.INHERENTE
1","R. INHERENTE",(IF(AZ577="R.RESIDUAL
1","R. RESIDUAL"," ")))),"",(IF(R577="R.INHERENTE
1","R. INHERENTE",(IF(AZ577="R.RESIDUAL
1","R. RESIDUAL"," ")))))</f>
        <v xml:space="preserve"> </v>
      </c>
      <c r="BF581" s="289" t="str">
        <f>IF(ISERROR(IF(R577="R.INHERENTE
6","R. INHERENTE",(IF(AZ577="R.RESIDUAL
6","R. RESIDUAL"," ")))),"",(IF(R577="R.INHERENTE
6","R. INHERENTE",(IF(AZ577="R.RESIDUAL
6","R. RESIDUAL"," ")))))</f>
        <v xml:space="preserve"> </v>
      </c>
      <c r="BG581" s="290" t="str">
        <f>IF(ISERROR(IF(R577="R.INHERENTE
11","R. INHERENTE",(IF(AZ577="R.RESIDUAL
11","R. RESIDUAL"," ")))),"",(IF(R577="R.INHERENTE
11","R. INHERENTE",(IF(AZ577="R.RESIDUAL
11","R. RESIDUAL"," ")))))</f>
        <v xml:space="preserve"> </v>
      </c>
      <c r="BH581" s="291" t="str">
        <f>IF(ISERROR(IF(R577="R.INHERENTE
16","R. INHERENTE",(IF(AZ577="R.RESIDUAL
16","R. RESIDUAL"," ")))),"",(IF(R577="R.INHERENTE
16","R. INHERENTE",(IF(AZ577="R.RESIDUAL
16","R. RESIDUAL"," ")))))</f>
        <v xml:space="preserve"> </v>
      </c>
      <c r="BI581" s="292" t="str">
        <f>IF(ISERROR(IF(R577="R.INHERENTE
21","R. INHERENTE",(IF(AZ577="R.RESIDUAL
21","R. RESIDUAL"," ")))),"",(IF(R577="R.INHERENTE
21","R. INHERENTE",(IF(AZ577="R.RESIDUAL
21","R. RESIDUAL"," ")))))</f>
        <v xml:space="preserve"> </v>
      </c>
      <c r="BJ581" s="280"/>
      <c r="BK581" s="1159"/>
      <c r="BL581" s="1162"/>
      <c r="BM581" s="1162"/>
      <c r="BN581" s="1162"/>
      <c r="BO581" s="812"/>
      <c r="BP581" s="815"/>
      <c r="BQ581" s="392"/>
      <c r="BR581" s="818"/>
      <c r="BS581" s="821"/>
      <c r="BT581" s="824"/>
      <c r="BU581" s="275"/>
      <c r="BV581" s="827"/>
      <c r="BW581" s="830"/>
      <c r="BX581" s="830"/>
      <c r="BY581" s="830"/>
      <c r="BZ581" s="794"/>
      <c r="CA581" s="830"/>
      <c r="CB581" s="830"/>
      <c r="CC581" s="830"/>
      <c r="CD581" s="794"/>
      <c r="CE581" s="830"/>
      <c r="CF581" s="830"/>
      <c r="CG581" s="830"/>
      <c r="CH581" s="794"/>
      <c r="CI581" s="830"/>
      <c r="CJ581" s="830"/>
      <c r="CK581" s="830"/>
      <c r="CL581" s="794"/>
      <c r="CM581" s="830"/>
      <c r="CN581" s="830"/>
      <c r="CO581" s="830"/>
      <c r="CP581" s="797"/>
      <c r="CQ581" s="308"/>
      <c r="CR581" s="833"/>
      <c r="CS581" s="791"/>
      <c r="CT581" s="791"/>
      <c r="CU581" s="791"/>
      <c r="CV581" s="791"/>
      <c r="CW581" s="791"/>
      <c r="CX581" s="791"/>
      <c r="CY581" s="791"/>
      <c r="CZ581" s="794"/>
      <c r="DA581" s="791"/>
      <c r="DB581" s="791"/>
      <c r="DC581" s="791"/>
      <c r="DD581" s="794"/>
      <c r="DE581" s="791"/>
      <c r="DF581" s="791"/>
      <c r="DG581" s="791"/>
      <c r="DH581" s="794"/>
      <c r="DI581" s="791"/>
      <c r="DJ581" s="791"/>
      <c r="DK581" s="791"/>
      <c r="DL581" s="794"/>
      <c r="DM581" s="791"/>
      <c r="DN581" s="791"/>
      <c r="DO581" s="791"/>
      <c r="DP581" s="797"/>
      <c r="DQ581" s="293"/>
      <c r="DR581" s="300"/>
      <c r="DS581" s="301"/>
      <c r="DT581" s="301"/>
      <c r="DU581" s="302"/>
    </row>
    <row r="582" spans="1:125" ht="19.5" customHeight="1" thickBot="1" x14ac:dyDescent="0.3">
      <c r="AV582" s="394"/>
      <c r="AW582" s="394"/>
      <c r="AX582" s="394"/>
      <c r="AY582" s="394"/>
      <c r="AZ582" s="394"/>
      <c r="BE582" s="410">
        <v>0.2</v>
      </c>
      <c r="BF582" s="411">
        <v>0.4</v>
      </c>
      <c r="BG582" s="411">
        <v>0.60000000000000009</v>
      </c>
      <c r="BH582" s="411">
        <v>0.8</v>
      </c>
      <c r="BI582" s="411">
        <v>1</v>
      </c>
    </row>
    <row r="583" spans="1:125" ht="86.25" customHeight="1" x14ac:dyDescent="0.25">
      <c r="A583" s="303"/>
      <c r="B583" s="834">
        <v>95</v>
      </c>
      <c r="C583" s="837" t="s">
        <v>651</v>
      </c>
      <c r="D583" s="837" t="s">
        <v>631</v>
      </c>
      <c r="E583" s="837" t="s">
        <v>601</v>
      </c>
      <c r="F583" s="840" t="s">
        <v>599</v>
      </c>
      <c r="G583" s="843" t="s">
        <v>2090</v>
      </c>
      <c r="H583" s="485" t="s">
        <v>2091</v>
      </c>
      <c r="I583" s="846" t="str">
        <f>IF(F583="","",(CONCATENATE("Posibilidad de afectación ",F583," ",G583," ",H583," ",H584," ",H585," ",H586," ",H587)))</f>
        <v xml:space="preserve">Posibilidad de afectación Económica  por el vencimiento y/o deterioro de los insumos en las bodegas de almacén, a causa de la planeación del supervisor en la solicitud de pedidos al proveedor,  falta de rotación y obsolescencia tecnológica y seguimiento a las fechas de vencimiento generando sobre Stock.  </v>
      </c>
      <c r="J583" s="849" t="s">
        <v>268</v>
      </c>
      <c r="K583" s="852" t="s">
        <v>868</v>
      </c>
      <c r="L583" s="274"/>
      <c r="M583" s="855" t="s">
        <v>657</v>
      </c>
      <c r="N583" s="858">
        <f>IF(ISERROR(VLOOKUP($M583,[13]Listas!$E$20:$F$24,2,FALSE)),"",(VLOOKUP($M583,[13]Listas!$E$20:$F$24,2,FALSE)))</f>
        <v>0.6</v>
      </c>
      <c r="O583" s="861" t="str">
        <f>IF(ISERROR(VLOOKUP($N583,[13]Listas!$E$3:$F$7,2,FALSE)),"",(VLOOKUP($N583,[13]Listas!$E$3:$F$7,2,FALSE)))</f>
        <v>MEDIA</v>
      </c>
      <c r="P583" s="864" t="s">
        <v>594</v>
      </c>
      <c r="Q583" s="867">
        <f>IF(ISERROR(VLOOKUP($P583,[13]Listas!$E$28:$F$35,2,FALSE)),"",(VLOOKUP($P583,[13]Listas!$E$28:$F$35,2,FALSE)))</f>
        <v>0.6</v>
      </c>
      <c r="R583" s="870" t="str">
        <f>IF(N583="","",(CONCATENATE("R.INHERENTE
",(IF(AND($N583=0.2,$Q583=0.2),1,(IF(AND($N583=0.2,$Q583=0.4),6,(IF(AND($N583=0.2,$Q583=0.6),11,(IF(AND($N583=0.2,$Q583=0.8),16,(IF(AND($N583=0.2,$Q583=1),21,(IF(AND($N583=0.4,$Q583=0.2),2,(IF(AND($N583=0.4,$Q583=0.4),7,(IF(AND($N583=0.4,$Q583=0.6),12,(IF(AND($N583=0.4,$Q583=0.8),17,(IF(AND($N583=0.4,$Q583=1),22,(IF(AND($N583=0.6,$Q583=0.2),3,(IF(AND($N583=0.6,$Q583=0.4),8,(IF(AND($N583=0.6,$Q583=0.6),13,(IF(AND($N583=0.6,$Q583=0.8),18,(IF(AND($N583=0.6,$Q583=1),23,(IF(AND($N583=0.8,$Q583=0.2),4,(IF(AND($N583=0.8,$Q583=0.4),9,(IF(AND($N583=0.8,$Q583=0.6),14,(IF(AND($N583=0.8,$Q583=0.8),19,(IF(AND($N583=0.8,$Q583=1),24,(IF(AND($N583=1,$Q583=0.2),5,(IF(AND($N583=1,$Q583=0.4),10,(IF(AND($N583=1,$Q583=0.6),15,(IF(AND($N583=1,$Q583=0.8),20,(IF(AND($N583=1,$Q583=1),25,"")))))))))))))))))))))))))))))))))))))))))))))))))))))</f>
        <v>R.INHERENTE
13</v>
      </c>
      <c r="S583" s="274">
        <f>+VLOOKUP($R583,[13]Listas!$D$112:$E$136,2,FALSE)</f>
        <v>13</v>
      </c>
      <c r="T583" s="515" t="s">
        <v>1669</v>
      </c>
      <c r="U583" s="309" t="s">
        <v>748</v>
      </c>
      <c r="V583" s="309"/>
      <c r="W583" s="873">
        <v>25</v>
      </c>
      <c r="X583" s="874"/>
      <c r="Y583" s="873"/>
      <c r="Z583" s="874"/>
      <c r="AA583" s="873"/>
      <c r="AB583" s="874"/>
      <c r="AC583" s="875"/>
      <c r="AD583" s="875"/>
      <c r="AE583" s="875">
        <v>15</v>
      </c>
      <c r="AF583" s="875"/>
      <c r="AG583" s="436">
        <f>W583+Y583+AA583+AC583+AE583</f>
        <v>40</v>
      </c>
      <c r="AH583" s="407">
        <v>0.36</v>
      </c>
      <c r="AI583" s="408"/>
      <c r="AJ583" s="1186" t="s">
        <v>189</v>
      </c>
      <c r="AK583" s="1187"/>
      <c r="AL583" s="1188" t="s">
        <v>588</v>
      </c>
      <c r="AM583" s="1189"/>
      <c r="AN583" s="1186" t="s">
        <v>189</v>
      </c>
      <c r="AO583" s="1187"/>
      <c r="AP583" s="500" t="s">
        <v>1670</v>
      </c>
      <c r="AQ583" s="478" t="s">
        <v>914</v>
      </c>
      <c r="AR583" s="310" t="s">
        <v>1671</v>
      </c>
      <c r="AS583" s="311" t="s">
        <v>1672</v>
      </c>
      <c r="AT583" s="312" t="s">
        <v>1661</v>
      </c>
      <c r="AU583" s="305">
        <f>+(IF(AND($AV583&gt;0,$AV583&lt;=0.2),0.2,(IF(AND($AV583&gt;0.2,$AV583&lt;=0.4),0.4,(IF(AND($AV583&gt;0.4,$AV583&lt;=0.6),0.6,(IF(AND($AV583&gt;0.6,$AV583&lt;=0.8),0.8,(IF($AV583&gt;0.8,1,""))))))))))</f>
        <v>0.4</v>
      </c>
      <c r="AV583" s="878">
        <f>+MIN(AH583:AH587)</f>
        <v>0.216</v>
      </c>
      <c r="AW583" s="881" t="str">
        <f>+(IF($AU583=0.2,"MUY BAJA",(IF($AU583=0.4,"BAJA",(IF($AU583=0.6,"MEDIA",(IF($AU583=0.8,"ALTA",(IF($AU583=1,"MUY ALTA",""))))))))))</f>
        <v>BAJA</v>
      </c>
      <c r="AX583" s="884">
        <f>+MIN(AI583:AI587)</f>
        <v>0.36</v>
      </c>
      <c r="AY583" s="881" t="str">
        <f>+(IF($BB583=0.2,"MUY BAJA",(IF($BB583=0.4,"BAJA",(IF($BB583=0.6,"MEDIA",(IF($BB583=0.8,"ALTA",(IF($BB583=1,"MUY ALTA",""))))))))))</f>
        <v>BAJA</v>
      </c>
      <c r="AZ583" s="887" t="str">
        <f>IF($AU583="","",(CONCATENATE("R.RESIDUAL
",(IF(AND($AU583=0.2,$BB583=0.2),1,(IF(AND($AU583=0.2,$BB583=0.4),6,(IF(AND($AU583=0.2,$BB583=0.6),11,(IF(AND($AU583=0.2,$BB583=0.8),16,(IF(AND($AU583=0.2,$BB583=1),21,(IF(AND($AU583=0.4,$BB583=0.2),2,(IF(AND($AU583=0.4,$BB583=0.4),7,(IF(AND($AU583=0.4,$BB583=0.6),12,(IF(AND($AU583=0.4,$BB583=0.8),17,(IF(AND($AU583=0.4,$BB583=1),22,(IF(AND($AU583=0.6,$BB583=0.2),3,(IF(AND($AU583=0.6,$BB583=0.4),8,(IF(AND($AU583=0.6,$BB583=0.6),13,(IF(AND($AU583=0.6,$BB583=0.8),18,(IF(AND($AU583=0.6,$BB583=1),23,(IF(AND($AU583=0.8,$BB583=0.2),4,(IF(AND($AU583=0.8,$BB583=0.4),9,(IF(AND($AU583=0.8,$BB583=0.6),14,(IF(AND($AU583=0.8,$BB583=0.8),19,(IF(AND($AU583=0.8,$BB583=1),24,(IF(AND($AU583=1,$BB583=0.2),5,(IF(AND($AU583=1,$BB583=0.4),10,(IF(AND($AU583=1,$BB583=0.6),15,(IF(AND($AU583=1,$BB583=0.8),20,(IF(AND($AU583=1,$BB583=1),25,"")))))))))))))))))))))))))))))))))))))))))))))))))))))</f>
        <v>R.RESIDUAL
7</v>
      </c>
      <c r="BA583" s="890" t="s">
        <v>749</v>
      </c>
      <c r="BB583" s="305">
        <f>+(IF(AND($AX583&gt;0,$AX583&lt;=0.2),0.2,(IF(AND($AX583&gt;0.2,$AX583&lt;=0.4),0.4,(IF(AND($AX583&gt;0.4,$AX583&lt;=0.6),0.6,(IF(AND($AX583&gt;0.6,$AX583&lt;=0.8),0.8,(IF($AX583&gt;0.8,1,""))))))))))</f>
        <v>0.4</v>
      </c>
      <c r="BC583" s="276">
        <f>+VLOOKUP($AZ583,[13]Listas!$F$112:$G$136,2,FALSE)</f>
        <v>7</v>
      </c>
      <c r="BD583" s="397">
        <v>1</v>
      </c>
      <c r="BE583" s="277" t="str">
        <f>IF(ISERROR(IF(R583="R.INHERENTE
5","R. INHERENTE",(IF(AZ583="R.RESIDUAL
5","R. RESIDUAL"," ")))),"",(IF(R583="R.INHERENTE
5","R. INHERENTE",(IF(AZ583="R.RESIDUAL
5","R. RESIDUAL"," ")))))</f>
        <v xml:space="preserve"> </v>
      </c>
      <c r="BF583" s="278" t="str">
        <f>IF(ISERROR(IF(R583="R.INHERENTE
10","R. INHERENTE",(IF(AZ583="R.RESIDUAL
10","R. RESIDUAL"," ")))),"",(IF(R583="R.INHERENTE
10","R. INHERENTE",(IF(AZ583="R.RESIDUAL
10","R. RESIDUAL"," ")))))</f>
        <v xml:space="preserve"> </v>
      </c>
      <c r="BG583" s="278" t="str">
        <f>IF(ISERROR(IF(R583="R.INHERENTE
15","R. INHERENTE",(IF(AZ583="R.RESIDUAL
15","R. RESIDUAL"," ")))),"",(IF(R583="R.INHERENTE
15","R. INHERENTE",(IF(AZ583="R.RESIDUAL
15","R. RESIDUAL"," ")))))</f>
        <v xml:space="preserve"> </v>
      </c>
      <c r="BH583" s="278" t="str">
        <f>IF(ISERROR(IF(R583="R.INHERENTE
20","R. INHERENTE",(IF(AZ583="R.RESIDUAL
20","R. RESIDUAL"," ")))),"",(IF(R583="R.INHERENTE
20","R. INHERENTE",(IF(AZ583="R.RESIDUAL
20","R. RESIDUAL"," ")))))</f>
        <v xml:space="preserve"> </v>
      </c>
      <c r="BI583" s="279" t="str">
        <f>IF(ISERROR(IF(R583="R.INHERENTE
25","R. INHERENTE",(IF(AZ583="R.RESIDUAL
25","R. RESIDUAL"," ")))),"",(IF(R583="R.INHERENTE
25","R. INHERENTE",(IF(AZ583="R.RESIDUAL
25","R. RESIDUAL"," ")))))</f>
        <v xml:space="preserve"> </v>
      </c>
      <c r="BJ583" s="280"/>
      <c r="BK583" s="1157" t="s">
        <v>1673</v>
      </c>
      <c r="BL583" s="1160" t="s">
        <v>1632</v>
      </c>
      <c r="BM583" s="1160" t="s">
        <v>1635</v>
      </c>
      <c r="BN583" s="1160" t="s">
        <v>1635</v>
      </c>
      <c r="BO583" s="810" t="s">
        <v>1674</v>
      </c>
      <c r="BP583" s="813" t="s">
        <v>694</v>
      </c>
      <c r="BQ583" s="392"/>
      <c r="BR583" s="816" t="s">
        <v>1675</v>
      </c>
      <c r="BS583" s="819" t="s">
        <v>1937</v>
      </c>
      <c r="BT583" s="822" t="s">
        <v>1664</v>
      </c>
      <c r="BU583" s="275"/>
      <c r="BV583" s="825">
        <v>44656</v>
      </c>
      <c r="BW583" s="828"/>
      <c r="BX583" s="828"/>
      <c r="BY583" s="828"/>
      <c r="BZ583" s="792" t="s">
        <v>924</v>
      </c>
      <c r="CA583" s="828"/>
      <c r="CB583" s="828"/>
      <c r="CC583" s="828"/>
      <c r="CD583" s="792" t="s">
        <v>924</v>
      </c>
      <c r="CE583" s="828"/>
      <c r="CF583" s="828"/>
      <c r="CG583" s="828"/>
      <c r="CH583" s="792" t="s">
        <v>925</v>
      </c>
      <c r="CI583" s="828"/>
      <c r="CJ583" s="828"/>
      <c r="CK583" s="828"/>
      <c r="CL583" s="792" t="s">
        <v>924</v>
      </c>
      <c r="CM583" s="828"/>
      <c r="CN583" s="828"/>
      <c r="CO583" s="828"/>
      <c r="CP583" s="795" t="s">
        <v>926</v>
      </c>
      <c r="CQ583" s="308"/>
      <c r="CR583" s="831">
        <v>44661</v>
      </c>
      <c r="CS583" s="789"/>
      <c r="CT583" s="789"/>
      <c r="CU583" s="789"/>
      <c r="CV583" s="789"/>
      <c r="CW583" s="789"/>
      <c r="CX583" s="789"/>
      <c r="CY583" s="789"/>
      <c r="CZ583" s="792" t="s">
        <v>924</v>
      </c>
      <c r="DA583" s="789"/>
      <c r="DB583" s="789"/>
      <c r="DC583" s="789"/>
      <c r="DD583" s="792" t="s">
        <v>924</v>
      </c>
      <c r="DE583" s="789"/>
      <c r="DF583" s="789"/>
      <c r="DG583" s="789"/>
      <c r="DH583" s="792" t="s">
        <v>925</v>
      </c>
      <c r="DI583" s="789"/>
      <c r="DJ583" s="789"/>
      <c r="DK583" s="789"/>
      <c r="DL583" s="792" t="s">
        <v>924</v>
      </c>
      <c r="DM583" s="789"/>
      <c r="DN583" s="789"/>
      <c r="DO583" s="789"/>
      <c r="DP583" s="795" t="s">
        <v>926</v>
      </c>
      <c r="DQ583" s="293"/>
      <c r="DR583" s="294"/>
      <c r="DS583" s="295"/>
      <c r="DT583" s="295"/>
      <c r="DU583" s="296"/>
    </row>
    <row r="584" spans="1:125" ht="66.75" customHeight="1" x14ac:dyDescent="0.25">
      <c r="A584" s="303"/>
      <c r="B584" s="835"/>
      <c r="C584" s="838"/>
      <c r="D584" s="838"/>
      <c r="E584" s="838"/>
      <c r="F584" s="841"/>
      <c r="G584" s="844"/>
      <c r="H584" s="486" t="s">
        <v>2092</v>
      </c>
      <c r="I584" s="847"/>
      <c r="J584" s="850"/>
      <c r="K584" s="853"/>
      <c r="L584" s="274"/>
      <c r="M584" s="856"/>
      <c r="N584" s="859"/>
      <c r="O584" s="862"/>
      <c r="P584" s="865"/>
      <c r="Q584" s="868"/>
      <c r="R584" s="871"/>
      <c r="S584" s="274"/>
      <c r="T584" s="516" t="s">
        <v>1676</v>
      </c>
      <c r="U584" s="258" t="s">
        <v>748</v>
      </c>
      <c r="V584" s="258"/>
      <c r="W584" s="798">
        <v>25</v>
      </c>
      <c r="X584" s="798"/>
      <c r="Y584" s="798"/>
      <c r="Z584" s="798"/>
      <c r="AA584" s="798"/>
      <c r="AB584" s="798"/>
      <c r="AC584" s="798"/>
      <c r="AD584" s="798"/>
      <c r="AE584" s="798">
        <v>15</v>
      </c>
      <c r="AF584" s="798"/>
      <c r="AG584" s="412">
        <f>W584+Y584+AA584+AC584+AE584</f>
        <v>40</v>
      </c>
      <c r="AH584" s="403">
        <v>0.216</v>
      </c>
      <c r="AI584" s="404"/>
      <c r="AJ584" s="801" t="s">
        <v>189</v>
      </c>
      <c r="AK584" s="802"/>
      <c r="AL584" s="803" t="s">
        <v>588</v>
      </c>
      <c r="AM584" s="804"/>
      <c r="AN584" s="801" t="s">
        <v>189</v>
      </c>
      <c r="AO584" s="802"/>
      <c r="AP584" s="499" t="s">
        <v>1677</v>
      </c>
      <c r="AQ584" s="482" t="s">
        <v>616</v>
      </c>
      <c r="AR584" s="269" t="s">
        <v>1678</v>
      </c>
      <c r="AS584" s="266" t="s">
        <v>1672</v>
      </c>
      <c r="AT584" s="261" t="s">
        <v>1661</v>
      </c>
      <c r="AU584" s="276"/>
      <c r="AV584" s="879"/>
      <c r="AW584" s="882"/>
      <c r="AX584" s="885"/>
      <c r="AY584" s="882"/>
      <c r="AZ584" s="888"/>
      <c r="BA584" s="891"/>
      <c r="BB584" s="394"/>
      <c r="BC584" s="282"/>
      <c r="BD584" s="397">
        <v>0.8</v>
      </c>
      <c r="BE584" s="283" t="str">
        <f>IF(ISERROR(IF(R583="R.INHERENTE
4","R. INHERENTE",(IF(AZ583="R.RESIDUAL
4","R. RESIDUAL"," ")))),"",(IF(R583="R.INHERENTE
4","R. INHERENTE",(IF(AZ583="R.RESIDUAL
4","R. RESIDUAL"," ")))))</f>
        <v xml:space="preserve"> </v>
      </c>
      <c r="BF584" s="284" t="str">
        <f>IF(ISERROR(IF(R583="R.INHERENTE
9","R. INHERENTE",(IF(AZ583="R.RESIDUAL
9","R. RESIDUAL"," ")))),"",(IF(R583="R.INHERENTE
9","R. INHERENTE",(IF(AZ583="R.RESIDUAL
9","R. RESIDUAL"," ")))))</f>
        <v xml:space="preserve"> </v>
      </c>
      <c r="BG584" s="285" t="str">
        <f>IF(ISERROR(IF(R583="R.INHERENTE
14","R. INHERENTE",(IF(AZ583="R.RESIDUAL
14","R. RESIDUAL"," ")))),"",(IF(R583="R.INHERENTE
14","R. INHERENTE",(IF(AZ583="R.RESIDUAL
14","R. RESIDUAL"," ")))))</f>
        <v xml:space="preserve"> </v>
      </c>
      <c r="BH584" s="285" t="str">
        <f>IF(ISERROR(IF(R583="R.INHERENTE
19","R. INHERENTE",(IF(AZ583="R.RESIDUAL
19","R. RESIDUAL"," ")))),"",(IF(R583="R.INHERENTE
19","R. INHERENTE",(IF(AZ583="R.RESIDUAL
19","R. RESIDUAL"," ")))))</f>
        <v xml:space="preserve"> </v>
      </c>
      <c r="BI584" s="286" t="str">
        <f>IF(ISERROR(IF(R583="R.INHERENTE
24","R. INHERENTE",(IF(AZ583="R.RESIDUAL
24","R. RESIDUAL"," ")))),"",(IF(R583="R.INHERENTE
24","R. INHERENTE",(IF(AZ583="R.RESIDUAL
24","R. RESIDUAL"," ")))))</f>
        <v xml:space="preserve"> </v>
      </c>
      <c r="BJ584" s="280"/>
      <c r="BK584" s="1158"/>
      <c r="BL584" s="1161"/>
      <c r="BM584" s="1161"/>
      <c r="BN584" s="1161"/>
      <c r="BO584" s="811"/>
      <c r="BP584" s="814"/>
      <c r="BQ584" s="392"/>
      <c r="BR584" s="817"/>
      <c r="BS584" s="820" t="s">
        <v>1726</v>
      </c>
      <c r="BT584" s="823"/>
      <c r="BU584" s="275"/>
      <c r="BV584" s="826"/>
      <c r="BW584" s="829"/>
      <c r="BX584" s="829"/>
      <c r="BY584" s="829"/>
      <c r="BZ584" s="793"/>
      <c r="CA584" s="829"/>
      <c r="CB584" s="829"/>
      <c r="CC584" s="829"/>
      <c r="CD584" s="793"/>
      <c r="CE584" s="829"/>
      <c r="CF584" s="829"/>
      <c r="CG584" s="829"/>
      <c r="CH584" s="793"/>
      <c r="CI584" s="829"/>
      <c r="CJ584" s="829"/>
      <c r="CK584" s="829"/>
      <c r="CL584" s="793"/>
      <c r="CM584" s="829"/>
      <c r="CN584" s="829"/>
      <c r="CO584" s="829"/>
      <c r="CP584" s="796"/>
      <c r="CQ584" s="308"/>
      <c r="CR584" s="832"/>
      <c r="CS584" s="790"/>
      <c r="CT584" s="790"/>
      <c r="CU584" s="790"/>
      <c r="CV584" s="790"/>
      <c r="CW584" s="790"/>
      <c r="CX584" s="790"/>
      <c r="CY584" s="790"/>
      <c r="CZ584" s="793"/>
      <c r="DA584" s="790"/>
      <c r="DB584" s="790"/>
      <c r="DC584" s="790"/>
      <c r="DD584" s="793"/>
      <c r="DE584" s="790"/>
      <c r="DF584" s="790"/>
      <c r="DG584" s="790"/>
      <c r="DH584" s="793"/>
      <c r="DI584" s="790"/>
      <c r="DJ584" s="790"/>
      <c r="DK584" s="790"/>
      <c r="DL584" s="793"/>
      <c r="DM584" s="790"/>
      <c r="DN584" s="790"/>
      <c r="DO584" s="790"/>
      <c r="DP584" s="796"/>
      <c r="DQ584" s="293"/>
      <c r="DR584" s="297"/>
      <c r="DS584" s="298"/>
      <c r="DT584" s="298"/>
      <c r="DU584" s="299"/>
    </row>
    <row r="585" spans="1:125" ht="66.75" customHeight="1" x14ac:dyDescent="0.25">
      <c r="A585" s="303"/>
      <c r="B585" s="835"/>
      <c r="C585" s="838"/>
      <c r="D585" s="838"/>
      <c r="E585" s="838"/>
      <c r="F585" s="841"/>
      <c r="G585" s="844"/>
      <c r="H585" s="486" t="s">
        <v>2093</v>
      </c>
      <c r="I585" s="847"/>
      <c r="J585" s="850"/>
      <c r="K585" s="853"/>
      <c r="L585" s="274"/>
      <c r="M585" s="856"/>
      <c r="N585" s="859"/>
      <c r="O585" s="862"/>
      <c r="P585" s="865"/>
      <c r="Q585" s="868"/>
      <c r="R585" s="871"/>
      <c r="S585" s="274"/>
      <c r="T585" s="516" t="s">
        <v>1679</v>
      </c>
      <c r="U585" s="258"/>
      <c r="V585" s="258" t="s">
        <v>260</v>
      </c>
      <c r="W585" s="798">
        <v>25</v>
      </c>
      <c r="X585" s="798"/>
      <c r="Y585" s="798"/>
      <c r="Z585" s="798"/>
      <c r="AA585" s="798"/>
      <c r="AB585" s="798"/>
      <c r="AC585" s="798"/>
      <c r="AD585" s="798"/>
      <c r="AE585" s="798">
        <v>15</v>
      </c>
      <c r="AF585" s="798"/>
      <c r="AG585" s="412">
        <f>W585+Y585+AA585+AC585+AE585</f>
        <v>40</v>
      </c>
      <c r="AH585" s="403"/>
      <c r="AI585" s="404">
        <v>0.36</v>
      </c>
      <c r="AJ585" s="801" t="s">
        <v>189</v>
      </c>
      <c r="AK585" s="802"/>
      <c r="AL585" s="803" t="s">
        <v>588</v>
      </c>
      <c r="AM585" s="804"/>
      <c r="AN585" s="801" t="s">
        <v>189</v>
      </c>
      <c r="AO585" s="802"/>
      <c r="AP585" s="499" t="s">
        <v>1680</v>
      </c>
      <c r="AQ585" s="482" t="s">
        <v>616</v>
      </c>
      <c r="AR585" s="269" t="s">
        <v>1681</v>
      </c>
      <c r="AS585" s="266" t="s">
        <v>1672</v>
      </c>
      <c r="AT585" s="261" t="s">
        <v>1661</v>
      </c>
      <c r="AU585" s="276"/>
      <c r="AV585" s="879"/>
      <c r="AW585" s="882"/>
      <c r="AX585" s="885"/>
      <c r="AY585" s="882"/>
      <c r="AZ585" s="888"/>
      <c r="BA585" s="891"/>
      <c r="BB585" s="394"/>
      <c r="BC585" s="282"/>
      <c r="BD585" s="397">
        <v>0.60000000000000009</v>
      </c>
      <c r="BE585" s="283" t="str">
        <f>IF(ISERROR(IF(R583="R.INHERENTE
3","R. INHERENTE",(IF(AZ583="R.RESIDUAL
3","R. RESIDUAL"," ")))),"",(IF(R583="R.INHERENTE
3","R. INHERENTE",(IF(AZ583="R.RESIDUAL
3","R. RESIDUAL"," ")))))</f>
        <v xml:space="preserve"> </v>
      </c>
      <c r="BF585" s="284" t="str">
        <f>IF(ISERROR(IF(R583="R.INHERENTE
8","R. INHERENTE",(IF(AZ583="R.RESIDUAL
8","R. RESIDUAL"," ")))),"",(IF(R583="R.INHERENTE
8","R. INHERENTE",(IF(AZ583="R.RESIDUAL
8","R. RESIDUAL"," ")))))</f>
        <v xml:space="preserve"> </v>
      </c>
      <c r="BG585" s="284" t="str">
        <f>IF(ISERROR(IF(R583="R.INHERENTE
13","R. INHERENTE",(IF(AZ583="R.RESIDUAL
13","R. RESIDUAL"," ")))),"",(IF(R583="R.INHERENTE
13","R. INHERENTE",(IF(AZ583="R.RESIDUAL
13","R. RESIDUAL"," ")))))</f>
        <v>R. INHERENTE</v>
      </c>
      <c r="BH585" s="285" t="str">
        <f>IF(ISERROR(IF(R583="R.INHERENTE
18","R. INHERENTE",(IF(AZ583="R.RESIDUAL
18","R. RESIDUAL"," ")))),"",(IF(R583="R.INHERENTE
18","R. INHERENTE",(IF(AZ583="R.RESIDUAL
18","R. RESIDUAL"," ")))))</f>
        <v xml:space="preserve"> </v>
      </c>
      <c r="BI585" s="286" t="str">
        <f>IF(ISERROR(IF(R583="R.INHERENTE
23","R. INHERENTE",(IF(AZ583="R.RESIDUAL
23","R. RESIDUAL"," ")))),"",(IF(R583="R.INHERENTE
23","R. INHERENTE",(IF(AZ583="R.RESIDUAL
23","R. RESIDUAL"," ")))))</f>
        <v xml:space="preserve"> </v>
      </c>
      <c r="BJ585" s="280"/>
      <c r="BK585" s="1158"/>
      <c r="BL585" s="1161"/>
      <c r="BM585" s="1161"/>
      <c r="BN585" s="1161"/>
      <c r="BO585" s="811"/>
      <c r="BP585" s="814"/>
      <c r="BQ585" s="392"/>
      <c r="BR585" s="817"/>
      <c r="BS585" s="820"/>
      <c r="BT585" s="823"/>
      <c r="BU585" s="275"/>
      <c r="BV585" s="826"/>
      <c r="BW585" s="829"/>
      <c r="BX585" s="829"/>
      <c r="BY585" s="829"/>
      <c r="BZ585" s="793"/>
      <c r="CA585" s="829"/>
      <c r="CB585" s="829"/>
      <c r="CC585" s="829"/>
      <c r="CD585" s="793"/>
      <c r="CE585" s="829"/>
      <c r="CF585" s="829"/>
      <c r="CG585" s="829"/>
      <c r="CH585" s="793"/>
      <c r="CI585" s="829"/>
      <c r="CJ585" s="829"/>
      <c r="CK585" s="829"/>
      <c r="CL585" s="793"/>
      <c r="CM585" s="829"/>
      <c r="CN585" s="829"/>
      <c r="CO585" s="829"/>
      <c r="CP585" s="796"/>
      <c r="CQ585" s="308"/>
      <c r="CR585" s="832"/>
      <c r="CS585" s="790"/>
      <c r="CT585" s="790"/>
      <c r="CU585" s="790"/>
      <c r="CV585" s="790"/>
      <c r="CW585" s="790"/>
      <c r="CX585" s="790"/>
      <c r="CY585" s="790"/>
      <c r="CZ585" s="793"/>
      <c r="DA585" s="790"/>
      <c r="DB585" s="790"/>
      <c r="DC585" s="790"/>
      <c r="DD585" s="793"/>
      <c r="DE585" s="790"/>
      <c r="DF585" s="790"/>
      <c r="DG585" s="790"/>
      <c r="DH585" s="793"/>
      <c r="DI585" s="790"/>
      <c r="DJ585" s="790"/>
      <c r="DK585" s="790"/>
      <c r="DL585" s="793"/>
      <c r="DM585" s="790"/>
      <c r="DN585" s="790"/>
      <c r="DO585" s="790"/>
      <c r="DP585" s="796"/>
      <c r="DQ585" s="293"/>
      <c r="DR585" s="297"/>
      <c r="DS585" s="298"/>
      <c r="DT585" s="298"/>
      <c r="DU585" s="299"/>
    </row>
    <row r="586" spans="1:125" ht="66.75" customHeight="1" x14ac:dyDescent="0.25">
      <c r="A586" s="303"/>
      <c r="B586" s="835"/>
      <c r="C586" s="838"/>
      <c r="D586" s="838"/>
      <c r="E586" s="838"/>
      <c r="F586" s="841"/>
      <c r="G586" s="844"/>
      <c r="H586" s="486"/>
      <c r="I586" s="847"/>
      <c r="J586" s="850"/>
      <c r="K586" s="853"/>
      <c r="L586" s="274"/>
      <c r="M586" s="856"/>
      <c r="N586" s="859"/>
      <c r="O586" s="862"/>
      <c r="P586" s="865"/>
      <c r="Q586" s="868"/>
      <c r="R586" s="871"/>
      <c r="S586" s="274"/>
      <c r="T586" s="516"/>
      <c r="U586" s="258"/>
      <c r="V586" s="258"/>
      <c r="W586" s="798"/>
      <c r="X586" s="798"/>
      <c r="Y586" s="798"/>
      <c r="Z586" s="798"/>
      <c r="AA586" s="798"/>
      <c r="AB586" s="798"/>
      <c r="AC586" s="798"/>
      <c r="AD586" s="798"/>
      <c r="AE586" s="798"/>
      <c r="AF586" s="798"/>
      <c r="AG586" s="412">
        <f>W586+Y586+AA586+AC586+AE586</f>
        <v>0</v>
      </c>
      <c r="AH586" s="403"/>
      <c r="AI586" s="404"/>
      <c r="AJ586" s="801"/>
      <c r="AK586" s="802"/>
      <c r="AL586" s="803"/>
      <c r="AM586" s="804"/>
      <c r="AN586" s="801"/>
      <c r="AO586" s="802"/>
      <c r="AP586" s="480"/>
      <c r="AQ586" s="482"/>
      <c r="AR586" s="269"/>
      <c r="AS586" s="266"/>
      <c r="AT586" s="261"/>
      <c r="AU586" s="276"/>
      <c r="AV586" s="879"/>
      <c r="AW586" s="882"/>
      <c r="AX586" s="885"/>
      <c r="AY586" s="882"/>
      <c r="AZ586" s="888"/>
      <c r="BA586" s="891"/>
      <c r="BB586" s="394"/>
      <c r="BC586" s="282"/>
      <c r="BD586" s="397">
        <v>0.4</v>
      </c>
      <c r="BE586" s="287" t="str">
        <f>IF(ISERROR(IF(R583="R.INHERENTE
2","R. INHERENTE",(IF(AZ583="R.RESIDUAL
2","R. RESIDUAL"," ")))),"",(IF(R583="R.INHERENTE
2","R. INHERENTE",(IF(AZ583="R.RESIDUAL
2","R. RESIDUAL"," ")))))</f>
        <v xml:space="preserve"> </v>
      </c>
      <c r="BF586" s="284" t="str">
        <f>IF(ISERROR(IF(R583="R.INHERENTE
7","R. INHERENTE",(IF(AZ583="R.RESIDUAL
7","R. RESIDUAL"," ")))),"",(IF(R583="R.INHERENTE
7","R. INHERENTE",(IF(AZ583="R.RESIDUAL
7","R. RESIDUAL"," ")))))</f>
        <v>R. RESIDUAL</v>
      </c>
      <c r="BG586" s="284" t="str">
        <f>IF(ISERROR(IF(R583="R.INHERENTE
12","R. INHERENTE",(IF(AZ583="R.RESIDUAL
12","R. RESIDUAL"," ")))),"",(IF(R583="R.INHERENTE
12","R. INHERENTE",(IF(AZ583="R.RESIDUAL
12","R. RESIDUAL"," ")))))</f>
        <v xml:space="preserve"> </v>
      </c>
      <c r="BH586" s="285" t="str">
        <f>IF(ISERROR(IF(R583="R.INHERENTE
17","R. INHERENTE",(IF(AZ583="R.RESIDUAL
17","R. RESIDUAL"," ")))),"",(IF(R583="R.INHERENTE
17","R. INHERENTE",(IF(AZ583="R.RESIDUAL
17","R. RESIDUAL"," ")))))</f>
        <v xml:space="preserve"> </v>
      </c>
      <c r="BI586" s="286" t="str">
        <f>IF(ISERROR(IF(R583="R.INHERENTE
22","R. INHERENTE",(IF(AZ583="R.RESIDUAL
22","R. RESIDUAL"," ")))),"",(IF(R583="R.INHERENTE
22","R. INHERENTE",(IF(AZ583="R.RESIDUAL
22","R. RESIDUAL"," ")))))</f>
        <v xml:space="preserve"> </v>
      </c>
      <c r="BJ586" s="280"/>
      <c r="BK586" s="1158"/>
      <c r="BL586" s="1161"/>
      <c r="BM586" s="1161"/>
      <c r="BN586" s="1161"/>
      <c r="BO586" s="811"/>
      <c r="BP586" s="814"/>
      <c r="BQ586" s="392"/>
      <c r="BR586" s="817"/>
      <c r="BS586" s="820"/>
      <c r="BT586" s="823"/>
      <c r="BU586" s="275"/>
      <c r="BV586" s="826"/>
      <c r="BW586" s="829"/>
      <c r="BX586" s="829"/>
      <c r="BY586" s="829"/>
      <c r="BZ586" s="793"/>
      <c r="CA586" s="829"/>
      <c r="CB586" s="829"/>
      <c r="CC586" s="829"/>
      <c r="CD586" s="793"/>
      <c r="CE586" s="829"/>
      <c r="CF586" s="829"/>
      <c r="CG586" s="829"/>
      <c r="CH586" s="793"/>
      <c r="CI586" s="829"/>
      <c r="CJ586" s="829"/>
      <c r="CK586" s="829"/>
      <c r="CL586" s="793"/>
      <c r="CM586" s="829"/>
      <c r="CN586" s="829"/>
      <c r="CO586" s="829"/>
      <c r="CP586" s="796"/>
      <c r="CQ586" s="308"/>
      <c r="CR586" s="832"/>
      <c r="CS586" s="790"/>
      <c r="CT586" s="790"/>
      <c r="CU586" s="790"/>
      <c r="CV586" s="790"/>
      <c r="CW586" s="790"/>
      <c r="CX586" s="790"/>
      <c r="CY586" s="790"/>
      <c r="CZ586" s="793"/>
      <c r="DA586" s="790"/>
      <c r="DB586" s="790"/>
      <c r="DC586" s="790"/>
      <c r="DD586" s="793"/>
      <c r="DE586" s="790"/>
      <c r="DF586" s="790"/>
      <c r="DG586" s="790"/>
      <c r="DH586" s="793"/>
      <c r="DI586" s="790"/>
      <c r="DJ586" s="790"/>
      <c r="DK586" s="790"/>
      <c r="DL586" s="793"/>
      <c r="DM586" s="790"/>
      <c r="DN586" s="790"/>
      <c r="DO586" s="790"/>
      <c r="DP586" s="796"/>
      <c r="DQ586" s="293"/>
      <c r="DR586" s="297"/>
      <c r="DS586" s="298"/>
      <c r="DT586" s="298"/>
      <c r="DU586" s="299"/>
    </row>
    <row r="587" spans="1:125" ht="66.75" customHeight="1" thickBot="1" x14ac:dyDescent="0.3">
      <c r="A587" s="303"/>
      <c r="B587" s="836"/>
      <c r="C587" s="839"/>
      <c r="D587" s="839"/>
      <c r="E587" s="839"/>
      <c r="F587" s="842"/>
      <c r="G587" s="845"/>
      <c r="H587" s="487"/>
      <c r="I587" s="848"/>
      <c r="J587" s="851"/>
      <c r="K587" s="854"/>
      <c r="L587" s="274"/>
      <c r="M587" s="857"/>
      <c r="N587" s="860"/>
      <c r="O587" s="863"/>
      <c r="P587" s="866"/>
      <c r="Q587" s="869"/>
      <c r="R587" s="872"/>
      <c r="S587" s="274"/>
      <c r="T587" s="536"/>
      <c r="U587" s="263"/>
      <c r="V587" s="263"/>
      <c r="W587" s="805"/>
      <c r="X587" s="805"/>
      <c r="Y587" s="805"/>
      <c r="Z587" s="805"/>
      <c r="AA587" s="805"/>
      <c r="AB587" s="805"/>
      <c r="AC587" s="805"/>
      <c r="AD587" s="805"/>
      <c r="AE587" s="805"/>
      <c r="AF587" s="805"/>
      <c r="AG587" s="413">
        <f>W587+Y587+AA587+AC587+AE587</f>
        <v>0</v>
      </c>
      <c r="AH587" s="405"/>
      <c r="AI587" s="406"/>
      <c r="AJ587" s="806"/>
      <c r="AK587" s="807"/>
      <c r="AL587" s="808"/>
      <c r="AM587" s="809"/>
      <c r="AN587" s="806"/>
      <c r="AO587" s="807"/>
      <c r="AP587" s="271"/>
      <c r="AQ587" s="483"/>
      <c r="AR587" s="270"/>
      <c r="AS587" s="267"/>
      <c r="AT587" s="264"/>
      <c r="AU587" s="276"/>
      <c r="AV587" s="880"/>
      <c r="AW587" s="883"/>
      <c r="AX587" s="886"/>
      <c r="AY587" s="883"/>
      <c r="AZ587" s="889"/>
      <c r="BA587" s="892"/>
      <c r="BB587" s="394"/>
      <c r="BC587" s="282"/>
      <c r="BD587" s="398">
        <v>0.2</v>
      </c>
      <c r="BE587" s="288" t="str">
        <f>IF(ISERROR(IF(R583="R.INHERENTE
1","R. INHERENTE",(IF(AZ583="R.RESIDUAL
1","R. RESIDUAL"," ")))),"",(IF(R583="R.INHERENTE
1","R. INHERENTE",(IF(AZ583="R.RESIDUAL
1","R. RESIDUAL"," ")))))</f>
        <v xml:space="preserve"> </v>
      </c>
      <c r="BF587" s="289" t="str">
        <f>IF(ISERROR(IF(R583="R.INHERENTE
6","R. INHERENTE",(IF(AZ583="R.RESIDUAL
6","R. RESIDUAL"," ")))),"",(IF(R583="R.INHERENTE
6","R. INHERENTE",(IF(AZ583="R.RESIDUAL
6","R. RESIDUAL"," ")))))</f>
        <v xml:space="preserve"> </v>
      </c>
      <c r="BG587" s="290" t="str">
        <f>IF(ISERROR(IF(R583="R.INHERENTE
11","R. INHERENTE",(IF(AZ583="R.RESIDUAL
11","R. RESIDUAL"," ")))),"",(IF(R583="R.INHERENTE
11","R. INHERENTE",(IF(AZ583="R.RESIDUAL
11","R. RESIDUAL"," ")))))</f>
        <v xml:space="preserve"> </v>
      </c>
      <c r="BH587" s="291" t="str">
        <f>IF(ISERROR(IF(R583="R.INHERENTE
16","R. INHERENTE",(IF(AZ583="R.RESIDUAL
16","R. RESIDUAL"," ")))),"",(IF(R583="R.INHERENTE
16","R. INHERENTE",(IF(AZ583="R.RESIDUAL
16","R. RESIDUAL"," ")))))</f>
        <v xml:space="preserve"> </v>
      </c>
      <c r="BI587" s="292" t="str">
        <f>IF(ISERROR(IF(R583="R.INHERENTE
21","R. INHERENTE",(IF(AZ583="R.RESIDUAL
21","R. RESIDUAL"," ")))),"",(IF(R583="R.INHERENTE
21","R. INHERENTE",(IF(AZ583="R.RESIDUAL
21","R. RESIDUAL"," ")))))</f>
        <v xml:space="preserve"> </v>
      </c>
      <c r="BJ587" s="280"/>
      <c r="BK587" s="1159"/>
      <c r="BL587" s="1162"/>
      <c r="BM587" s="1162"/>
      <c r="BN587" s="1162"/>
      <c r="BO587" s="812"/>
      <c r="BP587" s="815"/>
      <c r="BQ587" s="392"/>
      <c r="BR587" s="818"/>
      <c r="BS587" s="821"/>
      <c r="BT587" s="824"/>
      <c r="BU587" s="275"/>
      <c r="BV587" s="827"/>
      <c r="BW587" s="830"/>
      <c r="BX587" s="830"/>
      <c r="BY587" s="830"/>
      <c r="BZ587" s="794"/>
      <c r="CA587" s="830"/>
      <c r="CB587" s="830"/>
      <c r="CC587" s="830"/>
      <c r="CD587" s="794"/>
      <c r="CE587" s="830"/>
      <c r="CF587" s="830"/>
      <c r="CG587" s="830"/>
      <c r="CH587" s="794"/>
      <c r="CI587" s="830"/>
      <c r="CJ587" s="830"/>
      <c r="CK587" s="830"/>
      <c r="CL587" s="794"/>
      <c r="CM587" s="830"/>
      <c r="CN587" s="830"/>
      <c r="CO587" s="830"/>
      <c r="CP587" s="797"/>
      <c r="CQ587" s="308"/>
      <c r="CR587" s="833"/>
      <c r="CS587" s="791"/>
      <c r="CT587" s="791"/>
      <c r="CU587" s="791"/>
      <c r="CV587" s="791"/>
      <c r="CW587" s="791"/>
      <c r="CX587" s="791"/>
      <c r="CY587" s="791"/>
      <c r="CZ587" s="794"/>
      <c r="DA587" s="791"/>
      <c r="DB587" s="791"/>
      <c r="DC587" s="791"/>
      <c r="DD587" s="794"/>
      <c r="DE587" s="791"/>
      <c r="DF587" s="791"/>
      <c r="DG587" s="791"/>
      <c r="DH587" s="794"/>
      <c r="DI587" s="791"/>
      <c r="DJ587" s="791"/>
      <c r="DK587" s="791"/>
      <c r="DL587" s="794"/>
      <c r="DM587" s="791"/>
      <c r="DN587" s="791"/>
      <c r="DO587" s="791"/>
      <c r="DP587" s="797"/>
      <c r="DQ587" s="293"/>
      <c r="DR587" s="300"/>
      <c r="DS587" s="301"/>
      <c r="DT587" s="301"/>
      <c r="DU587" s="302"/>
    </row>
    <row r="588" spans="1:125" ht="18.75" customHeight="1" thickBot="1" x14ac:dyDescent="0.3">
      <c r="AV588" s="394"/>
      <c r="AW588" s="394"/>
      <c r="AX588" s="394"/>
      <c r="AY588" s="394"/>
      <c r="AZ588" s="394"/>
      <c r="BE588" s="410">
        <v>0.2</v>
      </c>
      <c r="BF588" s="411">
        <v>0.4</v>
      </c>
      <c r="BG588" s="411">
        <v>0.60000000000000009</v>
      </c>
      <c r="BH588" s="411">
        <v>0.8</v>
      </c>
      <c r="BI588" s="411">
        <v>1</v>
      </c>
    </row>
    <row r="589" spans="1:125" ht="111" customHeight="1" x14ac:dyDescent="0.25">
      <c r="A589" s="303"/>
      <c r="B589" s="834">
        <v>96</v>
      </c>
      <c r="C589" s="837" t="s">
        <v>651</v>
      </c>
      <c r="D589" s="837" t="s">
        <v>631</v>
      </c>
      <c r="E589" s="837" t="s">
        <v>601</v>
      </c>
      <c r="F589" s="840" t="s">
        <v>600</v>
      </c>
      <c r="G589" s="843" t="s">
        <v>2094</v>
      </c>
      <c r="H589" s="485" t="s">
        <v>2095</v>
      </c>
      <c r="I589" s="846" t="str">
        <f>IF(F589="","",(CONCATENATE("Posibilidad de afectación ",F589," ",G589," ",H589," ",H590," ",H591," ",H592," ",H593)))</f>
        <v xml:space="preserve">Posibilidad de afectación Económica y Reputacional  por fallas en la infraestructura física y equipos industriales, debido a la antiguedad de las edificaciones e incumplimiento de los mantenimientos y vida útil de los mismos.    </v>
      </c>
      <c r="J589" s="849" t="s">
        <v>907</v>
      </c>
      <c r="K589" s="852" t="s">
        <v>868</v>
      </c>
      <c r="L589" s="274"/>
      <c r="M589" s="855" t="s">
        <v>657</v>
      </c>
      <c r="N589" s="858">
        <f>IF(ISERROR(VLOOKUP($M589,[13]Listas!$E$20:$F$24,2,FALSE)),"",(VLOOKUP($M589,[13]Listas!$E$20:$F$24,2,FALSE)))</f>
        <v>0.6</v>
      </c>
      <c r="O589" s="861" t="str">
        <f>IF(ISERROR(VLOOKUP($N589,[13]Listas!$E$3:$F$7,2,FALSE)),"",(VLOOKUP($N589,[13]Listas!$E$3:$F$7,2,FALSE)))</f>
        <v>MEDIA</v>
      </c>
      <c r="P589" s="864" t="s">
        <v>597</v>
      </c>
      <c r="Q589" s="867">
        <f>IF(ISERROR(VLOOKUP($P589,[13]Listas!$E$28:$F$35,2,FALSE)),"",(VLOOKUP($P589,[13]Listas!$E$28:$F$35,2,FALSE)))</f>
        <v>0.8</v>
      </c>
      <c r="R589" s="870" t="str">
        <f>IF(N589="","",(CONCATENATE("R.INHERENTE
",(IF(AND($N589=0.2,$Q589=0.2),1,(IF(AND($N589=0.2,$Q589=0.4),6,(IF(AND($N589=0.2,$Q589=0.6),11,(IF(AND($N589=0.2,$Q589=0.8),16,(IF(AND($N589=0.2,$Q589=1),21,(IF(AND($N589=0.4,$Q589=0.2),2,(IF(AND($N589=0.4,$Q589=0.4),7,(IF(AND($N589=0.4,$Q589=0.6),12,(IF(AND($N589=0.4,$Q589=0.8),17,(IF(AND($N589=0.4,$Q589=1),22,(IF(AND($N589=0.6,$Q589=0.2),3,(IF(AND($N589=0.6,$Q589=0.4),8,(IF(AND($N589=0.6,$Q589=0.6),13,(IF(AND($N589=0.6,$Q589=0.8),18,(IF(AND($N589=0.6,$Q589=1),23,(IF(AND($N589=0.8,$Q589=0.2),4,(IF(AND($N589=0.8,$Q589=0.4),9,(IF(AND($N589=0.8,$Q589=0.6),14,(IF(AND($N589=0.8,$Q589=0.8),19,(IF(AND($N589=0.8,$Q589=1),24,(IF(AND($N589=1,$Q589=0.2),5,(IF(AND($N589=1,$Q589=0.4),10,(IF(AND($N589=1,$Q589=0.6),15,(IF(AND($N589=1,$Q589=0.8),20,(IF(AND($N589=1,$Q589=1),25,"")))))))))))))))))))))))))))))))))))))))))))))))))))))</f>
        <v>R.INHERENTE
18</v>
      </c>
      <c r="S589" s="274">
        <f>+VLOOKUP($R589,[13]Listas!$D$112:$E$136,2,FALSE)</f>
        <v>18</v>
      </c>
      <c r="T589" s="515" t="s">
        <v>1682</v>
      </c>
      <c r="U589" s="309" t="s">
        <v>748</v>
      </c>
      <c r="V589" s="309"/>
      <c r="W589" s="873">
        <v>25</v>
      </c>
      <c r="X589" s="874"/>
      <c r="Y589" s="873"/>
      <c r="Z589" s="874"/>
      <c r="AA589" s="873"/>
      <c r="AB589" s="874"/>
      <c r="AC589" s="875"/>
      <c r="AD589" s="875"/>
      <c r="AE589" s="875">
        <v>15</v>
      </c>
      <c r="AF589" s="875"/>
      <c r="AG589" s="436">
        <f>W589+Y589+AA589+AC589+AE589</f>
        <v>40</v>
      </c>
      <c r="AH589" s="407">
        <v>0.36</v>
      </c>
      <c r="AI589" s="408"/>
      <c r="AJ589" s="1186" t="s">
        <v>189</v>
      </c>
      <c r="AK589" s="1187"/>
      <c r="AL589" s="1188" t="s">
        <v>588</v>
      </c>
      <c r="AM589" s="1189"/>
      <c r="AN589" s="1186" t="s">
        <v>189</v>
      </c>
      <c r="AO589" s="1187"/>
      <c r="AP589" s="500" t="s">
        <v>1683</v>
      </c>
      <c r="AQ589" s="478" t="s">
        <v>617</v>
      </c>
      <c r="AR589" s="310" t="s">
        <v>1684</v>
      </c>
      <c r="AS589" s="311" t="s">
        <v>1685</v>
      </c>
      <c r="AT589" s="312" t="s">
        <v>1661</v>
      </c>
      <c r="AU589" s="305">
        <f>+(IF(AND($AV589&gt;0,$AV589&lt;=0.2),0.2,(IF(AND($AV589&gt;0.2,$AV589&lt;=0.4),0.4,(IF(AND($AV589&gt;0.4,$AV589&lt;=0.6),0.6,(IF(AND($AV589&gt;0.6,$AV589&lt;=0.8),0.8,(IF($AV589&gt;0.8,1,""))))))))))</f>
        <v>0.4</v>
      </c>
      <c r="AV589" s="878">
        <f>+MIN(AH589:AH593)</f>
        <v>0.216</v>
      </c>
      <c r="AW589" s="881" t="str">
        <f>+(IF($AU589=0.2,"MUY BAJA",(IF($AU589=0.4,"BAJA",(IF($AU589=0.6,"MEDIA",(IF($AU589=0.8,"ALTA",(IF($AU589=1,"MUY ALTA",""))))))))))</f>
        <v>BAJA</v>
      </c>
      <c r="AX589" s="884">
        <f>+MIN(AI589:AI593)</f>
        <v>0.6</v>
      </c>
      <c r="AY589" s="881" t="str">
        <f>+(IF($BB589=0.2,"MUY BAJA",(IF($BB589=0.4,"BAJA",(IF($BB589=0.6,"MEDIA",(IF($BB589=0.8,"ALTA",(IF($BB589=1,"MUY ALTA",""))))))))))</f>
        <v>MEDIA</v>
      </c>
      <c r="AZ589" s="887" t="str">
        <f>IF($AU589="","",(CONCATENATE("R.RESIDUAL
",(IF(AND($AU589=0.2,$BB589=0.2),1,(IF(AND($AU589=0.2,$BB589=0.4),6,(IF(AND($AU589=0.2,$BB589=0.6),11,(IF(AND($AU589=0.2,$BB589=0.8),16,(IF(AND($AU589=0.2,$BB589=1),21,(IF(AND($AU589=0.4,$BB589=0.2),2,(IF(AND($AU589=0.4,$BB589=0.4),7,(IF(AND($AU589=0.4,$BB589=0.6),12,(IF(AND($AU589=0.4,$BB589=0.8),17,(IF(AND($AU589=0.4,$BB589=1),22,(IF(AND($AU589=0.6,$BB589=0.2),3,(IF(AND($AU589=0.6,$BB589=0.4),8,(IF(AND($AU589=0.6,$BB589=0.6),13,(IF(AND($AU589=0.6,$BB589=0.8),18,(IF(AND($AU589=0.6,$BB589=1),23,(IF(AND($AU589=0.8,$BB589=0.2),4,(IF(AND($AU589=0.8,$BB589=0.4),9,(IF(AND($AU589=0.8,$BB589=0.6),14,(IF(AND($AU589=0.8,$BB589=0.8),19,(IF(AND($AU589=0.8,$BB589=1),24,(IF(AND($AU589=1,$BB589=0.2),5,(IF(AND($AU589=1,$BB589=0.4),10,(IF(AND($AU589=1,$BB589=0.6),15,(IF(AND($AU589=1,$BB589=0.8),20,(IF(AND($AU589=1,$BB589=1),25,"")))))))))))))))))))))))))))))))))))))))))))))))))))))</f>
        <v>R.RESIDUAL
12</v>
      </c>
      <c r="BA589" s="890" t="s">
        <v>749</v>
      </c>
      <c r="BB589" s="305">
        <f>+(IF(AND($AX589&gt;0,$AX589&lt;=0.2),0.2,(IF(AND($AX589&gt;0.2,$AX589&lt;=0.4),0.4,(IF(AND($AX589&gt;0.4,$AX589&lt;=0.6),0.6,(IF(AND($AX589&gt;0.6,$AX589&lt;=0.8),0.8,(IF($AX589&gt;0.8,1,""))))))))))</f>
        <v>0.6</v>
      </c>
      <c r="BC589" s="276">
        <f>+VLOOKUP($AZ589,[13]Listas!$F$112:$G$136,2,FALSE)</f>
        <v>12</v>
      </c>
      <c r="BD589" s="397">
        <v>1</v>
      </c>
      <c r="BE589" s="277" t="str">
        <f>IF(ISERROR(IF(R589="R.INHERENTE
5","R. INHERENTE",(IF(AZ589="R.RESIDUAL
5","R. RESIDUAL"," ")))),"",(IF(R589="R.INHERENTE
5","R. INHERENTE",(IF(AZ589="R.RESIDUAL
5","R. RESIDUAL"," ")))))</f>
        <v xml:space="preserve"> </v>
      </c>
      <c r="BF589" s="278" t="str">
        <f>IF(ISERROR(IF(R589="R.INHERENTE
10","R. INHERENTE",(IF(AZ589="R.RESIDUAL
10","R. RESIDUAL"," ")))),"",(IF(R589="R.INHERENTE
10","R. INHERENTE",(IF(AZ589="R.RESIDUAL
10","R. RESIDUAL"," ")))))</f>
        <v xml:space="preserve"> </v>
      </c>
      <c r="BG589" s="278" t="str">
        <f>IF(ISERROR(IF(R589="R.INHERENTE
15","R. INHERENTE",(IF(AZ589="R.RESIDUAL
15","R. RESIDUAL"," ")))),"",(IF(R589="R.INHERENTE
15","R. INHERENTE",(IF(AZ589="R.RESIDUAL
15","R. RESIDUAL"," ")))))</f>
        <v xml:space="preserve"> </v>
      </c>
      <c r="BH589" s="278" t="str">
        <f>IF(ISERROR(IF(R589="R.INHERENTE
20","R. INHERENTE",(IF(AZ589="R.RESIDUAL
20","R. RESIDUAL"," ")))),"",(IF(R589="R.INHERENTE
20","R. INHERENTE",(IF(AZ589="R.RESIDUAL
20","R. RESIDUAL"," ")))))</f>
        <v xml:space="preserve"> </v>
      </c>
      <c r="BI589" s="279" t="str">
        <f>IF(ISERROR(IF(R589="R.INHERENTE
25","R. INHERENTE",(IF(AZ589="R.RESIDUAL
25","R. RESIDUAL"," ")))),"",(IF(R589="R.INHERENTE
25","R. INHERENTE",(IF(AZ589="R.RESIDUAL
25","R. RESIDUAL"," ")))))</f>
        <v xml:space="preserve"> </v>
      </c>
      <c r="BJ589" s="280"/>
      <c r="BK589" s="893" t="s">
        <v>1686</v>
      </c>
      <c r="BL589" s="1160" t="s">
        <v>1632</v>
      </c>
      <c r="BM589" s="1160" t="s">
        <v>1635</v>
      </c>
      <c r="BN589" s="1160" t="s">
        <v>1617</v>
      </c>
      <c r="BO589" s="810" t="s">
        <v>1618</v>
      </c>
      <c r="BP589" s="813" t="s">
        <v>694</v>
      </c>
      <c r="BQ589" s="392"/>
      <c r="BR589" s="816" t="s">
        <v>1687</v>
      </c>
      <c r="BS589" s="819" t="s">
        <v>1937</v>
      </c>
      <c r="BT589" s="822" t="s">
        <v>1688</v>
      </c>
      <c r="BU589" s="275"/>
      <c r="BV589" s="825">
        <v>44656</v>
      </c>
      <c r="BW589" s="828"/>
      <c r="BX589" s="828"/>
      <c r="BY589" s="828"/>
      <c r="BZ589" s="792" t="s">
        <v>924</v>
      </c>
      <c r="CA589" s="828"/>
      <c r="CB589" s="828"/>
      <c r="CC589" s="828"/>
      <c r="CD589" s="792" t="s">
        <v>924</v>
      </c>
      <c r="CE589" s="828"/>
      <c r="CF589" s="828"/>
      <c r="CG589" s="828"/>
      <c r="CH589" s="792" t="s">
        <v>925</v>
      </c>
      <c r="CI589" s="828"/>
      <c r="CJ589" s="828"/>
      <c r="CK589" s="828"/>
      <c r="CL589" s="792" t="s">
        <v>924</v>
      </c>
      <c r="CM589" s="828"/>
      <c r="CN589" s="828"/>
      <c r="CO589" s="828"/>
      <c r="CP589" s="795" t="s">
        <v>926</v>
      </c>
      <c r="CQ589" s="308"/>
      <c r="CR589" s="831">
        <v>44661</v>
      </c>
      <c r="CS589" s="789"/>
      <c r="CT589" s="789"/>
      <c r="CU589" s="789"/>
      <c r="CV589" s="789"/>
      <c r="CW589" s="789"/>
      <c r="CX589" s="789"/>
      <c r="CY589" s="789"/>
      <c r="CZ589" s="792" t="s">
        <v>924</v>
      </c>
      <c r="DA589" s="789"/>
      <c r="DB589" s="789"/>
      <c r="DC589" s="789"/>
      <c r="DD589" s="792" t="s">
        <v>924</v>
      </c>
      <c r="DE589" s="789"/>
      <c r="DF589" s="789"/>
      <c r="DG589" s="789"/>
      <c r="DH589" s="792" t="s">
        <v>925</v>
      </c>
      <c r="DI589" s="789"/>
      <c r="DJ589" s="789"/>
      <c r="DK589" s="789"/>
      <c r="DL589" s="792" t="s">
        <v>924</v>
      </c>
      <c r="DM589" s="789"/>
      <c r="DN589" s="789"/>
      <c r="DO589" s="789"/>
      <c r="DP589" s="795" t="s">
        <v>926</v>
      </c>
      <c r="DQ589" s="293"/>
      <c r="DR589" s="294"/>
      <c r="DS589" s="295"/>
      <c r="DT589" s="295"/>
      <c r="DU589" s="296"/>
    </row>
    <row r="590" spans="1:125" ht="75" customHeight="1" x14ac:dyDescent="0.25">
      <c r="A590" s="303"/>
      <c r="B590" s="835"/>
      <c r="C590" s="838"/>
      <c r="D590" s="838"/>
      <c r="E590" s="838"/>
      <c r="F590" s="841"/>
      <c r="G590" s="844"/>
      <c r="H590" s="486"/>
      <c r="I590" s="847"/>
      <c r="J590" s="850"/>
      <c r="K590" s="853"/>
      <c r="L590" s="274"/>
      <c r="M590" s="856"/>
      <c r="N590" s="859"/>
      <c r="O590" s="862"/>
      <c r="P590" s="865"/>
      <c r="Q590" s="868"/>
      <c r="R590" s="871"/>
      <c r="S590" s="274"/>
      <c r="T590" s="516" t="s">
        <v>1689</v>
      </c>
      <c r="U590" s="258" t="s">
        <v>748</v>
      </c>
      <c r="V590" s="258"/>
      <c r="W590" s="798">
        <v>25</v>
      </c>
      <c r="X590" s="798"/>
      <c r="Y590" s="798"/>
      <c r="Z590" s="798"/>
      <c r="AA590" s="798"/>
      <c r="AB590" s="798"/>
      <c r="AC590" s="798"/>
      <c r="AD590" s="798"/>
      <c r="AE590" s="798">
        <v>15</v>
      </c>
      <c r="AF590" s="798"/>
      <c r="AG590" s="412">
        <f>W590+Y590+AA590+AC590+AE590</f>
        <v>40</v>
      </c>
      <c r="AH590" s="403">
        <v>0.216</v>
      </c>
      <c r="AI590" s="404"/>
      <c r="AJ590" s="801" t="s">
        <v>189</v>
      </c>
      <c r="AK590" s="802"/>
      <c r="AL590" s="803" t="s">
        <v>588</v>
      </c>
      <c r="AM590" s="804"/>
      <c r="AN590" s="801" t="s">
        <v>189</v>
      </c>
      <c r="AO590" s="802"/>
      <c r="AP590" s="499" t="s">
        <v>1690</v>
      </c>
      <c r="AQ590" s="482" t="s">
        <v>617</v>
      </c>
      <c r="AR590" s="269" t="s">
        <v>1691</v>
      </c>
      <c r="AS590" s="266" t="s">
        <v>1685</v>
      </c>
      <c r="AT590" s="261" t="s">
        <v>1661</v>
      </c>
      <c r="AU590" s="276"/>
      <c r="AV590" s="879"/>
      <c r="AW590" s="882"/>
      <c r="AX590" s="885"/>
      <c r="AY590" s="882"/>
      <c r="AZ590" s="888"/>
      <c r="BA590" s="891"/>
      <c r="BB590" s="394"/>
      <c r="BC590" s="282"/>
      <c r="BD590" s="397">
        <v>0.8</v>
      </c>
      <c r="BE590" s="283" t="str">
        <f>IF(ISERROR(IF(R589="R.INHERENTE
4","R. INHERENTE",(IF(AZ589="R.RESIDUAL
4","R. RESIDUAL"," ")))),"",(IF(R589="R.INHERENTE
4","R. INHERENTE",(IF(AZ589="R.RESIDUAL
4","R. RESIDUAL"," ")))))</f>
        <v xml:space="preserve"> </v>
      </c>
      <c r="BF590" s="284" t="str">
        <f>IF(ISERROR(IF(R589="R.INHERENTE
9","R. INHERENTE",(IF(AZ589="R.RESIDUAL
9","R. RESIDUAL"," ")))),"",(IF(R589="R.INHERENTE
9","R. INHERENTE",(IF(AZ589="R.RESIDUAL
9","R. RESIDUAL"," ")))))</f>
        <v xml:space="preserve"> </v>
      </c>
      <c r="BG590" s="285" t="str">
        <f>IF(ISERROR(IF(R589="R.INHERENTE
14","R. INHERENTE",(IF(AZ589="R.RESIDUAL
14","R. RESIDUAL"," ")))),"",(IF(R589="R.INHERENTE
14","R. INHERENTE",(IF(AZ589="R.RESIDUAL
14","R. RESIDUAL"," ")))))</f>
        <v xml:space="preserve"> </v>
      </c>
      <c r="BH590" s="285" t="str">
        <f>IF(ISERROR(IF(R589="R.INHERENTE
19","R. INHERENTE",(IF(AZ589="R.RESIDUAL
19","R. RESIDUAL"," ")))),"",(IF(R589="R.INHERENTE
19","R. INHERENTE",(IF(AZ589="R.RESIDUAL
19","R. RESIDUAL"," ")))))</f>
        <v xml:space="preserve"> </v>
      </c>
      <c r="BI590" s="286" t="str">
        <f>IF(ISERROR(IF(R589="R.INHERENTE
24","R. INHERENTE",(IF(AZ589="R.RESIDUAL
24","R. RESIDUAL"," ")))),"",(IF(R589="R.INHERENTE
24","R. INHERENTE",(IF(AZ589="R.RESIDUAL
24","R. RESIDUAL"," ")))))</f>
        <v xml:space="preserve"> </v>
      </c>
      <c r="BJ590" s="280"/>
      <c r="BK590" s="894"/>
      <c r="BL590" s="1161"/>
      <c r="BM590" s="1161"/>
      <c r="BN590" s="1161"/>
      <c r="BO590" s="811"/>
      <c r="BP590" s="814"/>
      <c r="BQ590" s="392"/>
      <c r="BR590" s="817"/>
      <c r="BS590" s="820" t="s">
        <v>1726</v>
      </c>
      <c r="BT590" s="823"/>
      <c r="BU590" s="275"/>
      <c r="BV590" s="826"/>
      <c r="BW590" s="829"/>
      <c r="BX590" s="829"/>
      <c r="BY590" s="829"/>
      <c r="BZ590" s="793"/>
      <c r="CA590" s="829"/>
      <c r="CB590" s="829"/>
      <c r="CC590" s="829"/>
      <c r="CD590" s="793"/>
      <c r="CE590" s="829"/>
      <c r="CF590" s="829"/>
      <c r="CG590" s="829"/>
      <c r="CH590" s="793"/>
      <c r="CI590" s="829"/>
      <c r="CJ590" s="829"/>
      <c r="CK590" s="829"/>
      <c r="CL590" s="793"/>
      <c r="CM590" s="829"/>
      <c r="CN590" s="829"/>
      <c r="CO590" s="829"/>
      <c r="CP590" s="796"/>
      <c r="CQ590" s="308"/>
      <c r="CR590" s="832"/>
      <c r="CS590" s="790"/>
      <c r="CT590" s="790"/>
      <c r="CU590" s="790"/>
      <c r="CV590" s="790"/>
      <c r="CW590" s="790"/>
      <c r="CX590" s="790"/>
      <c r="CY590" s="790"/>
      <c r="CZ590" s="793"/>
      <c r="DA590" s="790"/>
      <c r="DB590" s="790"/>
      <c r="DC590" s="790"/>
      <c r="DD590" s="793"/>
      <c r="DE590" s="790"/>
      <c r="DF590" s="790"/>
      <c r="DG590" s="790"/>
      <c r="DH590" s="793"/>
      <c r="DI590" s="790"/>
      <c r="DJ590" s="790"/>
      <c r="DK590" s="790"/>
      <c r="DL590" s="793"/>
      <c r="DM590" s="790"/>
      <c r="DN590" s="790"/>
      <c r="DO590" s="790"/>
      <c r="DP590" s="796"/>
      <c r="DQ590" s="293"/>
      <c r="DR590" s="297"/>
      <c r="DS590" s="298"/>
      <c r="DT590" s="298"/>
      <c r="DU590" s="299"/>
    </row>
    <row r="591" spans="1:125" ht="66.75" customHeight="1" x14ac:dyDescent="0.25">
      <c r="A591" s="303"/>
      <c r="B591" s="835"/>
      <c r="C591" s="838"/>
      <c r="D591" s="838"/>
      <c r="E591" s="838"/>
      <c r="F591" s="841"/>
      <c r="G591" s="844"/>
      <c r="H591" s="486"/>
      <c r="I591" s="847"/>
      <c r="J591" s="850"/>
      <c r="K591" s="853"/>
      <c r="L591" s="274"/>
      <c r="M591" s="856"/>
      <c r="N591" s="859"/>
      <c r="O591" s="862"/>
      <c r="P591" s="865"/>
      <c r="Q591" s="868"/>
      <c r="R591" s="871"/>
      <c r="S591" s="274"/>
      <c r="T591" s="516" t="s">
        <v>1692</v>
      </c>
      <c r="U591" s="258"/>
      <c r="V591" s="258" t="s">
        <v>260</v>
      </c>
      <c r="W591" s="798"/>
      <c r="X591" s="798"/>
      <c r="Y591" s="798"/>
      <c r="Z591" s="798"/>
      <c r="AA591" s="798">
        <v>10</v>
      </c>
      <c r="AB591" s="798"/>
      <c r="AC591" s="798"/>
      <c r="AD591" s="798"/>
      <c r="AE591" s="798">
        <v>15</v>
      </c>
      <c r="AF591" s="798"/>
      <c r="AG591" s="412">
        <f>W591+Y591+AA591+AC591+AE591</f>
        <v>25</v>
      </c>
      <c r="AH591" s="403"/>
      <c r="AI591" s="404">
        <v>0.6</v>
      </c>
      <c r="AJ591" s="801" t="s">
        <v>189</v>
      </c>
      <c r="AK591" s="802"/>
      <c r="AL591" s="803" t="s">
        <v>588</v>
      </c>
      <c r="AM591" s="804"/>
      <c r="AN591" s="801" t="s">
        <v>189</v>
      </c>
      <c r="AO591" s="802"/>
      <c r="AP591" s="499" t="s">
        <v>1693</v>
      </c>
      <c r="AQ591" s="482" t="s">
        <v>617</v>
      </c>
      <c r="AR591" s="269" t="s">
        <v>1694</v>
      </c>
      <c r="AS591" s="266" t="s">
        <v>1695</v>
      </c>
      <c r="AT591" s="261" t="s">
        <v>1661</v>
      </c>
      <c r="AU591" s="276"/>
      <c r="AV591" s="879"/>
      <c r="AW591" s="882"/>
      <c r="AX591" s="885"/>
      <c r="AY591" s="882"/>
      <c r="AZ591" s="888"/>
      <c r="BA591" s="891"/>
      <c r="BB591" s="394"/>
      <c r="BC591" s="282"/>
      <c r="BD591" s="397">
        <v>0.60000000000000009</v>
      </c>
      <c r="BE591" s="283" t="str">
        <f>IF(ISERROR(IF(R589="R.INHERENTE
3","R. INHERENTE",(IF(AZ589="R.RESIDUAL
3","R. RESIDUAL"," ")))),"",(IF(R589="R.INHERENTE
3","R. INHERENTE",(IF(AZ589="R.RESIDUAL
3","R. RESIDUAL"," ")))))</f>
        <v xml:space="preserve"> </v>
      </c>
      <c r="BF591" s="284" t="str">
        <f>IF(ISERROR(IF(R589="R.INHERENTE
8","R. INHERENTE",(IF(AZ589="R.RESIDUAL
8","R. RESIDUAL"," ")))),"",(IF(R589="R.INHERENTE
8","R. INHERENTE",(IF(AZ589="R.RESIDUAL
8","R. RESIDUAL"," ")))))</f>
        <v xml:space="preserve"> </v>
      </c>
      <c r="BG591" s="284" t="str">
        <f>IF(ISERROR(IF(R589="R.INHERENTE
13","R. INHERENTE",(IF(AZ589="R.RESIDUAL
13","R. RESIDUAL"," ")))),"",(IF(R589="R.INHERENTE
13","R. INHERENTE",(IF(AZ589="R.RESIDUAL
13","R. RESIDUAL"," ")))))</f>
        <v xml:space="preserve"> </v>
      </c>
      <c r="BH591" s="285" t="str">
        <f>IF(ISERROR(IF(R589="R.INHERENTE
18","R. INHERENTE",(IF(AZ589="R.RESIDUAL
18","R. RESIDUAL"," ")))),"",(IF(R589="R.INHERENTE
18","R. INHERENTE",(IF(AZ589="R.RESIDUAL
18","R. RESIDUAL"," ")))))</f>
        <v>R. INHERENTE</v>
      </c>
      <c r="BI591" s="286" t="str">
        <f>IF(ISERROR(IF(R589="R.INHERENTE
23","R. INHERENTE",(IF(AZ589="R.RESIDUAL
23","R. RESIDUAL"," ")))),"",(IF(R589="R.INHERENTE
23","R. INHERENTE",(IF(AZ589="R.RESIDUAL
23","R. RESIDUAL"," ")))))</f>
        <v xml:space="preserve"> </v>
      </c>
      <c r="BJ591" s="280"/>
      <c r="BK591" s="894"/>
      <c r="BL591" s="1161"/>
      <c r="BM591" s="1161"/>
      <c r="BN591" s="1161"/>
      <c r="BO591" s="811"/>
      <c r="BP591" s="814"/>
      <c r="BQ591" s="392"/>
      <c r="BR591" s="817"/>
      <c r="BS591" s="820"/>
      <c r="BT591" s="823"/>
      <c r="BU591" s="275"/>
      <c r="BV591" s="826"/>
      <c r="BW591" s="829"/>
      <c r="BX591" s="829"/>
      <c r="BY591" s="829"/>
      <c r="BZ591" s="793"/>
      <c r="CA591" s="829"/>
      <c r="CB591" s="829"/>
      <c r="CC591" s="829"/>
      <c r="CD591" s="793"/>
      <c r="CE591" s="829"/>
      <c r="CF591" s="829"/>
      <c r="CG591" s="829"/>
      <c r="CH591" s="793"/>
      <c r="CI591" s="829"/>
      <c r="CJ591" s="829"/>
      <c r="CK591" s="829"/>
      <c r="CL591" s="793"/>
      <c r="CM591" s="829"/>
      <c r="CN591" s="829"/>
      <c r="CO591" s="829"/>
      <c r="CP591" s="796"/>
      <c r="CQ591" s="308"/>
      <c r="CR591" s="832"/>
      <c r="CS591" s="790"/>
      <c r="CT591" s="790"/>
      <c r="CU591" s="790"/>
      <c r="CV591" s="790"/>
      <c r="CW591" s="790"/>
      <c r="CX591" s="790"/>
      <c r="CY591" s="790"/>
      <c r="CZ591" s="793"/>
      <c r="DA591" s="790"/>
      <c r="DB591" s="790"/>
      <c r="DC591" s="790"/>
      <c r="DD591" s="793"/>
      <c r="DE591" s="790"/>
      <c r="DF591" s="790"/>
      <c r="DG591" s="790"/>
      <c r="DH591" s="793"/>
      <c r="DI591" s="790"/>
      <c r="DJ591" s="790"/>
      <c r="DK591" s="790"/>
      <c r="DL591" s="793"/>
      <c r="DM591" s="790"/>
      <c r="DN591" s="790"/>
      <c r="DO591" s="790"/>
      <c r="DP591" s="796"/>
      <c r="DQ591" s="293"/>
      <c r="DR591" s="297"/>
      <c r="DS591" s="298"/>
      <c r="DT591" s="298"/>
      <c r="DU591" s="299"/>
    </row>
    <row r="592" spans="1:125" ht="66.75" customHeight="1" x14ac:dyDescent="0.25">
      <c r="A592" s="303"/>
      <c r="B592" s="835"/>
      <c r="C592" s="838"/>
      <c r="D592" s="838"/>
      <c r="E592" s="838"/>
      <c r="F592" s="841"/>
      <c r="G592" s="844"/>
      <c r="H592" s="486"/>
      <c r="I592" s="847"/>
      <c r="J592" s="850"/>
      <c r="K592" s="853"/>
      <c r="L592" s="274"/>
      <c r="M592" s="856"/>
      <c r="N592" s="859"/>
      <c r="O592" s="862"/>
      <c r="P592" s="865"/>
      <c r="Q592" s="868"/>
      <c r="R592" s="871"/>
      <c r="S592" s="274"/>
      <c r="T592" s="516"/>
      <c r="U592" s="258"/>
      <c r="V592" s="258"/>
      <c r="W592" s="798"/>
      <c r="X592" s="798"/>
      <c r="Y592" s="798"/>
      <c r="Z592" s="798"/>
      <c r="AA592" s="798"/>
      <c r="AB592" s="798"/>
      <c r="AC592" s="798"/>
      <c r="AD592" s="798"/>
      <c r="AE592" s="798"/>
      <c r="AF592" s="798"/>
      <c r="AG592" s="412">
        <f>W592+Y592+AA592+AC592+AE592</f>
        <v>0</v>
      </c>
      <c r="AH592" s="403"/>
      <c r="AI592" s="404"/>
      <c r="AJ592" s="801"/>
      <c r="AK592" s="802"/>
      <c r="AL592" s="803"/>
      <c r="AM592" s="804"/>
      <c r="AN592" s="801"/>
      <c r="AO592" s="802"/>
      <c r="AP592" s="480"/>
      <c r="AQ592" s="482"/>
      <c r="AR592" s="269"/>
      <c r="AS592" s="266"/>
      <c r="AT592" s="261"/>
      <c r="AU592" s="276"/>
      <c r="AV592" s="879"/>
      <c r="AW592" s="882"/>
      <c r="AX592" s="885"/>
      <c r="AY592" s="882"/>
      <c r="AZ592" s="888"/>
      <c r="BA592" s="891"/>
      <c r="BB592" s="394"/>
      <c r="BC592" s="282"/>
      <c r="BD592" s="397">
        <v>0.4</v>
      </c>
      <c r="BE592" s="287" t="str">
        <f>IF(ISERROR(IF(R589="R.INHERENTE
2","R. INHERENTE",(IF(AZ589="R.RESIDUAL
2","R. RESIDUAL"," ")))),"",(IF(R589="R.INHERENTE
2","R. INHERENTE",(IF(AZ589="R.RESIDUAL
2","R. RESIDUAL"," ")))))</f>
        <v xml:space="preserve"> </v>
      </c>
      <c r="BF592" s="284" t="str">
        <f>IF(ISERROR(IF(R589="R.INHERENTE
7","R. INHERENTE",(IF(AZ589="R.RESIDUAL
7","R. RESIDUAL"," ")))),"",(IF(R589="R.INHERENTE
7","R. INHERENTE",(IF(AZ589="R.RESIDUAL
7","R. RESIDUAL"," ")))))</f>
        <v xml:space="preserve"> </v>
      </c>
      <c r="BG592" s="284" t="str">
        <f>IF(ISERROR(IF(R589="R.INHERENTE
12","R. INHERENTE",(IF(AZ589="R.RESIDUAL
12","R. RESIDUAL"," ")))),"",(IF(R589="R.INHERENTE
12","R. INHERENTE",(IF(AZ589="R.RESIDUAL
12","R. RESIDUAL"," ")))))</f>
        <v>R. RESIDUAL</v>
      </c>
      <c r="BH592" s="285" t="str">
        <f>IF(ISERROR(IF(R589="R.INHERENTE
17","R. INHERENTE",(IF(AZ589="R.RESIDUAL
17","R. RESIDUAL"," ")))),"",(IF(R589="R.INHERENTE
17","R. INHERENTE",(IF(AZ589="R.RESIDUAL
17","R. RESIDUAL"," ")))))</f>
        <v xml:space="preserve"> </v>
      </c>
      <c r="BI592" s="286" t="str">
        <f>IF(ISERROR(IF(R589="R.INHERENTE
22","R. INHERENTE",(IF(AZ589="R.RESIDUAL
22","R. RESIDUAL"," ")))),"",(IF(R589="R.INHERENTE
22","R. INHERENTE",(IF(AZ589="R.RESIDUAL
22","R. RESIDUAL"," ")))))</f>
        <v xml:space="preserve"> </v>
      </c>
      <c r="BJ592" s="280"/>
      <c r="BK592" s="894"/>
      <c r="BL592" s="1161"/>
      <c r="BM592" s="1161"/>
      <c r="BN592" s="1161"/>
      <c r="BO592" s="811"/>
      <c r="BP592" s="814"/>
      <c r="BQ592" s="392"/>
      <c r="BR592" s="817"/>
      <c r="BS592" s="820"/>
      <c r="BT592" s="823"/>
      <c r="BU592" s="275"/>
      <c r="BV592" s="826"/>
      <c r="BW592" s="829"/>
      <c r="BX592" s="829"/>
      <c r="BY592" s="829"/>
      <c r="BZ592" s="793"/>
      <c r="CA592" s="829"/>
      <c r="CB592" s="829"/>
      <c r="CC592" s="829"/>
      <c r="CD592" s="793"/>
      <c r="CE592" s="829"/>
      <c r="CF592" s="829"/>
      <c r="CG592" s="829"/>
      <c r="CH592" s="793"/>
      <c r="CI592" s="829"/>
      <c r="CJ592" s="829"/>
      <c r="CK592" s="829"/>
      <c r="CL592" s="793"/>
      <c r="CM592" s="829"/>
      <c r="CN592" s="829"/>
      <c r="CO592" s="829"/>
      <c r="CP592" s="796"/>
      <c r="CQ592" s="308"/>
      <c r="CR592" s="832"/>
      <c r="CS592" s="790"/>
      <c r="CT592" s="790"/>
      <c r="CU592" s="790"/>
      <c r="CV592" s="790"/>
      <c r="CW592" s="790"/>
      <c r="CX592" s="790"/>
      <c r="CY592" s="790"/>
      <c r="CZ592" s="793"/>
      <c r="DA592" s="790"/>
      <c r="DB592" s="790"/>
      <c r="DC592" s="790"/>
      <c r="DD592" s="793"/>
      <c r="DE592" s="790"/>
      <c r="DF592" s="790"/>
      <c r="DG592" s="790"/>
      <c r="DH592" s="793"/>
      <c r="DI592" s="790"/>
      <c r="DJ592" s="790"/>
      <c r="DK592" s="790"/>
      <c r="DL592" s="793"/>
      <c r="DM592" s="790"/>
      <c r="DN592" s="790"/>
      <c r="DO592" s="790"/>
      <c r="DP592" s="796"/>
      <c r="DQ592" s="293"/>
      <c r="DR592" s="297"/>
      <c r="DS592" s="298"/>
      <c r="DT592" s="298"/>
      <c r="DU592" s="299"/>
    </row>
    <row r="593" spans="1:125" ht="66.75" customHeight="1" thickBot="1" x14ac:dyDescent="0.3">
      <c r="A593" s="303"/>
      <c r="B593" s="836"/>
      <c r="C593" s="839"/>
      <c r="D593" s="839"/>
      <c r="E593" s="839"/>
      <c r="F593" s="842"/>
      <c r="G593" s="845"/>
      <c r="H593" s="487"/>
      <c r="I593" s="848"/>
      <c r="J593" s="851"/>
      <c r="K593" s="854"/>
      <c r="L593" s="274"/>
      <c r="M593" s="857"/>
      <c r="N593" s="860"/>
      <c r="O593" s="863"/>
      <c r="P593" s="866"/>
      <c r="Q593" s="869"/>
      <c r="R593" s="872"/>
      <c r="S593" s="274"/>
      <c r="T593" s="536"/>
      <c r="U593" s="263"/>
      <c r="V593" s="263"/>
      <c r="W593" s="805"/>
      <c r="X593" s="805"/>
      <c r="Y593" s="805"/>
      <c r="Z593" s="805"/>
      <c r="AA593" s="805"/>
      <c r="AB593" s="805"/>
      <c r="AC593" s="805"/>
      <c r="AD593" s="805"/>
      <c r="AE593" s="805"/>
      <c r="AF593" s="805"/>
      <c r="AG593" s="413">
        <f>W593+Y593+AA593+AC593+AE593</f>
        <v>0</v>
      </c>
      <c r="AH593" s="405"/>
      <c r="AI593" s="406"/>
      <c r="AJ593" s="806"/>
      <c r="AK593" s="807"/>
      <c r="AL593" s="808"/>
      <c r="AM593" s="809"/>
      <c r="AN593" s="806"/>
      <c r="AO593" s="807"/>
      <c r="AP593" s="271"/>
      <c r="AQ593" s="483"/>
      <c r="AR593" s="270"/>
      <c r="AS593" s="267"/>
      <c r="AT593" s="264"/>
      <c r="AU593" s="276"/>
      <c r="AV593" s="880"/>
      <c r="AW593" s="883"/>
      <c r="AX593" s="886"/>
      <c r="AY593" s="883"/>
      <c r="AZ593" s="889"/>
      <c r="BA593" s="892"/>
      <c r="BB593" s="394"/>
      <c r="BC593" s="282"/>
      <c r="BD593" s="398">
        <v>0.2</v>
      </c>
      <c r="BE593" s="288" t="str">
        <f>IF(ISERROR(IF(R589="R.INHERENTE
1","R. INHERENTE",(IF(AZ589="R.RESIDUAL
1","R. RESIDUAL"," ")))),"",(IF(R589="R.INHERENTE
1","R. INHERENTE",(IF(AZ589="R.RESIDUAL
1","R. RESIDUAL"," ")))))</f>
        <v xml:space="preserve"> </v>
      </c>
      <c r="BF593" s="289" t="str">
        <f>IF(ISERROR(IF(R589="R.INHERENTE
6","R. INHERENTE",(IF(AZ589="R.RESIDUAL
6","R. RESIDUAL"," ")))),"",(IF(R589="R.INHERENTE
6","R. INHERENTE",(IF(AZ589="R.RESIDUAL
6","R. RESIDUAL"," ")))))</f>
        <v xml:space="preserve"> </v>
      </c>
      <c r="BG593" s="290" t="str">
        <f>IF(ISERROR(IF(R589="R.INHERENTE
11","R. INHERENTE",(IF(AZ589="R.RESIDUAL
11","R. RESIDUAL"," ")))),"",(IF(R589="R.INHERENTE
11","R. INHERENTE",(IF(AZ589="R.RESIDUAL
11","R. RESIDUAL"," ")))))</f>
        <v xml:space="preserve"> </v>
      </c>
      <c r="BH593" s="291" t="str">
        <f>IF(ISERROR(IF(R589="R.INHERENTE
16","R. INHERENTE",(IF(AZ589="R.RESIDUAL
16","R. RESIDUAL"," ")))),"",(IF(R589="R.INHERENTE
16","R. INHERENTE",(IF(AZ589="R.RESIDUAL
16","R. RESIDUAL"," ")))))</f>
        <v xml:space="preserve"> </v>
      </c>
      <c r="BI593" s="292" t="str">
        <f>IF(ISERROR(IF(R589="R.INHERENTE
21","R. INHERENTE",(IF(AZ589="R.RESIDUAL
21","R. RESIDUAL"," ")))),"",(IF(R589="R.INHERENTE
21","R. INHERENTE",(IF(AZ589="R.RESIDUAL
21","R. RESIDUAL"," ")))))</f>
        <v xml:space="preserve"> </v>
      </c>
      <c r="BJ593" s="280"/>
      <c r="BK593" s="895"/>
      <c r="BL593" s="1162"/>
      <c r="BM593" s="1162"/>
      <c r="BN593" s="1162"/>
      <c r="BO593" s="812"/>
      <c r="BP593" s="815"/>
      <c r="BQ593" s="392"/>
      <c r="BR593" s="818"/>
      <c r="BS593" s="821"/>
      <c r="BT593" s="824"/>
      <c r="BU593" s="275"/>
      <c r="BV593" s="827"/>
      <c r="BW593" s="830"/>
      <c r="BX593" s="830"/>
      <c r="BY593" s="830"/>
      <c r="BZ593" s="794"/>
      <c r="CA593" s="830"/>
      <c r="CB593" s="830"/>
      <c r="CC593" s="830"/>
      <c r="CD593" s="794"/>
      <c r="CE593" s="830"/>
      <c r="CF593" s="830"/>
      <c r="CG593" s="830"/>
      <c r="CH593" s="794"/>
      <c r="CI593" s="830"/>
      <c r="CJ593" s="830"/>
      <c r="CK593" s="830"/>
      <c r="CL593" s="794"/>
      <c r="CM593" s="830"/>
      <c r="CN593" s="830"/>
      <c r="CO593" s="830"/>
      <c r="CP593" s="797"/>
      <c r="CQ593" s="308"/>
      <c r="CR593" s="833"/>
      <c r="CS593" s="791"/>
      <c r="CT593" s="791"/>
      <c r="CU593" s="791"/>
      <c r="CV593" s="791"/>
      <c r="CW593" s="791"/>
      <c r="CX593" s="791"/>
      <c r="CY593" s="791"/>
      <c r="CZ593" s="794"/>
      <c r="DA593" s="791"/>
      <c r="DB593" s="791"/>
      <c r="DC593" s="791"/>
      <c r="DD593" s="794"/>
      <c r="DE593" s="791"/>
      <c r="DF593" s="791"/>
      <c r="DG593" s="791"/>
      <c r="DH593" s="794"/>
      <c r="DI593" s="791"/>
      <c r="DJ593" s="791"/>
      <c r="DK593" s="791"/>
      <c r="DL593" s="794"/>
      <c r="DM593" s="791"/>
      <c r="DN593" s="791"/>
      <c r="DO593" s="791"/>
      <c r="DP593" s="797"/>
      <c r="DQ593" s="293"/>
      <c r="DR593" s="300"/>
      <c r="DS593" s="301"/>
      <c r="DT593" s="301"/>
      <c r="DU593" s="302"/>
    </row>
    <row r="594" spans="1:125" ht="19.5" customHeight="1" thickBot="1" x14ac:dyDescent="0.3">
      <c r="AV594" s="394"/>
      <c r="AW594" s="394"/>
      <c r="AX594" s="394"/>
      <c r="AY594" s="394"/>
      <c r="AZ594" s="394"/>
      <c r="BE594" s="410">
        <v>0.2</v>
      </c>
      <c r="BF594" s="411">
        <v>0.4</v>
      </c>
      <c r="BG594" s="411">
        <v>0.60000000000000009</v>
      </c>
      <c r="BH594" s="411">
        <v>0.8</v>
      </c>
      <c r="BI594" s="411">
        <v>1</v>
      </c>
    </row>
    <row r="595" spans="1:125" ht="85.5" customHeight="1" x14ac:dyDescent="0.25">
      <c r="A595" s="303"/>
      <c r="B595" s="834">
        <v>97</v>
      </c>
      <c r="C595" s="837" t="s">
        <v>651</v>
      </c>
      <c r="D595" s="837" t="s">
        <v>631</v>
      </c>
      <c r="E595" s="837" t="s">
        <v>601</v>
      </c>
      <c r="F595" s="840" t="s">
        <v>600</v>
      </c>
      <c r="G595" s="843" t="s">
        <v>1696</v>
      </c>
      <c r="H595" s="485" t="s">
        <v>1697</v>
      </c>
      <c r="I595" s="846" t="str">
        <f>IF(F595="","",(CONCATENATE("Posibilidad de afectación ",F595," ",G595," ",H595," ",H596," ",H597," ",H598," ",H599)))</f>
        <v xml:space="preserve">Posibilidad de afectación Económica y Reputacional  por perdida o hurto de bienes, debido a falta de adherencia a los procedimientos  asignación a responsables y falta de notificación al subproceso de activos fijos  </v>
      </c>
      <c r="J595" s="849" t="s">
        <v>268</v>
      </c>
      <c r="K595" s="852" t="s">
        <v>868</v>
      </c>
      <c r="L595" s="274"/>
      <c r="M595" s="855" t="s">
        <v>657</v>
      </c>
      <c r="N595" s="858">
        <f>IF(ISERROR(VLOOKUP($M595,[13]Listas!$E$20:$F$24,2,FALSE)),"",(VLOOKUP($M595,[13]Listas!$E$20:$F$24,2,FALSE)))</f>
        <v>0.6</v>
      </c>
      <c r="O595" s="861" t="str">
        <f>IF(ISERROR(VLOOKUP($N595,[13]Listas!$E$3:$F$7,2,FALSE)),"",(VLOOKUP($N595,[13]Listas!$E$3:$F$7,2,FALSE)))</f>
        <v>MEDIA</v>
      </c>
      <c r="P595" s="864" t="s">
        <v>597</v>
      </c>
      <c r="Q595" s="867">
        <f>IF(ISERROR(VLOOKUP($P595,[13]Listas!$E$28:$F$35,2,FALSE)),"",(VLOOKUP($P595,[13]Listas!$E$28:$F$35,2,FALSE)))</f>
        <v>0.8</v>
      </c>
      <c r="R595" s="870" t="str">
        <f>IF(N595="","",(CONCATENATE("R.INHERENTE
",(IF(AND($N595=0.2,$Q595=0.2),1,(IF(AND($N595=0.2,$Q595=0.4),6,(IF(AND($N595=0.2,$Q595=0.6),11,(IF(AND($N595=0.2,$Q595=0.8),16,(IF(AND($N595=0.2,$Q595=1),21,(IF(AND($N595=0.4,$Q595=0.2),2,(IF(AND($N595=0.4,$Q595=0.4),7,(IF(AND($N595=0.4,$Q595=0.6),12,(IF(AND($N595=0.4,$Q595=0.8),17,(IF(AND($N595=0.4,$Q595=1),22,(IF(AND($N595=0.6,$Q595=0.2),3,(IF(AND($N595=0.6,$Q595=0.4),8,(IF(AND($N595=0.6,$Q595=0.6),13,(IF(AND($N595=0.6,$Q595=0.8),18,(IF(AND($N595=0.6,$Q595=1),23,(IF(AND($N595=0.8,$Q595=0.2),4,(IF(AND($N595=0.8,$Q595=0.4),9,(IF(AND($N595=0.8,$Q595=0.6),14,(IF(AND($N595=0.8,$Q595=0.8),19,(IF(AND($N595=0.8,$Q595=1),24,(IF(AND($N595=1,$Q595=0.2),5,(IF(AND($N595=1,$Q595=0.4),10,(IF(AND($N595=1,$Q595=0.6),15,(IF(AND($N595=1,$Q595=0.8),20,(IF(AND($N595=1,$Q595=1),25,"")))))))))))))))))))))))))))))))))))))))))))))))))))))</f>
        <v>R.INHERENTE
18</v>
      </c>
      <c r="S595" s="274">
        <f>+VLOOKUP($R595,[13]Listas!$D$112:$E$136,2,FALSE)</f>
        <v>18</v>
      </c>
      <c r="T595" s="515" t="s">
        <v>1698</v>
      </c>
      <c r="U595" s="309" t="s">
        <v>748</v>
      </c>
      <c r="V595" s="309"/>
      <c r="W595" s="873">
        <v>25</v>
      </c>
      <c r="X595" s="874"/>
      <c r="Y595" s="873"/>
      <c r="Z595" s="874"/>
      <c r="AA595" s="873"/>
      <c r="AB595" s="874"/>
      <c r="AC595" s="875"/>
      <c r="AD595" s="875"/>
      <c r="AE595" s="875">
        <v>15</v>
      </c>
      <c r="AF595" s="875"/>
      <c r="AG595" s="436">
        <f>W595+Y595+AA595+AC595+AE595</f>
        <v>40</v>
      </c>
      <c r="AH595" s="407">
        <v>0.36</v>
      </c>
      <c r="AI595" s="408"/>
      <c r="AJ595" s="1186" t="s">
        <v>189</v>
      </c>
      <c r="AK595" s="1187"/>
      <c r="AL595" s="1188" t="s">
        <v>589</v>
      </c>
      <c r="AM595" s="1189"/>
      <c r="AN595" s="1186" t="s">
        <v>189</v>
      </c>
      <c r="AO595" s="1187"/>
      <c r="AP595" s="500" t="s">
        <v>1699</v>
      </c>
      <c r="AQ595" s="478" t="s">
        <v>617</v>
      </c>
      <c r="AR595" s="310" t="s">
        <v>1700</v>
      </c>
      <c r="AS595" s="311" t="s">
        <v>1701</v>
      </c>
      <c r="AT595" s="312" t="s">
        <v>1661</v>
      </c>
      <c r="AU595" s="305">
        <f>+(IF(AND($AV595&gt;0,$AV595&lt;=0.2),0.2,(IF(AND($AV595&gt;0.2,$AV595&lt;=0.4),0.4,(IF(AND($AV595&gt;0.4,$AV595&lt;=0.6),0.6,(IF(AND($AV595&gt;0.6,$AV595&lt;=0.8),0.8,(IF($AV595&gt;0.8,1,""))))))))))</f>
        <v>0.2</v>
      </c>
      <c r="AV595" s="878">
        <f>+MIN(AH595:AH599)</f>
        <v>0.13200000000000001</v>
      </c>
      <c r="AW595" s="881" t="str">
        <f>+(IF($AU595=0.2,"MUY BAJA",(IF($AU595=0.4,"BAJA",(IF($AU595=0.6,"MEDIA",(IF($AU595=0.8,"ALTA",(IF($AU595=1,"MUY ALTA",""))))))))))</f>
        <v>MUY BAJA</v>
      </c>
      <c r="AX595" s="884">
        <f>+MIN(AI595:AI599)</f>
        <v>0.48</v>
      </c>
      <c r="AY595" s="881" t="str">
        <f>+(IF($BB595=0.2,"MUY BAJA",(IF($BB595=0.4,"BAJA",(IF($BB595=0.6,"MEDIA",(IF($BB595=0.8,"ALTA",(IF($BB595=1,"MUY ALTA",""))))))))))</f>
        <v>MEDIA</v>
      </c>
      <c r="AZ595" s="887" t="str">
        <f>IF($AU595="","",(CONCATENATE("R.RESIDUAL
",(IF(AND($AU595=0.2,$BB595=0.2),1,(IF(AND($AU595=0.2,$BB595=0.4),6,(IF(AND($AU595=0.2,$BB595=0.6),11,(IF(AND($AU595=0.2,$BB595=0.8),16,(IF(AND($AU595=0.2,$BB595=1),21,(IF(AND($AU595=0.4,$BB595=0.2),2,(IF(AND($AU595=0.4,$BB595=0.4),7,(IF(AND($AU595=0.4,$BB595=0.6),12,(IF(AND($AU595=0.4,$BB595=0.8),17,(IF(AND($AU595=0.4,$BB595=1),22,(IF(AND($AU595=0.6,$BB595=0.2),3,(IF(AND($AU595=0.6,$BB595=0.4),8,(IF(AND($AU595=0.6,$BB595=0.6),13,(IF(AND($AU595=0.6,$BB595=0.8),18,(IF(AND($AU595=0.6,$BB595=1),23,(IF(AND($AU595=0.8,$BB595=0.2),4,(IF(AND($AU595=0.8,$BB595=0.4),9,(IF(AND($AU595=0.8,$BB595=0.6),14,(IF(AND($AU595=0.8,$BB595=0.8),19,(IF(AND($AU595=0.8,$BB595=1),24,(IF(AND($AU595=1,$BB595=0.2),5,(IF(AND($AU595=1,$BB595=0.4),10,(IF(AND($AU595=1,$BB595=0.6),15,(IF(AND($AU595=1,$BB595=0.8),20,(IF(AND($AU595=1,$BB595=1),25,"")))))))))))))))))))))))))))))))))))))))))))))))))))))</f>
        <v>R.RESIDUAL
11</v>
      </c>
      <c r="BA595" s="890" t="s">
        <v>749</v>
      </c>
      <c r="BB595" s="305">
        <f>+(IF(AND($AX595&gt;0,$AX595&lt;=0.2),0.2,(IF(AND($AX595&gt;0.2,$AX595&lt;=0.4),0.4,(IF(AND($AX595&gt;0.4,$AX595&lt;=0.6),0.6,(IF(AND($AX595&gt;0.6,$AX595&lt;=0.8),0.8,(IF($AX595&gt;0.8,1,""))))))))))</f>
        <v>0.6</v>
      </c>
      <c r="BC595" s="276">
        <f>+VLOOKUP($AZ595,[13]Listas!$F$112:$G$136,2,FALSE)</f>
        <v>11</v>
      </c>
      <c r="BD595" s="397">
        <v>1</v>
      </c>
      <c r="BE595" s="277" t="str">
        <f>IF(ISERROR(IF(R595="R.INHERENTE
5","R. INHERENTE",(IF(AZ595="R.RESIDUAL
5","R. RESIDUAL"," ")))),"",(IF(R595="R.INHERENTE
5","R. INHERENTE",(IF(AZ595="R.RESIDUAL
5","R. RESIDUAL"," ")))))</f>
        <v xml:space="preserve"> </v>
      </c>
      <c r="BF595" s="278" t="str">
        <f>IF(ISERROR(IF(R595="R.INHERENTE
10","R. INHERENTE",(IF(AZ595="R.RESIDUAL
10","R. RESIDUAL"," ")))),"",(IF(R595="R.INHERENTE
10","R. INHERENTE",(IF(AZ595="R.RESIDUAL
10","R. RESIDUAL"," ")))))</f>
        <v xml:space="preserve"> </v>
      </c>
      <c r="BG595" s="278" t="str">
        <f>IF(ISERROR(IF(R595="R.INHERENTE
15","R. INHERENTE",(IF(AZ595="R.RESIDUAL
15","R. RESIDUAL"," ")))),"",(IF(R595="R.INHERENTE
15","R. INHERENTE",(IF(AZ595="R.RESIDUAL
15","R. RESIDUAL"," ")))))</f>
        <v xml:space="preserve"> </v>
      </c>
      <c r="BH595" s="278" t="str">
        <f>IF(ISERROR(IF(R595="R.INHERENTE
20","R. INHERENTE",(IF(AZ595="R.RESIDUAL
20","R. RESIDUAL"," ")))),"",(IF(R595="R.INHERENTE
20","R. INHERENTE",(IF(AZ595="R.RESIDUAL
20","R. RESIDUAL"," ")))))</f>
        <v xml:space="preserve"> </v>
      </c>
      <c r="BI595" s="279" t="str">
        <f>IF(ISERROR(IF(R595="R.INHERENTE
25","R. INHERENTE",(IF(AZ595="R.RESIDUAL
25","R. RESIDUAL"," ")))),"",(IF(R595="R.INHERENTE
25","R. INHERENTE",(IF(AZ595="R.RESIDUAL
25","R. RESIDUAL"," ")))))</f>
        <v xml:space="preserve"> </v>
      </c>
      <c r="BJ595" s="280"/>
      <c r="BK595" s="893" t="s">
        <v>1702</v>
      </c>
      <c r="BL595" s="1160" t="s">
        <v>1632</v>
      </c>
      <c r="BM595" s="1160" t="s">
        <v>1703</v>
      </c>
      <c r="BN595" s="1160" t="s">
        <v>1704</v>
      </c>
      <c r="BO595" s="810" t="s">
        <v>1618</v>
      </c>
      <c r="BP595" s="813" t="s">
        <v>693</v>
      </c>
      <c r="BQ595" s="392"/>
      <c r="BR595" s="816" t="s">
        <v>1705</v>
      </c>
      <c r="BS595" s="819" t="s">
        <v>1937</v>
      </c>
      <c r="BT595" s="822" t="s">
        <v>1706</v>
      </c>
      <c r="BU595" s="275"/>
      <c r="BV595" s="825">
        <v>44656</v>
      </c>
      <c r="BW595" s="828"/>
      <c r="BX595" s="828"/>
      <c r="BY595" s="828"/>
      <c r="BZ595" s="792" t="s">
        <v>924</v>
      </c>
      <c r="CA595" s="828"/>
      <c r="CB595" s="828"/>
      <c r="CC595" s="828"/>
      <c r="CD595" s="792" t="s">
        <v>924</v>
      </c>
      <c r="CE595" s="828"/>
      <c r="CF595" s="828"/>
      <c r="CG595" s="828"/>
      <c r="CH595" s="792" t="s">
        <v>925</v>
      </c>
      <c r="CI595" s="828"/>
      <c r="CJ595" s="828"/>
      <c r="CK595" s="828"/>
      <c r="CL595" s="792" t="s">
        <v>924</v>
      </c>
      <c r="CM595" s="828"/>
      <c r="CN595" s="828"/>
      <c r="CO595" s="828"/>
      <c r="CP595" s="795" t="s">
        <v>926</v>
      </c>
      <c r="CQ595" s="308"/>
      <c r="CR595" s="831">
        <v>44661</v>
      </c>
      <c r="CS595" s="789"/>
      <c r="CT595" s="789"/>
      <c r="CU595" s="789"/>
      <c r="CV595" s="789"/>
      <c r="CW595" s="789"/>
      <c r="CX595" s="789"/>
      <c r="CY595" s="789"/>
      <c r="CZ595" s="792" t="s">
        <v>924</v>
      </c>
      <c r="DA595" s="789"/>
      <c r="DB595" s="789"/>
      <c r="DC595" s="789"/>
      <c r="DD595" s="792" t="s">
        <v>924</v>
      </c>
      <c r="DE595" s="789"/>
      <c r="DF595" s="789"/>
      <c r="DG595" s="789"/>
      <c r="DH595" s="792" t="s">
        <v>925</v>
      </c>
      <c r="DI595" s="789"/>
      <c r="DJ595" s="789"/>
      <c r="DK595" s="789"/>
      <c r="DL595" s="792" t="s">
        <v>924</v>
      </c>
      <c r="DM595" s="789"/>
      <c r="DN595" s="789"/>
      <c r="DO595" s="789"/>
      <c r="DP595" s="795" t="s">
        <v>926</v>
      </c>
      <c r="DQ595" s="293"/>
      <c r="DR595" s="294"/>
      <c r="DS595" s="295"/>
      <c r="DT595" s="295"/>
      <c r="DU595" s="296"/>
    </row>
    <row r="596" spans="1:125" ht="92.25" customHeight="1" x14ac:dyDescent="0.25">
      <c r="A596" s="303"/>
      <c r="B596" s="835"/>
      <c r="C596" s="838"/>
      <c r="D596" s="838"/>
      <c r="E596" s="838"/>
      <c r="F596" s="841"/>
      <c r="G596" s="844"/>
      <c r="H596" s="486" t="s">
        <v>2260</v>
      </c>
      <c r="I596" s="847"/>
      <c r="J596" s="850"/>
      <c r="K596" s="853"/>
      <c r="L596" s="274"/>
      <c r="M596" s="856"/>
      <c r="N596" s="859"/>
      <c r="O596" s="862"/>
      <c r="P596" s="865"/>
      <c r="Q596" s="868"/>
      <c r="R596" s="871"/>
      <c r="S596" s="274"/>
      <c r="T596" s="516" t="s">
        <v>1707</v>
      </c>
      <c r="U596" s="258" t="s">
        <v>748</v>
      </c>
      <c r="V596" s="258"/>
      <c r="W596" s="798">
        <v>25</v>
      </c>
      <c r="X596" s="798"/>
      <c r="Y596" s="798"/>
      <c r="Z596" s="798"/>
      <c r="AA596" s="798"/>
      <c r="AB596" s="798"/>
      <c r="AC596" s="798"/>
      <c r="AD596" s="798"/>
      <c r="AE596" s="798">
        <v>15</v>
      </c>
      <c r="AF596" s="798"/>
      <c r="AG596" s="412">
        <f>W596+Y596+AA596+AC596+AE596</f>
        <v>40</v>
      </c>
      <c r="AH596" s="403">
        <v>0.22</v>
      </c>
      <c r="AI596" s="404"/>
      <c r="AJ596" s="801" t="s">
        <v>189</v>
      </c>
      <c r="AK596" s="802"/>
      <c r="AL596" s="803" t="s">
        <v>588</v>
      </c>
      <c r="AM596" s="804"/>
      <c r="AN596" s="801" t="s">
        <v>189</v>
      </c>
      <c r="AO596" s="802"/>
      <c r="AP596" s="499" t="s">
        <v>1708</v>
      </c>
      <c r="AQ596" s="482" t="s">
        <v>616</v>
      </c>
      <c r="AR596" s="269" t="s">
        <v>1709</v>
      </c>
      <c r="AS596" s="266" t="s">
        <v>1701</v>
      </c>
      <c r="AT596" s="261" t="s">
        <v>1661</v>
      </c>
      <c r="AU596" s="276"/>
      <c r="AV596" s="879"/>
      <c r="AW596" s="882"/>
      <c r="AX596" s="885"/>
      <c r="AY596" s="882"/>
      <c r="AZ596" s="888"/>
      <c r="BA596" s="891"/>
      <c r="BB596" s="394"/>
      <c r="BC596" s="282"/>
      <c r="BD596" s="397">
        <v>0.8</v>
      </c>
      <c r="BE596" s="283" t="str">
        <f>IF(ISERROR(IF(R595="R.INHERENTE
4","R. INHERENTE",(IF(AZ595="R.RESIDUAL
4","R. RESIDUAL"," ")))),"",(IF(R595="R.INHERENTE
4","R. INHERENTE",(IF(AZ595="R.RESIDUAL
4","R. RESIDUAL"," ")))))</f>
        <v xml:space="preserve"> </v>
      </c>
      <c r="BF596" s="284" t="str">
        <f>IF(ISERROR(IF(R595="R.INHERENTE
9","R. INHERENTE",(IF(AZ595="R.RESIDUAL
9","R. RESIDUAL"," ")))),"",(IF(R595="R.INHERENTE
9","R. INHERENTE",(IF(AZ595="R.RESIDUAL
9","R. RESIDUAL"," ")))))</f>
        <v xml:space="preserve"> </v>
      </c>
      <c r="BG596" s="285" t="str">
        <f>IF(ISERROR(IF(R595="R.INHERENTE
14","R. INHERENTE",(IF(AZ595="R.RESIDUAL
14","R. RESIDUAL"," ")))),"",(IF(R595="R.INHERENTE
14","R. INHERENTE",(IF(AZ595="R.RESIDUAL
14","R. RESIDUAL"," ")))))</f>
        <v xml:space="preserve"> </v>
      </c>
      <c r="BH596" s="285" t="str">
        <f>IF(ISERROR(IF(R595="R.INHERENTE
19","R. INHERENTE",(IF(AZ595="R.RESIDUAL
19","R. RESIDUAL"," ")))),"",(IF(R595="R.INHERENTE
19","R. INHERENTE",(IF(AZ595="R.RESIDUAL
19","R. RESIDUAL"," ")))))</f>
        <v xml:space="preserve"> </v>
      </c>
      <c r="BI596" s="286" t="str">
        <f>IF(ISERROR(IF(R595="R.INHERENTE
24","R. INHERENTE",(IF(AZ595="R.RESIDUAL
24","R. RESIDUAL"," ")))),"",(IF(R595="R.INHERENTE
24","R. INHERENTE",(IF(AZ595="R.RESIDUAL
24","R. RESIDUAL"," ")))))</f>
        <v xml:space="preserve"> </v>
      </c>
      <c r="BJ596" s="280"/>
      <c r="BK596" s="894"/>
      <c r="BL596" s="1161"/>
      <c r="BM596" s="1161"/>
      <c r="BN596" s="1161"/>
      <c r="BO596" s="811"/>
      <c r="BP596" s="814"/>
      <c r="BQ596" s="392"/>
      <c r="BR596" s="817"/>
      <c r="BS596" s="820" t="s">
        <v>1726</v>
      </c>
      <c r="BT596" s="823"/>
      <c r="BU596" s="275"/>
      <c r="BV596" s="826"/>
      <c r="BW596" s="829"/>
      <c r="BX596" s="829"/>
      <c r="BY596" s="829"/>
      <c r="BZ596" s="793"/>
      <c r="CA596" s="829"/>
      <c r="CB596" s="829"/>
      <c r="CC596" s="829"/>
      <c r="CD596" s="793"/>
      <c r="CE596" s="829"/>
      <c r="CF596" s="829"/>
      <c r="CG596" s="829"/>
      <c r="CH596" s="793"/>
      <c r="CI596" s="829"/>
      <c r="CJ596" s="829"/>
      <c r="CK596" s="829"/>
      <c r="CL596" s="793"/>
      <c r="CM596" s="829"/>
      <c r="CN596" s="829"/>
      <c r="CO596" s="829"/>
      <c r="CP596" s="796"/>
      <c r="CQ596" s="308"/>
      <c r="CR596" s="832"/>
      <c r="CS596" s="790"/>
      <c r="CT596" s="790"/>
      <c r="CU596" s="790"/>
      <c r="CV596" s="790"/>
      <c r="CW596" s="790"/>
      <c r="CX596" s="790"/>
      <c r="CY596" s="790"/>
      <c r="CZ596" s="793"/>
      <c r="DA596" s="790"/>
      <c r="DB596" s="790"/>
      <c r="DC596" s="790"/>
      <c r="DD596" s="793"/>
      <c r="DE596" s="790"/>
      <c r="DF596" s="790"/>
      <c r="DG596" s="790"/>
      <c r="DH596" s="793"/>
      <c r="DI596" s="790"/>
      <c r="DJ596" s="790"/>
      <c r="DK596" s="790"/>
      <c r="DL596" s="793"/>
      <c r="DM596" s="790"/>
      <c r="DN596" s="790"/>
      <c r="DO596" s="790"/>
      <c r="DP596" s="796"/>
      <c r="DQ596" s="293"/>
      <c r="DR596" s="297"/>
      <c r="DS596" s="298"/>
      <c r="DT596" s="298"/>
      <c r="DU596" s="299"/>
    </row>
    <row r="597" spans="1:125" ht="103.5" customHeight="1" x14ac:dyDescent="0.25">
      <c r="A597" s="303"/>
      <c r="B597" s="835"/>
      <c r="C597" s="838"/>
      <c r="D597" s="838"/>
      <c r="E597" s="838"/>
      <c r="F597" s="841"/>
      <c r="G597" s="844"/>
      <c r="H597" s="486" t="s">
        <v>1710</v>
      </c>
      <c r="I597" s="847"/>
      <c r="J597" s="850"/>
      <c r="K597" s="853"/>
      <c r="L597" s="274"/>
      <c r="M597" s="856"/>
      <c r="N597" s="859"/>
      <c r="O597" s="862"/>
      <c r="P597" s="865"/>
      <c r="Q597" s="868"/>
      <c r="R597" s="871"/>
      <c r="S597" s="274"/>
      <c r="T597" s="516" t="s">
        <v>1711</v>
      </c>
      <c r="U597" s="258"/>
      <c r="V597" s="258" t="s">
        <v>260</v>
      </c>
      <c r="W597" s="798">
        <v>25</v>
      </c>
      <c r="X597" s="798"/>
      <c r="Y597" s="798"/>
      <c r="Z597" s="798"/>
      <c r="AA597" s="798"/>
      <c r="AB597" s="798"/>
      <c r="AC597" s="798"/>
      <c r="AD597" s="798"/>
      <c r="AE597" s="798">
        <v>15</v>
      </c>
      <c r="AF597" s="798"/>
      <c r="AG597" s="412">
        <f>W597+Y597+AA597+AC597+AE597</f>
        <v>40</v>
      </c>
      <c r="AH597" s="403"/>
      <c r="AI597" s="404">
        <v>0.48</v>
      </c>
      <c r="AJ597" s="801" t="s">
        <v>189</v>
      </c>
      <c r="AK597" s="802"/>
      <c r="AL597" s="803" t="s">
        <v>588</v>
      </c>
      <c r="AM597" s="804"/>
      <c r="AN597" s="801" t="s">
        <v>189</v>
      </c>
      <c r="AO597" s="802"/>
      <c r="AP597" s="499" t="s">
        <v>1712</v>
      </c>
      <c r="AQ597" s="482" t="s">
        <v>617</v>
      </c>
      <c r="AR597" s="269" t="s">
        <v>1713</v>
      </c>
      <c r="AS597" s="266" t="s">
        <v>1701</v>
      </c>
      <c r="AT597" s="261" t="s">
        <v>1661</v>
      </c>
      <c r="AU597" s="276"/>
      <c r="AV597" s="879"/>
      <c r="AW597" s="882"/>
      <c r="AX597" s="885"/>
      <c r="AY597" s="882"/>
      <c r="AZ597" s="888"/>
      <c r="BA597" s="891"/>
      <c r="BB597" s="394"/>
      <c r="BC597" s="282"/>
      <c r="BD597" s="397">
        <v>0.60000000000000009</v>
      </c>
      <c r="BE597" s="283" t="str">
        <f>IF(ISERROR(IF(R595="R.INHERENTE
3","R. INHERENTE",(IF(AZ595="R.RESIDUAL
3","R. RESIDUAL"," ")))),"",(IF(R595="R.INHERENTE
3","R. INHERENTE",(IF(AZ595="R.RESIDUAL
3","R. RESIDUAL"," ")))))</f>
        <v xml:space="preserve"> </v>
      </c>
      <c r="BF597" s="284" t="str">
        <f>IF(ISERROR(IF(R595="R.INHERENTE
8","R. INHERENTE",(IF(AZ595="R.RESIDUAL
8","R. RESIDUAL"," ")))),"",(IF(R595="R.INHERENTE
8","R. INHERENTE",(IF(AZ595="R.RESIDUAL
8","R. RESIDUAL"," ")))))</f>
        <v xml:space="preserve"> </v>
      </c>
      <c r="BG597" s="284" t="str">
        <f>IF(ISERROR(IF(R595="R.INHERENTE
13","R. INHERENTE",(IF(AZ595="R.RESIDUAL
13","R. RESIDUAL"," ")))),"",(IF(R595="R.INHERENTE
13","R. INHERENTE",(IF(AZ595="R.RESIDUAL
13","R. RESIDUAL"," ")))))</f>
        <v xml:space="preserve"> </v>
      </c>
      <c r="BH597" s="285" t="str">
        <f>IF(ISERROR(IF(R595="R.INHERENTE
18","R. INHERENTE",(IF(AZ595="R.RESIDUAL
18","R. RESIDUAL"," ")))),"",(IF(R595="R.INHERENTE
18","R. INHERENTE",(IF(AZ595="R.RESIDUAL
18","R. RESIDUAL"," ")))))</f>
        <v>R. INHERENTE</v>
      </c>
      <c r="BI597" s="286" t="str">
        <f>IF(ISERROR(IF(R595="R.INHERENTE
23","R. INHERENTE",(IF(AZ595="R.RESIDUAL
23","R. RESIDUAL"," ")))),"",(IF(R595="R.INHERENTE
23","R. INHERENTE",(IF(AZ595="R.RESIDUAL
23","R. RESIDUAL"," ")))))</f>
        <v xml:space="preserve"> </v>
      </c>
      <c r="BJ597" s="280"/>
      <c r="BK597" s="894"/>
      <c r="BL597" s="1161"/>
      <c r="BM597" s="1161"/>
      <c r="BN597" s="1161"/>
      <c r="BO597" s="811"/>
      <c r="BP597" s="814"/>
      <c r="BQ597" s="392"/>
      <c r="BR597" s="817"/>
      <c r="BS597" s="820"/>
      <c r="BT597" s="823"/>
      <c r="BU597" s="275"/>
      <c r="BV597" s="826"/>
      <c r="BW597" s="829"/>
      <c r="BX597" s="829"/>
      <c r="BY597" s="829"/>
      <c r="BZ597" s="793"/>
      <c r="CA597" s="829"/>
      <c r="CB597" s="829"/>
      <c r="CC597" s="829"/>
      <c r="CD597" s="793"/>
      <c r="CE597" s="829"/>
      <c r="CF597" s="829"/>
      <c r="CG597" s="829"/>
      <c r="CH597" s="793"/>
      <c r="CI597" s="829"/>
      <c r="CJ597" s="829"/>
      <c r="CK597" s="829"/>
      <c r="CL597" s="793"/>
      <c r="CM597" s="829"/>
      <c r="CN597" s="829"/>
      <c r="CO597" s="829"/>
      <c r="CP597" s="796"/>
      <c r="CQ597" s="308"/>
      <c r="CR597" s="832"/>
      <c r="CS597" s="790"/>
      <c r="CT597" s="790"/>
      <c r="CU597" s="790"/>
      <c r="CV597" s="790"/>
      <c r="CW597" s="790"/>
      <c r="CX597" s="790"/>
      <c r="CY597" s="790"/>
      <c r="CZ597" s="793"/>
      <c r="DA597" s="790"/>
      <c r="DB597" s="790"/>
      <c r="DC597" s="790"/>
      <c r="DD597" s="793"/>
      <c r="DE597" s="790"/>
      <c r="DF597" s="790"/>
      <c r="DG597" s="790"/>
      <c r="DH597" s="793"/>
      <c r="DI597" s="790"/>
      <c r="DJ597" s="790"/>
      <c r="DK597" s="790"/>
      <c r="DL597" s="793"/>
      <c r="DM597" s="790"/>
      <c r="DN597" s="790"/>
      <c r="DO597" s="790"/>
      <c r="DP597" s="796"/>
      <c r="DQ597" s="293"/>
      <c r="DR597" s="297"/>
      <c r="DS597" s="298"/>
      <c r="DT597" s="298"/>
      <c r="DU597" s="299"/>
    </row>
    <row r="598" spans="1:125" ht="76.5" customHeight="1" x14ac:dyDescent="0.25">
      <c r="A598" s="303"/>
      <c r="B598" s="835"/>
      <c r="C598" s="838"/>
      <c r="D598" s="838"/>
      <c r="E598" s="838"/>
      <c r="F598" s="841"/>
      <c r="G598" s="844"/>
      <c r="H598" s="486"/>
      <c r="I598" s="847"/>
      <c r="J598" s="850"/>
      <c r="K598" s="853"/>
      <c r="L598" s="274"/>
      <c r="M598" s="856"/>
      <c r="N598" s="859"/>
      <c r="O598" s="862"/>
      <c r="P598" s="865"/>
      <c r="Q598" s="868"/>
      <c r="R598" s="871"/>
      <c r="S598" s="274"/>
      <c r="T598" s="516" t="s">
        <v>1714</v>
      </c>
      <c r="U598" s="258" t="s">
        <v>748</v>
      </c>
      <c r="V598" s="258"/>
      <c r="W598" s="798">
        <v>25</v>
      </c>
      <c r="X598" s="798"/>
      <c r="Y598" s="798"/>
      <c r="Z598" s="798"/>
      <c r="AA598" s="798"/>
      <c r="AB598" s="798"/>
      <c r="AC598" s="798"/>
      <c r="AD598" s="798"/>
      <c r="AE598" s="798">
        <v>15</v>
      </c>
      <c r="AF598" s="798"/>
      <c r="AG598" s="412">
        <f>W598+Y598+AA598+AC598+AE598</f>
        <v>40</v>
      </c>
      <c r="AH598" s="403">
        <v>0.13200000000000001</v>
      </c>
      <c r="AI598" s="404"/>
      <c r="AJ598" s="801" t="s">
        <v>189</v>
      </c>
      <c r="AK598" s="802"/>
      <c r="AL598" s="803" t="s">
        <v>588</v>
      </c>
      <c r="AM598" s="804"/>
      <c r="AN598" s="801" t="s">
        <v>189</v>
      </c>
      <c r="AO598" s="802"/>
      <c r="AP598" s="499" t="s">
        <v>1715</v>
      </c>
      <c r="AQ598" s="482" t="s">
        <v>618</v>
      </c>
      <c r="AR598" s="269" t="s">
        <v>1716</v>
      </c>
      <c r="AS598" s="266" t="s">
        <v>1701</v>
      </c>
      <c r="AT598" s="261" t="s">
        <v>1661</v>
      </c>
      <c r="AU598" s="276"/>
      <c r="AV598" s="879"/>
      <c r="AW598" s="882"/>
      <c r="AX598" s="885"/>
      <c r="AY598" s="882"/>
      <c r="AZ598" s="888"/>
      <c r="BA598" s="891"/>
      <c r="BB598" s="394"/>
      <c r="BC598" s="282"/>
      <c r="BD598" s="397">
        <v>0.4</v>
      </c>
      <c r="BE598" s="287" t="str">
        <f>IF(ISERROR(IF(R595="R.INHERENTE
2","R. INHERENTE",(IF(AZ595="R.RESIDUAL
2","R. RESIDUAL"," ")))),"",(IF(R595="R.INHERENTE
2","R. INHERENTE",(IF(AZ595="R.RESIDUAL
2","R. RESIDUAL"," ")))))</f>
        <v xml:space="preserve"> </v>
      </c>
      <c r="BF598" s="284" t="str">
        <f>IF(ISERROR(IF(R595="R.INHERENTE
7","R. INHERENTE",(IF(AZ595="R.RESIDUAL
7","R. RESIDUAL"," ")))),"",(IF(R595="R.INHERENTE
7","R. INHERENTE",(IF(AZ595="R.RESIDUAL
7","R. RESIDUAL"," ")))))</f>
        <v xml:space="preserve"> </v>
      </c>
      <c r="BG598" s="284" t="str">
        <f>IF(ISERROR(IF(R595="R.INHERENTE
12","R. INHERENTE",(IF(AZ595="R.RESIDUAL
12","R. RESIDUAL"," ")))),"",(IF(R595="R.INHERENTE
12","R. INHERENTE",(IF(AZ595="R.RESIDUAL
12","R. RESIDUAL"," ")))))</f>
        <v xml:space="preserve"> </v>
      </c>
      <c r="BH598" s="285" t="str">
        <f>IF(ISERROR(IF(R595="R.INHERENTE
17","R. INHERENTE",(IF(AZ595="R.RESIDUAL
17","R. RESIDUAL"," ")))),"",(IF(R595="R.INHERENTE
17","R. INHERENTE",(IF(AZ595="R.RESIDUAL
17","R. RESIDUAL"," ")))))</f>
        <v xml:space="preserve"> </v>
      </c>
      <c r="BI598" s="286" t="str">
        <f>IF(ISERROR(IF(R595="R.INHERENTE
22","R. INHERENTE",(IF(AZ595="R.RESIDUAL
22","R. RESIDUAL"," ")))),"",(IF(R595="R.INHERENTE
22","R. INHERENTE",(IF(AZ595="R.RESIDUAL
22","R. RESIDUAL"," ")))))</f>
        <v xml:space="preserve"> </v>
      </c>
      <c r="BJ598" s="280"/>
      <c r="BK598" s="894"/>
      <c r="BL598" s="1161"/>
      <c r="BM598" s="1161"/>
      <c r="BN598" s="1161"/>
      <c r="BO598" s="811"/>
      <c r="BP598" s="814"/>
      <c r="BQ598" s="392"/>
      <c r="BR598" s="817"/>
      <c r="BS598" s="820"/>
      <c r="BT598" s="823"/>
      <c r="BU598" s="275"/>
      <c r="BV598" s="826"/>
      <c r="BW598" s="829"/>
      <c r="BX598" s="829"/>
      <c r="BY598" s="829"/>
      <c r="BZ598" s="793"/>
      <c r="CA598" s="829"/>
      <c r="CB598" s="829"/>
      <c r="CC598" s="829"/>
      <c r="CD598" s="793"/>
      <c r="CE598" s="829"/>
      <c r="CF598" s="829"/>
      <c r="CG598" s="829"/>
      <c r="CH598" s="793"/>
      <c r="CI598" s="829"/>
      <c r="CJ598" s="829"/>
      <c r="CK598" s="829"/>
      <c r="CL598" s="793"/>
      <c r="CM598" s="829"/>
      <c r="CN598" s="829"/>
      <c r="CO598" s="829"/>
      <c r="CP598" s="796"/>
      <c r="CQ598" s="308"/>
      <c r="CR598" s="832"/>
      <c r="CS598" s="790"/>
      <c r="CT598" s="790"/>
      <c r="CU598" s="790"/>
      <c r="CV598" s="790"/>
      <c r="CW598" s="790"/>
      <c r="CX598" s="790"/>
      <c r="CY598" s="790"/>
      <c r="CZ598" s="793"/>
      <c r="DA598" s="790"/>
      <c r="DB598" s="790"/>
      <c r="DC598" s="790"/>
      <c r="DD598" s="793"/>
      <c r="DE598" s="790"/>
      <c r="DF598" s="790"/>
      <c r="DG598" s="790"/>
      <c r="DH598" s="793"/>
      <c r="DI598" s="790"/>
      <c r="DJ598" s="790"/>
      <c r="DK598" s="790"/>
      <c r="DL598" s="793"/>
      <c r="DM598" s="790"/>
      <c r="DN598" s="790"/>
      <c r="DO598" s="790"/>
      <c r="DP598" s="796"/>
      <c r="DQ598" s="293"/>
      <c r="DR598" s="297"/>
      <c r="DS598" s="298"/>
      <c r="DT598" s="298"/>
      <c r="DU598" s="299"/>
    </row>
    <row r="599" spans="1:125" ht="66.75" customHeight="1" thickBot="1" x14ac:dyDescent="0.3">
      <c r="A599" s="303"/>
      <c r="B599" s="836"/>
      <c r="C599" s="839"/>
      <c r="D599" s="839"/>
      <c r="E599" s="839"/>
      <c r="F599" s="842"/>
      <c r="G599" s="845"/>
      <c r="H599" s="487"/>
      <c r="I599" s="848"/>
      <c r="J599" s="851"/>
      <c r="K599" s="854"/>
      <c r="L599" s="274"/>
      <c r="M599" s="857"/>
      <c r="N599" s="860"/>
      <c r="O599" s="863"/>
      <c r="P599" s="866"/>
      <c r="Q599" s="869"/>
      <c r="R599" s="872"/>
      <c r="S599" s="274"/>
      <c r="T599" s="536"/>
      <c r="U599" s="263"/>
      <c r="V599" s="263"/>
      <c r="W599" s="805"/>
      <c r="X599" s="805"/>
      <c r="Y599" s="805"/>
      <c r="Z599" s="805"/>
      <c r="AA599" s="805"/>
      <c r="AB599" s="805"/>
      <c r="AC599" s="805"/>
      <c r="AD599" s="805"/>
      <c r="AE599" s="805"/>
      <c r="AF599" s="805"/>
      <c r="AG599" s="413">
        <f>W599+Y599+AA599+AC599+AE599</f>
        <v>0</v>
      </c>
      <c r="AH599" s="405"/>
      <c r="AI599" s="406"/>
      <c r="AJ599" s="806"/>
      <c r="AK599" s="807"/>
      <c r="AL599" s="808"/>
      <c r="AM599" s="809"/>
      <c r="AN599" s="806"/>
      <c r="AO599" s="807"/>
      <c r="AP599" s="271"/>
      <c r="AQ599" s="483"/>
      <c r="AR599" s="270"/>
      <c r="AS599" s="267"/>
      <c r="AT599" s="264"/>
      <c r="AU599" s="276"/>
      <c r="AV599" s="880"/>
      <c r="AW599" s="883"/>
      <c r="AX599" s="886"/>
      <c r="AY599" s="883"/>
      <c r="AZ599" s="889"/>
      <c r="BA599" s="892"/>
      <c r="BB599" s="394"/>
      <c r="BC599" s="282"/>
      <c r="BD599" s="398">
        <v>0.2</v>
      </c>
      <c r="BE599" s="288" t="str">
        <f>IF(ISERROR(IF(R595="R.INHERENTE
1","R. INHERENTE",(IF(AZ595="R.RESIDUAL
1","R. RESIDUAL"," ")))),"",(IF(R595="R.INHERENTE
1","R. INHERENTE",(IF(AZ595="R.RESIDUAL
1","R. RESIDUAL"," ")))))</f>
        <v xml:space="preserve"> </v>
      </c>
      <c r="BF599" s="289" t="str">
        <f>IF(ISERROR(IF(R595="R.INHERENTE
6","R. INHERENTE",(IF(AZ595="R.RESIDUAL
6","R. RESIDUAL"," ")))),"",(IF(R595="R.INHERENTE
6","R. INHERENTE",(IF(AZ595="R.RESIDUAL
6","R. RESIDUAL"," ")))))</f>
        <v xml:space="preserve"> </v>
      </c>
      <c r="BG599" s="290" t="str">
        <f>IF(ISERROR(IF(R595="R.INHERENTE
11","R. INHERENTE",(IF(AZ595="R.RESIDUAL
11","R. RESIDUAL"," ")))),"",(IF(R595="R.INHERENTE
11","R. INHERENTE",(IF(AZ595="R.RESIDUAL
11","R. RESIDUAL"," ")))))</f>
        <v>R. RESIDUAL</v>
      </c>
      <c r="BH599" s="291" t="str">
        <f>IF(ISERROR(IF(R595="R.INHERENTE
16","R. INHERENTE",(IF(AZ595="R.RESIDUAL
16","R. RESIDUAL"," ")))),"",(IF(R595="R.INHERENTE
16","R. INHERENTE",(IF(AZ595="R.RESIDUAL
16","R. RESIDUAL"," ")))))</f>
        <v xml:space="preserve"> </v>
      </c>
      <c r="BI599" s="292" t="str">
        <f>IF(ISERROR(IF(R595="R.INHERENTE
21","R. INHERENTE",(IF(AZ595="R.RESIDUAL
21","R. RESIDUAL"," ")))),"",(IF(R595="R.INHERENTE
21","R. INHERENTE",(IF(AZ595="R.RESIDUAL
21","R. RESIDUAL"," ")))))</f>
        <v xml:space="preserve"> </v>
      </c>
      <c r="BJ599" s="280"/>
      <c r="BK599" s="895"/>
      <c r="BL599" s="1162"/>
      <c r="BM599" s="1162"/>
      <c r="BN599" s="1162"/>
      <c r="BO599" s="812"/>
      <c r="BP599" s="815"/>
      <c r="BQ599" s="392"/>
      <c r="BR599" s="818"/>
      <c r="BS599" s="821"/>
      <c r="BT599" s="824"/>
      <c r="BU599" s="275"/>
      <c r="BV599" s="827"/>
      <c r="BW599" s="830"/>
      <c r="BX599" s="830"/>
      <c r="BY599" s="830"/>
      <c r="BZ599" s="794"/>
      <c r="CA599" s="830"/>
      <c r="CB599" s="830"/>
      <c r="CC599" s="830"/>
      <c r="CD599" s="794"/>
      <c r="CE599" s="830"/>
      <c r="CF599" s="830"/>
      <c r="CG599" s="830"/>
      <c r="CH599" s="794"/>
      <c r="CI599" s="830"/>
      <c r="CJ599" s="830"/>
      <c r="CK599" s="830"/>
      <c r="CL599" s="794"/>
      <c r="CM599" s="830"/>
      <c r="CN599" s="830"/>
      <c r="CO599" s="830"/>
      <c r="CP599" s="797"/>
      <c r="CQ599" s="308"/>
      <c r="CR599" s="833"/>
      <c r="CS599" s="791"/>
      <c r="CT599" s="791"/>
      <c r="CU599" s="791"/>
      <c r="CV599" s="791"/>
      <c r="CW599" s="791"/>
      <c r="CX599" s="791"/>
      <c r="CY599" s="791"/>
      <c r="CZ599" s="794"/>
      <c r="DA599" s="791"/>
      <c r="DB599" s="791"/>
      <c r="DC599" s="791"/>
      <c r="DD599" s="794"/>
      <c r="DE599" s="791"/>
      <c r="DF599" s="791"/>
      <c r="DG599" s="791"/>
      <c r="DH599" s="794"/>
      <c r="DI599" s="791"/>
      <c r="DJ599" s="791"/>
      <c r="DK599" s="791"/>
      <c r="DL599" s="794"/>
      <c r="DM599" s="791"/>
      <c r="DN599" s="791"/>
      <c r="DO599" s="791"/>
      <c r="DP599" s="797"/>
      <c r="DQ599" s="293"/>
      <c r="DR599" s="300"/>
      <c r="DS599" s="301"/>
      <c r="DT599" s="301"/>
      <c r="DU599" s="302"/>
    </row>
    <row r="600" spans="1:125" ht="19.5" customHeight="1" thickBot="1" x14ac:dyDescent="0.3">
      <c r="AV600" s="394"/>
      <c r="AW600" s="394"/>
      <c r="AX600" s="394"/>
      <c r="AY600" s="394"/>
      <c r="AZ600" s="394"/>
      <c r="BE600" s="410">
        <v>0.2</v>
      </c>
      <c r="BF600" s="411">
        <v>0.4</v>
      </c>
      <c r="BG600" s="411">
        <v>0.60000000000000009</v>
      </c>
      <c r="BH600" s="411">
        <v>0.8</v>
      </c>
      <c r="BI600" s="411">
        <v>1</v>
      </c>
    </row>
    <row r="601" spans="1:125" ht="96" customHeight="1" x14ac:dyDescent="0.25">
      <c r="A601" s="303"/>
      <c r="B601" s="834">
        <v>98</v>
      </c>
      <c r="C601" s="837" t="s">
        <v>651</v>
      </c>
      <c r="D601" s="837" t="s">
        <v>631</v>
      </c>
      <c r="E601" s="837" t="s">
        <v>601</v>
      </c>
      <c r="F601" s="840" t="s">
        <v>878</v>
      </c>
      <c r="G601" s="843" t="s">
        <v>2096</v>
      </c>
      <c r="H601" s="485" t="s">
        <v>2097</v>
      </c>
      <c r="I601" s="846" t="str">
        <f>IF(F601="","",(CONCATENATE("Posibilidad de afectación ",F601," ",G601," ",H601," ",H602," ",H603," ",H604," ",H605)))</f>
        <v xml:space="preserve">Posibilidad de afectación Reputacional y Económica por fallas en los equipos biomédicos debido al incumplimiento y seguimiento de los mantenimientos, falta de adherencia al uso de la tecnología y retrasos en los tramites administrativos.   </v>
      </c>
      <c r="J601" s="849" t="s">
        <v>268</v>
      </c>
      <c r="K601" s="852" t="s">
        <v>868</v>
      </c>
      <c r="L601" s="274"/>
      <c r="M601" s="855" t="s">
        <v>657</v>
      </c>
      <c r="N601" s="858">
        <f>IF(ISERROR(VLOOKUP($M601,[13]Listas!$E$20:$F$24,2,FALSE)),"",(VLOOKUP($M601,[13]Listas!$E$20:$F$24,2,FALSE)))</f>
        <v>0.6</v>
      </c>
      <c r="O601" s="861" t="str">
        <f>IF(ISERROR(VLOOKUP($N601,[13]Listas!$E$3:$F$7,2,FALSE)),"",(VLOOKUP($N601,[13]Listas!$E$3:$F$7,2,FALSE)))</f>
        <v>MEDIA</v>
      </c>
      <c r="P601" s="864" t="s">
        <v>597</v>
      </c>
      <c r="Q601" s="867">
        <f>IF(ISERROR(VLOOKUP($P601,[13]Listas!$E$28:$F$35,2,FALSE)),"",(VLOOKUP($P601,[13]Listas!$E$28:$F$35,2,FALSE)))</f>
        <v>0.8</v>
      </c>
      <c r="R601" s="870" t="str">
        <f>IF(N601="","",(CONCATENATE("R.INHERENTE
",(IF(AND($N601=0.2,$Q601=0.2),1,(IF(AND($N601=0.2,$Q601=0.4),6,(IF(AND($N601=0.2,$Q601=0.6),11,(IF(AND($N601=0.2,$Q601=0.8),16,(IF(AND($N601=0.2,$Q601=1),21,(IF(AND($N601=0.4,$Q601=0.2),2,(IF(AND($N601=0.4,$Q601=0.4),7,(IF(AND($N601=0.4,$Q601=0.6),12,(IF(AND($N601=0.4,$Q601=0.8),17,(IF(AND($N601=0.4,$Q601=1),22,(IF(AND($N601=0.6,$Q601=0.2),3,(IF(AND($N601=0.6,$Q601=0.4),8,(IF(AND($N601=0.6,$Q601=0.6),13,(IF(AND($N601=0.6,$Q601=0.8),18,(IF(AND($N601=0.6,$Q601=1),23,(IF(AND($N601=0.8,$Q601=0.2),4,(IF(AND($N601=0.8,$Q601=0.4),9,(IF(AND($N601=0.8,$Q601=0.6),14,(IF(AND($N601=0.8,$Q601=0.8),19,(IF(AND($N601=0.8,$Q601=1),24,(IF(AND($N601=1,$Q601=0.2),5,(IF(AND($N601=1,$Q601=0.4),10,(IF(AND($N601=1,$Q601=0.6),15,(IF(AND($N601=1,$Q601=0.8),20,(IF(AND($N601=1,$Q601=1),25,"")))))))))))))))))))))))))))))))))))))))))))))))))))))</f>
        <v>R.INHERENTE
18</v>
      </c>
      <c r="S601" s="274">
        <f>+VLOOKUP($R601,[13]Listas!$D$112:$E$136,2,FALSE)</f>
        <v>18</v>
      </c>
      <c r="T601" s="515" t="s">
        <v>1717</v>
      </c>
      <c r="U601" s="309" t="s">
        <v>748</v>
      </c>
      <c r="V601" s="309"/>
      <c r="W601" s="873">
        <v>25</v>
      </c>
      <c r="X601" s="874"/>
      <c r="Y601" s="873"/>
      <c r="Z601" s="874"/>
      <c r="AA601" s="873"/>
      <c r="AB601" s="874"/>
      <c r="AC601" s="875"/>
      <c r="AD601" s="875"/>
      <c r="AE601" s="875">
        <v>15</v>
      </c>
      <c r="AF601" s="875"/>
      <c r="AG601" s="436">
        <f>W601+Y601+AA601+AC601+AE601</f>
        <v>40</v>
      </c>
      <c r="AH601" s="407">
        <v>0.36</v>
      </c>
      <c r="AI601" s="408"/>
      <c r="AJ601" s="1186" t="s">
        <v>189</v>
      </c>
      <c r="AK601" s="1187"/>
      <c r="AL601" s="1188" t="s">
        <v>588</v>
      </c>
      <c r="AM601" s="1189"/>
      <c r="AN601" s="1186" t="s">
        <v>189</v>
      </c>
      <c r="AO601" s="1187"/>
      <c r="AP601" s="500" t="s">
        <v>1718</v>
      </c>
      <c r="AQ601" s="478" t="s">
        <v>616</v>
      </c>
      <c r="AR601" s="310" t="s">
        <v>1719</v>
      </c>
      <c r="AS601" s="311" t="s">
        <v>1720</v>
      </c>
      <c r="AT601" s="312" t="s">
        <v>1661</v>
      </c>
      <c r="AU601" s="305">
        <f>+(IF(AND($AV601&gt;0,$AV601&lt;=0.2),0.2,(IF(AND($AV601&gt;0.2,$AV601&lt;=0.4),0.4,(IF(AND($AV601&gt;0.4,$AV601&lt;=0.6),0.6,(IF(AND($AV601&gt;0.6,$AV601&lt;=0.8),0.8,(IF($AV601&gt;0.8,1,""))))))))))</f>
        <v>0.2</v>
      </c>
      <c r="AV601" s="878">
        <f>+MIN(AH601:AH605)</f>
        <v>0.12959999999999999</v>
      </c>
      <c r="AW601" s="881" t="str">
        <f>+(IF($AU601=0.2,"MUY BAJA",(IF($AU601=0.4,"BAJA",(IF($AU601=0.6,"MEDIA",(IF($AU601=0.8,"ALTA",(IF($AU601=1,"MUY ALTA",""))))))))))</f>
        <v>MUY BAJA</v>
      </c>
      <c r="AX601" s="884">
        <f>+MIN(AI601:AI605)</f>
        <v>0.48</v>
      </c>
      <c r="AY601" s="881" t="str">
        <f>+(IF($BB601=0.2,"MUY BAJA",(IF($BB601=0.4,"BAJA",(IF($BB601=0.6,"MEDIA",(IF($BB601=0.8,"ALTA",(IF($BB601=1,"MUY ALTA",""))))))))))</f>
        <v>MEDIA</v>
      </c>
      <c r="AZ601" s="887" t="str">
        <f>IF($AU601="","",(CONCATENATE("R.RESIDUAL
",(IF(AND($AU601=0.2,$BB601=0.2),1,(IF(AND($AU601=0.2,$BB601=0.4),6,(IF(AND($AU601=0.2,$BB601=0.6),11,(IF(AND($AU601=0.2,$BB601=0.8),16,(IF(AND($AU601=0.2,$BB601=1),21,(IF(AND($AU601=0.4,$BB601=0.2),2,(IF(AND($AU601=0.4,$BB601=0.4),7,(IF(AND($AU601=0.4,$BB601=0.6),12,(IF(AND($AU601=0.4,$BB601=0.8),17,(IF(AND($AU601=0.4,$BB601=1),22,(IF(AND($AU601=0.6,$BB601=0.2),3,(IF(AND($AU601=0.6,$BB601=0.4),8,(IF(AND($AU601=0.6,$BB601=0.6),13,(IF(AND($AU601=0.6,$BB601=0.8),18,(IF(AND($AU601=0.6,$BB601=1),23,(IF(AND($AU601=0.8,$BB601=0.2),4,(IF(AND($AU601=0.8,$BB601=0.4),9,(IF(AND($AU601=0.8,$BB601=0.6),14,(IF(AND($AU601=0.8,$BB601=0.8),19,(IF(AND($AU601=0.8,$BB601=1),24,(IF(AND($AU601=1,$BB601=0.2),5,(IF(AND($AU601=1,$BB601=0.4),10,(IF(AND($AU601=1,$BB601=0.6),15,(IF(AND($AU601=1,$BB601=0.8),20,(IF(AND($AU601=1,$BB601=1),25,"")))))))))))))))))))))))))))))))))))))))))))))))))))))</f>
        <v>R.RESIDUAL
11</v>
      </c>
      <c r="BA601" s="890" t="s">
        <v>749</v>
      </c>
      <c r="BB601" s="305">
        <f>+(IF(AND($AX601&gt;0,$AX601&lt;=0.2),0.2,(IF(AND($AX601&gt;0.2,$AX601&lt;=0.4),0.4,(IF(AND($AX601&gt;0.4,$AX601&lt;=0.6),0.6,(IF(AND($AX601&gt;0.6,$AX601&lt;=0.8),0.8,(IF($AX601&gt;0.8,1,""))))))))))</f>
        <v>0.6</v>
      </c>
      <c r="BC601" s="276">
        <f>+VLOOKUP($AZ601,[13]Listas!$F$112:$G$136,2,FALSE)</f>
        <v>11</v>
      </c>
      <c r="BD601" s="397">
        <v>1</v>
      </c>
      <c r="BE601" s="277" t="str">
        <f>IF(ISERROR(IF(R601="R.INHERENTE
5","R. INHERENTE",(IF(AZ601="R.RESIDUAL
5","R. RESIDUAL"," ")))),"",(IF(R601="R.INHERENTE
5","R. INHERENTE",(IF(AZ601="R.RESIDUAL
5","R. RESIDUAL"," ")))))</f>
        <v xml:space="preserve"> </v>
      </c>
      <c r="BF601" s="278" t="str">
        <f>IF(ISERROR(IF(R601="R.INHERENTE
10","R. INHERENTE",(IF(AZ601="R.RESIDUAL
10","R. RESIDUAL"," ")))),"",(IF(R601="R.INHERENTE
10","R. INHERENTE",(IF(AZ601="R.RESIDUAL
10","R. RESIDUAL"," ")))))</f>
        <v xml:space="preserve"> </v>
      </c>
      <c r="BG601" s="278" t="str">
        <f>IF(ISERROR(IF(R601="R.INHERENTE
15","R. INHERENTE",(IF(AZ601="R.RESIDUAL
15","R. RESIDUAL"," ")))),"",(IF(R601="R.INHERENTE
15","R. INHERENTE",(IF(AZ601="R.RESIDUAL
15","R. RESIDUAL"," ")))))</f>
        <v xml:space="preserve"> </v>
      </c>
      <c r="BH601" s="278" t="str">
        <f>IF(ISERROR(IF(R601="R.INHERENTE
20","R. INHERENTE",(IF(AZ601="R.RESIDUAL
20","R. RESIDUAL"," ")))),"",(IF(R601="R.INHERENTE
20","R. INHERENTE",(IF(AZ601="R.RESIDUAL
20","R. RESIDUAL"," ")))))</f>
        <v xml:space="preserve"> </v>
      </c>
      <c r="BI601" s="279" t="str">
        <f>IF(ISERROR(IF(R601="R.INHERENTE
25","R. INHERENTE",(IF(AZ601="R.RESIDUAL
25","R. RESIDUAL"," ")))),"",(IF(R601="R.INHERENTE
25","R. INHERENTE",(IF(AZ601="R.RESIDUAL
25","R. RESIDUAL"," ")))))</f>
        <v xml:space="preserve"> </v>
      </c>
      <c r="BJ601" s="280"/>
      <c r="BK601" s="893" t="s">
        <v>1686</v>
      </c>
      <c r="BL601" s="1160" t="s">
        <v>1632</v>
      </c>
      <c r="BM601" s="1160" t="s">
        <v>1635</v>
      </c>
      <c r="BN601" s="1160" t="s">
        <v>1617</v>
      </c>
      <c r="BO601" s="810" t="s">
        <v>1618</v>
      </c>
      <c r="BP601" s="813" t="s">
        <v>694</v>
      </c>
      <c r="BQ601" s="392"/>
      <c r="BR601" s="816" t="s">
        <v>1721</v>
      </c>
      <c r="BS601" s="819" t="s">
        <v>1937</v>
      </c>
      <c r="BT601" s="822" t="s">
        <v>1722</v>
      </c>
      <c r="BU601" s="275"/>
      <c r="BV601" s="825">
        <v>44656</v>
      </c>
      <c r="BW601" s="828"/>
      <c r="BX601" s="828"/>
      <c r="BY601" s="828"/>
      <c r="BZ601" s="792" t="s">
        <v>924</v>
      </c>
      <c r="CA601" s="828"/>
      <c r="CB601" s="828"/>
      <c r="CC601" s="828"/>
      <c r="CD601" s="792" t="s">
        <v>924</v>
      </c>
      <c r="CE601" s="828"/>
      <c r="CF601" s="828"/>
      <c r="CG601" s="828"/>
      <c r="CH601" s="792" t="s">
        <v>925</v>
      </c>
      <c r="CI601" s="828"/>
      <c r="CJ601" s="828"/>
      <c r="CK601" s="828"/>
      <c r="CL601" s="792" t="s">
        <v>924</v>
      </c>
      <c r="CM601" s="828"/>
      <c r="CN601" s="828"/>
      <c r="CO601" s="828"/>
      <c r="CP601" s="795" t="s">
        <v>926</v>
      </c>
      <c r="CQ601" s="308"/>
      <c r="CR601" s="831">
        <v>44661</v>
      </c>
      <c r="CS601" s="789"/>
      <c r="CT601" s="789"/>
      <c r="CU601" s="789"/>
      <c r="CV601" s="789"/>
      <c r="CW601" s="789"/>
      <c r="CX601" s="789"/>
      <c r="CY601" s="789"/>
      <c r="CZ601" s="792" t="s">
        <v>924</v>
      </c>
      <c r="DA601" s="789"/>
      <c r="DB601" s="789"/>
      <c r="DC601" s="789"/>
      <c r="DD601" s="792" t="s">
        <v>924</v>
      </c>
      <c r="DE601" s="789"/>
      <c r="DF601" s="789"/>
      <c r="DG601" s="789"/>
      <c r="DH601" s="792" t="s">
        <v>925</v>
      </c>
      <c r="DI601" s="789"/>
      <c r="DJ601" s="789"/>
      <c r="DK601" s="789"/>
      <c r="DL601" s="792" t="s">
        <v>924</v>
      </c>
      <c r="DM601" s="789"/>
      <c r="DN601" s="789"/>
      <c r="DO601" s="789"/>
      <c r="DP601" s="795" t="s">
        <v>926</v>
      </c>
      <c r="DQ601" s="293"/>
      <c r="DR601" s="294"/>
      <c r="DS601" s="295"/>
      <c r="DT601" s="295"/>
      <c r="DU601" s="296"/>
    </row>
    <row r="602" spans="1:125" ht="84.75" customHeight="1" x14ac:dyDescent="0.25">
      <c r="A602" s="303"/>
      <c r="B602" s="835"/>
      <c r="C602" s="838"/>
      <c r="D602" s="838"/>
      <c r="E602" s="838"/>
      <c r="F602" s="841"/>
      <c r="G602" s="844"/>
      <c r="H602" s="486" t="s">
        <v>2261</v>
      </c>
      <c r="I602" s="847"/>
      <c r="J602" s="850"/>
      <c r="K602" s="853"/>
      <c r="L602" s="274"/>
      <c r="M602" s="856"/>
      <c r="N602" s="859"/>
      <c r="O602" s="862"/>
      <c r="P602" s="865"/>
      <c r="Q602" s="868"/>
      <c r="R602" s="871"/>
      <c r="S602" s="274"/>
      <c r="T602" s="516" t="s">
        <v>1723</v>
      </c>
      <c r="U602" s="258" t="s">
        <v>748</v>
      </c>
      <c r="V602" s="258"/>
      <c r="W602" s="798">
        <v>25</v>
      </c>
      <c r="X602" s="798"/>
      <c r="Y602" s="798"/>
      <c r="Z602" s="798"/>
      <c r="AA602" s="798"/>
      <c r="AB602" s="798"/>
      <c r="AC602" s="798"/>
      <c r="AD602" s="798"/>
      <c r="AE602" s="798">
        <v>15</v>
      </c>
      <c r="AF602" s="798"/>
      <c r="AG602" s="412">
        <f>W602+Y602+AA602+AC602+AE602</f>
        <v>40</v>
      </c>
      <c r="AH602" s="403">
        <v>0.216</v>
      </c>
      <c r="AI602" s="404"/>
      <c r="AJ602" s="801" t="s">
        <v>189</v>
      </c>
      <c r="AK602" s="802"/>
      <c r="AL602" s="803" t="s">
        <v>588</v>
      </c>
      <c r="AM602" s="804"/>
      <c r="AN602" s="801" t="s">
        <v>189</v>
      </c>
      <c r="AO602" s="802"/>
      <c r="AP602" s="499" t="s">
        <v>1724</v>
      </c>
      <c r="AQ602" s="482" t="s">
        <v>616</v>
      </c>
      <c r="AR602" s="269" t="s">
        <v>1725</v>
      </c>
      <c r="AS602" s="266" t="s">
        <v>1720</v>
      </c>
      <c r="AT602" s="261" t="s">
        <v>1661</v>
      </c>
      <c r="AU602" s="276"/>
      <c r="AV602" s="879"/>
      <c r="AW602" s="882"/>
      <c r="AX602" s="885"/>
      <c r="AY602" s="882"/>
      <c r="AZ602" s="888"/>
      <c r="BA602" s="891"/>
      <c r="BB602" s="394"/>
      <c r="BC602" s="282"/>
      <c r="BD602" s="397">
        <v>0.8</v>
      </c>
      <c r="BE602" s="283" t="str">
        <f>IF(ISERROR(IF(R601="R.INHERENTE
4","R. INHERENTE",(IF(AZ601="R.RESIDUAL
4","R. RESIDUAL"," ")))),"",(IF(R601="R.INHERENTE
4","R. INHERENTE",(IF(AZ601="R.RESIDUAL
4","R. RESIDUAL"," ")))))</f>
        <v xml:space="preserve"> </v>
      </c>
      <c r="BF602" s="284" t="str">
        <f>IF(ISERROR(IF(R601="R.INHERENTE
9","R. INHERENTE",(IF(AZ601="R.RESIDUAL
9","R. RESIDUAL"," ")))),"",(IF(R601="R.INHERENTE
9","R. INHERENTE",(IF(AZ601="R.RESIDUAL
9","R. RESIDUAL"," ")))))</f>
        <v xml:space="preserve"> </v>
      </c>
      <c r="BG602" s="285" t="str">
        <f>IF(ISERROR(IF(R601="R.INHERENTE
14","R. INHERENTE",(IF(AZ601="R.RESIDUAL
14","R. RESIDUAL"," ")))),"",(IF(R601="R.INHERENTE
14","R. INHERENTE",(IF(AZ601="R.RESIDUAL
14","R. RESIDUAL"," ")))))</f>
        <v xml:space="preserve"> </v>
      </c>
      <c r="BH602" s="285" t="str">
        <f>IF(ISERROR(IF(R601="R.INHERENTE
19","R. INHERENTE",(IF(AZ601="R.RESIDUAL
19","R. RESIDUAL"," ")))),"",(IF(R601="R.INHERENTE
19","R. INHERENTE",(IF(AZ601="R.RESIDUAL
19","R. RESIDUAL"," ")))))</f>
        <v xml:space="preserve"> </v>
      </c>
      <c r="BI602" s="286" t="str">
        <f>IF(ISERROR(IF(R601="R.INHERENTE
24","R. INHERENTE",(IF(AZ601="R.RESIDUAL
24","R. RESIDUAL"," ")))),"",(IF(R601="R.INHERENTE
24","R. INHERENTE",(IF(AZ601="R.RESIDUAL
24","R. RESIDUAL"," ")))))</f>
        <v xml:space="preserve"> </v>
      </c>
      <c r="BJ602" s="280"/>
      <c r="BK602" s="894"/>
      <c r="BL602" s="1161"/>
      <c r="BM602" s="1161"/>
      <c r="BN602" s="1161"/>
      <c r="BO602" s="811"/>
      <c r="BP602" s="814"/>
      <c r="BQ602" s="392"/>
      <c r="BR602" s="817"/>
      <c r="BS602" s="820" t="s">
        <v>1726</v>
      </c>
      <c r="BT602" s="823"/>
      <c r="BU602" s="275"/>
      <c r="BV602" s="826"/>
      <c r="BW602" s="829"/>
      <c r="BX602" s="829"/>
      <c r="BY602" s="829"/>
      <c r="BZ602" s="793"/>
      <c r="CA602" s="829"/>
      <c r="CB602" s="829"/>
      <c r="CC602" s="829"/>
      <c r="CD602" s="793"/>
      <c r="CE602" s="829"/>
      <c r="CF602" s="829"/>
      <c r="CG602" s="829"/>
      <c r="CH602" s="793"/>
      <c r="CI602" s="829"/>
      <c r="CJ602" s="829"/>
      <c r="CK602" s="829"/>
      <c r="CL602" s="793"/>
      <c r="CM602" s="829"/>
      <c r="CN602" s="829"/>
      <c r="CO602" s="829"/>
      <c r="CP602" s="796"/>
      <c r="CQ602" s="308"/>
      <c r="CR602" s="832"/>
      <c r="CS602" s="790"/>
      <c r="CT602" s="790"/>
      <c r="CU602" s="790"/>
      <c r="CV602" s="790"/>
      <c r="CW602" s="790"/>
      <c r="CX602" s="790"/>
      <c r="CY602" s="790"/>
      <c r="CZ602" s="793"/>
      <c r="DA602" s="790"/>
      <c r="DB602" s="790"/>
      <c r="DC602" s="790"/>
      <c r="DD602" s="793"/>
      <c r="DE602" s="790"/>
      <c r="DF602" s="790"/>
      <c r="DG602" s="790"/>
      <c r="DH602" s="793"/>
      <c r="DI602" s="790"/>
      <c r="DJ602" s="790"/>
      <c r="DK602" s="790"/>
      <c r="DL602" s="793"/>
      <c r="DM602" s="790"/>
      <c r="DN602" s="790"/>
      <c r="DO602" s="790"/>
      <c r="DP602" s="796"/>
      <c r="DQ602" s="293"/>
      <c r="DR602" s="297"/>
      <c r="DS602" s="298"/>
      <c r="DT602" s="298"/>
      <c r="DU602" s="299"/>
    </row>
    <row r="603" spans="1:125" ht="74.25" customHeight="1" x14ac:dyDescent="0.25">
      <c r="A603" s="303"/>
      <c r="B603" s="835"/>
      <c r="C603" s="838"/>
      <c r="D603" s="838"/>
      <c r="E603" s="838"/>
      <c r="F603" s="841"/>
      <c r="G603" s="844"/>
      <c r="H603" s="486" t="s">
        <v>2098</v>
      </c>
      <c r="I603" s="847"/>
      <c r="J603" s="850"/>
      <c r="K603" s="853"/>
      <c r="L603" s="274"/>
      <c r="M603" s="856"/>
      <c r="N603" s="859"/>
      <c r="O603" s="862"/>
      <c r="P603" s="865"/>
      <c r="Q603" s="868"/>
      <c r="R603" s="871"/>
      <c r="S603" s="274"/>
      <c r="T603" s="516" t="s">
        <v>1727</v>
      </c>
      <c r="U603" s="258" t="s">
        <v>748</v>
      </c>
      <c r="V603" s="258"/>
      <c r="W603" s="798">
        <v>25</v>
      </c>
      <c r="X603" s="798"/>
      <c r="Y603" s="798"/>
      <c r="Z603" s="798"/>
      <c r="AA603" s="798"/>
      <c r="AB603" s="798"/>
      <c r="AC603" s="798"/>
      <c r="AD603" s="798"/>
      <c r="AE603" s="798">
        <v>15</v>
      </c>
      <c r="AF603" s="798"/>
      <c r="AG603" s="412">
        <f>W603+Y603+AA603+AC603+AE603</f>
        <v>40</v>
      </c>
      <c r="AH603" s="403">
        <v>0.12959999999999999</v>
      </c>
      <c r="AI603" s="404"/>
      <c r="AJ603" s="801" t="s">
        <v>189</v>
      </c>
      <c r="AK603" s="802"/>
      <c r="AL603" s="803" t="s">
        <v>588</v>
      </c>
      <c r="AM603" s="804"/>
      <c r="AN603" s="801" t="s">
        <v>189</v>
      </c>
      <c r="AO603" s="802"/>
      <c r="AP603" s="499" t="s">
        <v>1728</v>
      </c>
      <c r="AQ603" s="482" t="s">
        <v>616</v>
      </c>
      <c r="AR603" s="269" t="s">
        <v>1729</v>
      </c>
      <c r="AS603" s="266" t="s">
        <v>1720</v>
      </c>
      <c r="AT603" s="261" t="s">
        <v>1661</v>
      </c>
      <c r="AU603" s="276"/>
      <c r="AV603" s="879"/>
      <c r="AW603" s="882"/>
      <c r="AX603" s="885"/>
      <c r="AY603" s="882"/>
      <c r="AZ603" s="888"/>
      <c r="BA603" s="891"/>
      <c r="BB603" s="394"/>
      <c r="BC603" s="282"/>
      <c r="BD603" s="397">
        <v>0.60000000000000009</v>
      </c>
      <c r="BE603" s="283" t="str">
        <f>IF(ISERROR(IF(R601="R.INHERENTE
3","R. INHERENTE",(IF(AZ601="R.RESIDUAL
3","R. RESIDUAL"," ")))),"",(IF(R601="R.INHERENTE
3","R. INHERENTE",(IF(AZ601="R.RESIDUAL
3","R. RESIDUAL"," ")))))</f>
        <v xml:space="preserve"> </v>
      </c>
      <c r="BF603" s="284" t="str">
        <f>IF(ISERROR(IF(R601="R.INHERENTE
8","R. INHERENTE",(IF(AZ601="R.RESIDUAL
8","R. RESIDUAL"," ")))),"",(IF(R601="R.INHERENTE
8","R. INHERENTE",(IF(AZ601="R.RESIDUAL
8","R. RESIDUAL"," ")))))</f>
        <v xml:space="preserve"> </v>
      </c>
      <c r="BG603" s="284" t="str">
        <f>IF(ISERROR(IF(R601="R.INHERENTE
13","R. INHERENTE",(IF(AZ601="R.RESIDUAL
13","R. RESIDUAL"," ")))),"",(IF(R601="R.INHERENTE
13","R. INHERENTE",(IF(AZ601="R.RESIDUAL
13","R. RESIDUAL"," ")))))</f>
        <v xml:space="preserve"> </v>
      </c>
      <c r="BH603" s="285" t="str">
        <f>IF(ISERROR(IF(R601="R.INHERENTE
18","R. INHERENTE",(IF(AZ601="R.RESIDUAL
18","R. RESIDUAL"," ")))),"",(IF(R601="R.INHERENTE
18","R. INHERENTE",(IF(AZ601="R.RESIDUAL
18","R. RESIDUAL"," ")))))</f>
        <v>R. INHERENTE</v>
      </c>
      <c r="BI603" s="286" t="str">
        <f>IF(ISERROR(IF(R601="R.INHERENTE
23","R. INHERENTE",(IF(AZ601="R.RESIDUAL
23","R. RESIDUAL"," ")))),"",(IF(R601="R.INHERENTE
23","R. INHERENTE",(IF(AZ601="R.RESIDUAL
23","R. RESIDUAL"," ")))))</f>
        <v xml:space="preserve"> </v>
      </c>
      <c r="BJ603" s="280"/>
      <c r="BK603" s="894"/>
      <c r="BL603" s="1161"/>
      <c r="BM603" s="1161"/>
      <c r="BN603" s="1161"/>
      <c r="BO603" s="811"/>
      <c r="BP603" s="814"/>
      <c r="BQ603" s="392"/>
      <c r="BR603" s="817"/>
      <c r="BS603" s="820"/>
      <c r="BT603" s="823"/>
      <c r="BU603" s="275"/>
      <c r="BV603" s="826"/>
      <c r="BW603" s="829"/>
      <c r="BX603" s="829"/>
      <c r="BY603" s="829"/>
      <c r="BZ603" s="793"/>
      <c r="CA603" s="829"/>
      <c r="CB603" s="829"/>
      <c r="CC603" s="829"/>
      <c r="CD603" s="793"/>
      <c r="CE603" s="829"/>
      <c r="CF603" s="829"/>
      <c r="CG603" s="829"/>
      <c r="CH603" s="793"/>
      <c r="CI603" s="829"/>
      <c r="CJ603" s="829"/>
      <c r="CK603" s="829"/>
      <c r="CL603" s="793"/>
      <c r="CM603" s="829"/>
      <c r="CN603" s="829"/>
      <c r="CO603" s="829"/>
      <c r="CP603" s="796"/>
      <c r="CQ603" s="308"/>
      <c r="CR603" s="832"/>
      <c r="CS603" s="790"/>
      <c r="CT603" s="790"/>
      <c r="CU603" s="790"/>
      <c r="CV603" s="790"/>
      <c r="CW603" s="790"/>
      <c r="CX603" s="790"/>
      <c r="CY603" s="790"/>
      <c r="CZ603" s="793"/>
      <c r="DA603" s="790"/>
      <c r="DB603" s="790"/>
      <c r="DC603" s="790"/>
      <c r="DD603" s="793"/>
      <c r="DE603" s="790"/>
      <c r="DF603" s="790"/>
      <c r="DG603" s="790"/>
      <c r="DH603" s="793"/>
      <c r="DI603" s="790"/>
      <c r="DJ603" s="790"/>
      <c r="DK603" s="790"/>
      <c r="DL603" s="793"/>
      <c r="DM603" s="790"/>
      <c r="DN603" s="790"/>
      <c r="DO603" s="790"/>
      <c r="DP603" s="796"/>
      <c r="DQ603" s="293"/>
      <c r="DR603" s="297"/>
      <c r="DS603" s="298"/>
      <c r="DT603" s="298"/>
      <c r="DU603" s="299"/>
    </row>
    <row r="604" spans="1:125" ht="69.75" customHeight="1" x14ac:dyDescent="0.25">
      <c r="A604" s="303"/>
      <c r="B604" s="835"/>
      <c r="C604" s="838"/>
      <c r="D604" s="838"/>
      <c r="E604" s="838"/>
      <c r="F604" s="841"/>
      <c r="G604" s="844"/>
      <c r="H604" s="486"/>
      <c r="I604" s="847"/>
      <c r="J604" s="850"/>
      <c r="K604" s="853"/>
      <c r="L604" s="274"/>
      <c r="M604" s="856"/>
      <c r="N604" s="859"/>
      <c r="O604" s="862"/>
      <c r="P604" s="865"/>
      <c r="Q604" s="868"/>
      <c r="R604" s="871"/>
      <c r="S604" s="274"/>
      <c r="T604" s="516" t="s">
        <v>1730</v>
      </c>
      <c r="U604" s="258"/>
      <c r="V604" s="258" t="s">
        <v>260</v>
      </c>
      <c r="W604" s="798">
        <v>25</v>
      </c>
      <c r="X604" s="798"/>
      <c r="Y604" s="798"/>
      <c r="Z604" s="798"/>
      <c r="AA604" s="798"/>
      <c r="AB604" s="798"/>
      <c r="AC604" s="798"/>
      <c r="AD604" s="798"/>
      <c r="AE604" s="798">
        <v>15</v>
      </c>
      <c r="AF604" s="798"/>
      <c r="AG604" s="412">
        <f>W604+Y604+AA604+AC604+AE604</f>
        <v>40</v>
      </c>
      <c r="AH604" s="403"/>
      <c r="AI604" s="404">
        <v>0.48</v>
      </c>
      <c r="AJ604" s="801" t="s">
        <v>189</v>
      </c>
      <c r="AK604" s="802"/>
      <c r="AL604" s="803" t="s">
        <v>588</v>
      </c>
      <c r="AM604" s="804"/>
      <c r="AN604" s="801" t="s">
        <v>189</v>
      </c>
      <c r="AO604" s="802"/>
      <c r="AP604" s="499" t="s">
        <v>1731</v>
      </c>
      <c r="AQ604" s="482" t="s">
        <v>616</v>
      </c>
      <c r="AR604" s="269" t="s">
        <v>1732</v>
      </c>
      <c r="AS604" s="266" t="s">
        <v>1720</v>
      </c>
      <c r="AT604" s="261" t="s">
        <v>1661</v>
      </c>
      <c r="AU604" s="276"/>
      <c r="AV604" s="879"/>
      <c r="AW604" s="882"/>
      <c r="AX604" s="885"/>
      <c r="AY604" s="882"/>
      <c r="AZ604" s="888"/>
      <c r="BA604" s="891"/>
      <c r="BB604" s="394"/>
      <c r="BC604" s="282"/>
      <c r="BD604" s="397">
        <v>0.4</v>
      </c>
      <c r="BE604" s="287" t="str">
        <f>IF(ISERROR(IF(R601="R.INHERENTE
2","R. INHERENTE",(IF(AZ601="R.RESIDUAL
2","R. RESIDUAL"," ")))),"",(IF(R601="R.INHERENTE
2","R. INHERENTE",(IF(AZ601="R.RESIDUAL
2","R. RESIDUAL"," ")))))</f>
        <v xml:space="preserve"> </v>
      </c>
      <c r="BF604" s="284" t="str">
        <f>IF(ISERROR(IF(R601="R.INHERENTE
7","R. INHERENTE",(IF(AZ601="R.RESIDUAL
7","R. RESIDUAL"," ")))),"",(IF(R601="R.INHERENTE
7","R. INHERENTE",(IF(AZ601="R.RESIDUAL
7","R. RESIDUAL"," ")))))</f>
        <v xml:space="preserve"> </v>
      </c>
      <c r="BG604" s="284" t="str">
        <f>IF(ISERROR(IF(R601="R.INHERENTE
12","R. INHERENTE",(IF(AZ601="R.RESIDUAL
12","R. RESIDUAL"," ")))),"",(IF(R601="R.INHERENTE
12","R. INHERENTE",(IF(AZ601="R.RESIDUAL
12","R. RESIDUAL"," ")))))</f>
        <v xml:space="preserve"> </v>
      </c>
      <c r="BH604" s="285" t="str">
        <f>IF(ISERROR(IF(R601="R.INHERENTE
17","R. INHERENTE",(IF(AZ601="R.RESIDUAL
17","R. RESIDUAL"," ")))),"",(IF(R601="R.INHERENTE
17","R. INHERENTE",(IF(AZ601="R.RESIDUAL
17","R. RESIDUAL"," ")))))</f>
        <v xml:space="preserve"> </v>
      </c>
      <c r="BI604" s="286" t="str">
        <f>IF(ISERROR(IF(R601="R.INHERENTE
22","R. INHERENTE",(IF(AZ601="R.RESIDUAL
22","R. RESIDUAL"," ")))),"",(IF(R601="R.INHERENTE
22","R. INHERENTE",(IF(AZ601="R.RESIDUAL
22","R. RESIDUAL"," ")))))</f>
        <v xml:space="preserve"> </v>
      </c>
      <c r="BJ604" s="280"/>
      <c r="BK604" s="894"/>
      <c r="BL604" s="1161"/>
      <c r="BM604" s="1161"/>
      <c r="BN604" s="1161"/>
      <c r="BO604" s="811"/>
      <c r="BP604" s="814"/>
      <c r="BQ604" s="392"/>
      <c r="BR604" s="817"/>
      <c r="BS604" s="820"/>
      <c r="BT604" s="823"/>
      <c r="BU604" s="275"/>
      <c r="BV604" s="826"/>
      <c r="BW604" s="829"/>
      <c r="BX604" s="829"/>
      <c r="BY604" s="829"/>
      <c r="BZ604" s="793"/>
      <c r="CA604" s="829"/>
      <c r="CB604" s="829"/>
      <c r="CC604" s="829"/>
      <c r="CD604" s="793"/>
      <c r="CE604" s="829"/>
      <c r="CF604" s="829"/>
      <c r="CG604" s="829"/>
      <c r="CH604" s="793"/>
      <c r="CI604" s="829"/>
      <c r="CJ604" s="829"/>
      <c r="CK604" s="829"/>
      <c r="CL604" s="793"/>
      <c r="CM604" s="829"/>
      <c r="CN604" s="829"/>
      <c r="CO604" s="829"/>
      <c r="CP604" s="796"/>
      <c r="CQ604" s="308"/>
      <c r="CR604" s="832"/>
      <c r="CS604" s="790"/>
      <c r="CT604" s="790"/>
      <c r="CU604" s="790"/>
      <c r="CV604" s="790"/>
      <c r="CW604" s="790"/>
      <c r="CX604" s="790"/>
      <c r="CY604" s="790"/>
      <c r="CZ604" s="793"/>
      <c r="DA604" s="790"/>
      <c r="DB604" s="790"/>
      <c r="DC604" s="790"/>
      <c r="DD604" s="793"/>
      <c r="DE604" s="790"/>
      <c r="DF604" s="790"/>
      <c r="DG604" s="790"/>
      <c r="DH604" s="793"/>
      <c r="DI604" s="790"/>
      <c r="DJ604" s="790"/>
      <c r="DK604" s="790"/>
      <c r="DL604" s="793"/>
      <c r="DM604" s="790"/>
      <c r="DN604" s="790"/>
      <c r="DO604" s="790"/>
      <c r="DP604" s="796"/>
      <c r="DQ604" s="293"/>
      <c r="DR604" s="297"/>
      <c r="DS604" s="298"/>
      <c r="DT604" s="298"/>
      <c r="DU604" s="299"/>
    </row>
    <row r="605" spans="1:125" ht="77.25" customHeight="1" thickBot="1" x14ac:dyDescent="0.3">
      <c r="A605" s="303"/>
      <c r="B605" s="836"/>
      <c r="C605" s="839"/>
      <c r="D605" s="839"/>
      <c r="E605" s="839"/>
      <c r="F605" s="842"/>
      <c r="G605" s="845"/>
      <c r="H605" s="487"/>
      <c r="I605" s="848"/>
      <c r="J605" s="851"/>
      <c r="K605" s="854"/>
      <c r="L605" s="274"/>
      <c r="M605" s="857"/>
      <c r="N605" s="860"/>
      <c r="O605" s="863"/>
      <c r="P605" s="866"/>
      <c r="Q605" s="869"/>
      <c r="R605" s="872"/>
      <c r="S605" s="274"/>
      <c r="T605" s="536"/>
      <c r="U605" s="263"/>
      <c r="V605" s="263"/>
      <c r="W605" s="805"/>
      <c r="X605" s="805"/>
      <c r="Y605" s="805"/>
      <c r="Z605" s="805"/>
      <c r="AA605" s="805"/>
      <c r="AB605" s="805"/>
      <c r="AC605" s="805"/>
      <c r="AD605" s="805"/>
      <c r="AE605" s="805"/>
      <c r="AF605" s="805"/>
      <c r="AG605" s="413">
        <f>W605+Y605+AA605+AC605+AE605</f>
        <v>0</v>
      </c>
      <c r="AH605" s="405"/>
      <c r="AI605" s="406"/>
      <c r="AJ605" s="806"/>
      <c r="AK605" s="807"/>
      <c r="AL605" s="808"/>
      <c r="AM605" s="809"/>
      <c r="AN605" s="806"/>
      <c r="AO605" s="807"/>
      <c r="AP605" s="271"/>
      <c r="AQ605" s="483"/>
      <c r="AR605" s="270"/>
      <c r="AS605" s="267"/>
      <c r="AT605" s="264"/>
      <c r="AU605" s="276"/>
      <c r="AV605" s="880"/>
      <c r="AW605" s="883"/>
      <c r="AX605" s="886"/>
      <c r="AY605" s="883"/>
      <c r="AZ605" s="889"/>
      <c r="BA605" s="892"/>
      <c r="BB605" s="394"/>
      <c r="BC605" s="282"/>
      <c r="BD605" s="398">
        <v>0.2</v>
      </c>
      <c r="BE605" s="288" t="str">
        <f>IF(ISERROR(IF(R601="R.INHERENTE
1","R. INHERENTE",(IF(AZ601="R.RESIDUAL
1","R. RESIDUAL"," ")))),"",(IF(R601="R.INHERENTE
1","R. INHERENTE",(IF(AZ601="R.RESIDUAL
1","R. RESIDUAL"," ")))))</f>
        <v xml:space="preserve"> </v>
      </c>
      <c r="BF605" s="289" t="str">
        <f>IF(ISERROR(IF(R601="R.INHERENTE
6","R. INHERENTE",(IF(AZ601="R.RESIDUAL
6","R. RESIDUAL"," ")))),"",(IF(R601="R.INHERENTE
6","R. INHERENTE",(IF(AZ601="R.RESIDUAL
6","R. RESIDUAL"," ")))))</f>
        <v xml:space="preserve"> </v>
      </c>
      <c r="BG605" s="290" t="str">
        <f>IF(ISERROR(IF(R601="R.INHERENTE
11","R. INHERENTE",(IF(AZ601="R.RESIDUAL
11","R. RESIDUAL"," ")))),"",(IF(R601="R.INHERENTE
11","R. INHERENTE",(IF(AZ601="R.RESIDUAL
11","R. RESIDUAL"," ")))))</f>
        <v>R. RESIDUAL</v>
      </c>
      <c r="BH605" s="291" t="str">
        <f>IF(ISERROR(IF(R601="R.INHERENTE
16","R. INHERENTE",(IF(AZ601="R.RESIDUAL
16","R. RESIDUAL"," ")))),"",(IF(R601="R.INHERENTE
16","R. INHERENTE",(IF(AZ601="R.RESIDUAL
16","R. RESIDUAL"," ")))))</f>
        <v xml:space="preserve"> </v>
      </c>
      <c r="BI605" s="292" t="str">
        <f>IF(ISERROR(IF(R601="R.INHERENTE
21","R. INHERENTE",(IF(AZ601="R.RESIDUAL
21","R. RESIDUAL"," ")))),"",(IF(R601="R.INHERENTE
21","R. INHERENTE",(IF(AZ601="R.RESIDUAL
21","R. RESIDUAL"," ")))))</f>
        <v xml:space="preserve"> </v>
      </c>
      <c r="BJ605" s="280"/>
      <c r="BK605" s="895"/>
      <c r="BL605" s="1162"/>
      <c r="BM605" s="1162"/>
      <c r="BN605" s="1162"/>
      <c r="BO605" s="812"/>
      <c r="BP605" s="815"/>
      <c r="BQ605" s="392"/>
      <c r="BR605" s="818"/>
      <c r="BS605" s="821"/>
      <c r="BT605" s="824"/>
      <c r="BU605" s="275"/>
      <c r="BV605" s="827"/>
      <c r="BW605" s="830"/>
      <c r="BX605" s="830"/>
      <c r="BY605" s="830"/>
      <c r="BZ605" s="794"/>
      <c r="CA605" s="830"/>
      <c r="CB605" s="830"/>
      <c r="CC605" s="830"/>
      <c r="CD605" s="794"/>
      <c r="CE605" s="830"/>
      <c r="CF605" s="830"/>
      <c r="CG605" s="830"/>
      <c r="CH605" s="794"/>
      <c r="CI605" s="830"/>
      <c r="CJ605" s="830"/>
      <c r="CK605" s="830"/>
      <c r="CL605" s="794"/>
      <c r="CM605" s="830"/>
      <c r="CN605" s="830"/>
      <c r="CO605" s="830"/>
      <c r="CP605" s="797"/>
      <c r="CQ605" s="308"/>
      <c r="CR605" s="833"/>
      <c r="CS605" s="791"/>
      <c r="CT605" s="791"/>
      <c r="CU605" s="791"/>
      <c r="CV605" s="791"/>
      <c r="CW605" s="791"/>
      <c r="CX605" s="791"/>
      <c r="CY605" s="791"/>
      <c r="CZ605" s="794"/>
      <c r="DA605" s="791"/>
      <c r="DB605" s="791"/>
      <c r="DC605" s="791"/>
      <c r="DD605" s="794"/>
      <c r="DE605" s="791"/>
      <c r="DF605" s="791"/>
      <c r="DG605" s="791"/>
      <c r="DH605" s="794"/>
      <c r="DI605" s="791"/>
      <c r="DJ605" s="791"/>
      <c r="DK605" s="791"/>
      <c r="DL605" s="794"/>
      <c r="DM605" s="791"/>
      <c r="DN605" s="791"/>
      <c r="DO605" s="791"/>
      <c r="DP605" s="797"/>
      <c r="DQ605" s="293"/>
      <c r="DR605" s="300"/>
      <c r="DS605" s="301"/>
      <c r="DT605" s="301"/>
      <c r="DU605" s="302"/>
    </row>
    <row r="606" spans="1:125" ht="19.5" customHeight="1" thickBot="1" x14ac:dyDescent="0.3">
      <c r="AV606" s="394"/>
      <c r="AW606" s="394"/>
      <c r="AX606" s="394"/>
      <c r="AY606" s="394"/>
      <c r="AZ606" s="394"/>
      <c r="BE606" s="410">
        <v>0.2</v>
      </c>
      <c r="BF606" s="411">
        <v>0.4</v>
      </c>
      <c r="BG606" s="411">
        <v>0.60000000000000009</v>
      </c>
      <c r="BH606" s="411">
        <v>0.8</v>
      </c>
      <c r="BI606" s="411">
        <v>1</v>
      </c>
    </row>
    <row r="607" spans="1:125" s="303" customFormat="1" ht="80.25" customHeight="1" x14ac:dyDescent="0.25">
      <c r="B607" s="834">
        <v>99</v>
      </c>
      <c r="C607" s="837" t="s">
        <v>652</v>
      </c>
      <c r="D607" s="837" t="s">
        <v>623</v>
      </c>
      <c r="E607" s="837" t="s">
        <v>601</v>
      </c>
      <c r="F607" s="840" t="s">
        <v>598</v>
      </c>
      <c r="G607" s="843" t="s">
        <v>1733</v>
      </c>
      <c r="H607" s="485" t="s">
        <v>1734</v>
      </c>
      <c r="I607" s="846" t="str">
        <f>IF(F607="","",(CONCATENATE("Posibilidad de afectación ",F607," ",G607," ",H607," ",H608," ",H609," ",H610," ",H611)))</f>
        <v xml:space="preserve">Posibilidad de afectación Reputacional  por el registro inapropiado de las acciones judiciales en el sistema Siproj Web y archivo de la oficina jurídica, debido a que no se relacionan y registran los procesos judiciales y tutelas.    </v>
      </c>
      <c r="J607" s="849" t="s">
        <v>268</v>
      </c>
      <c r="K607" s="852" t="s">
        <v>868</v>
      </c>
      <c r="L607" s="274"/>
      <c r="M607" s="855" t="s">
        <v>657</v>
      </c>
      <c r="N607" s="858">
        <f>IF(ISERROR(VLOOKUP($M607,[14]Listas!$E$20:$F$24,2,FALSE)),"",(VLOOKUP($M607,[14]Listas!$E$20:$F$24,2,FALSE)))</f>
        <v>0.6</v>
      </c>
      <c r="O607" s="861" t="str">
        <f>IF(ISERROR(VLOOKUP($N607,[14]Listas!$E$3:$F$7,2,FALSE)),"",(VLOOKUP($N607,[14]Listas!$E$3:$F$7,2,FALSE)))</f>
        <v>MEDIA</v>
      </c>
      <c r="P607" s="864" t="s">
        <v>594</v>
      </c>
      <c r="Q607" s="867">
        <f>IF(ISERROR(VLOOKUP($P607,[14]Listas!$E$28:$F$35,2,FALSE)),"",(VLOOKUP($P607,[14]Listas!$E$28:$F$35,2,FALSE)))</f>
        <v>0.6</v>
      </c>
      <c r="R607" s="870" t="str">
        <f>IF(N607="","",(CONCATENATE("R.INHERENTE
",(IF(AND($N607=0.2,$Q607=0.2),1,(IF(AND($N607=0.2,$Q607=0.4),6,(IF(AND($N607=0.2,$Q607=0.6),11,(IF(AND($N607=0.2,$Q607=0.8),16,(IF(AND($N607=0.2,$Q607=1),21,(IF(AND($N607=0.4,$Q607=0.2),2,(IF(AND($N607=0.4,$Q607=0.4),7,(IF(AND($N607=0.4,$Q607=0.6),12,(IF(AND($N607=0.4,$Q607=0.8),17,(IF(AND($N607=0.4,$Q607=1),22,(IF(AND($N607=0.6,$Q607=0.2),3,(IF(AND($N607=0.6,$Q607=0.4),8,(IF(AND($N607=0.6,$Q607=0.6),13,(IF(AND($N607=0.6,$Q607=0.8),18,(IF(AND($N607=0.6,$Q607=1),23,(IF(AND($N607=0.8,$Q607=0.2),4,(IF(AND($N607=0.8,$Q607=0.4),9,(IF(AND($N607=0.8,$Q607=0.6),14,(IF(AND($N607=0.8,$Q607=0.8),19,(IF(AND($N607=0.8,$Q607=1),24,(IF(AND($N607=1,$Q607=0.2),5,(IF(AND($N607=1,$Q607=0.4),10,(IF(AND($N607=1,$Q607=0.6),15,(IF(AND($N607=1,$Q607=0.8),20,(IF(AND($N607=1,$Q607=1),25,"")))))))))))))))))))))))))))))))))))))))))))))))))))))</f>
        <v>R.INHERENTE
13</v>
      </c>
      <c r="S607" s="274">
        <f>+VLOOKUP($R607,[14]Listas!$D$112:$E$136,2,FALSE)</f>
        <v>13</v>
      </c>
      <c r="T607" s="515" t="s">
        <v>1735</v>
      </c>
      <c r="U607" s="309" t="s">
        <v>748</v>
      </c>
      <c r="V607" s="309"/>
      <c r="W607" s="873"/>
      <c r="X607" s="874"/>
      <c r="Y607" s="873">
        <v>15</v>
      </c>
      <c r="Z607" s="874"/>
      <c r="AA607" s="873"/>
      <c r="AB607" s="874"/>
      <c r="AC607" s="875"/>
      <c r="AD607" s="875"/>
      <c r="AE607" s="875">
        <v>15</v>
      </c>
      <c r="AF607" s="875"/>
      <c r="AG607" s="436">
        <f>W607+Y607+AA607+AC607+AE607</f>
        <v>30</v>
      </c>
      <c r="AH607" s="407">
        <v>0.42</v>
      </c>
      <c r="AI607" s="408">
        <v>0.6</v>
      </c>
      <c r="AJ607" s="1186" t="s">
        <v>189</v>
      </c>
      <c r="AK607" s="1187"/>
      <c r="AL607" s="1188" t="s">
        <v>588</v>
      </c>
      <c r="AM607" s="1189"/>
      <c r="AN607" s="1186" t="s">
        <v>189</v>
      </c>
      <c r="AO607" s="1187"/>
      <c r="AP607" s="500" t="s">
        <v>1736</v>
      </c>
      <c r="AQ607" s="478" t="s">
        <v>616</v>
      </c>
      <c r="AR607" s="310" t="s">
        <v>1737</v>
      </c>
      <c r="AS607" s="311" t="s">
        <v>1738</v>
      </c>
      <c r="AT607" s="312" t="s">
        <v>1739</v>
      </c>
      <c r="AU607" s="305">
        <f>+(IF(AND($AV607&gt;0,$AV607&lt;=0.2),0.2,(IF(AND($AV607&gt;0.2,$AV607&lt;=0.4),0.4,(IF(AND($AV607&gt;0.4,$AV607&lt;=0.6),0.6,(IF(AND($AV607&gt;0.6,$AV607&lt;=0.8),0.8,(IF($AV607&gt;0.8,1,""))))))))))</f>
        <v>0.6</v>
      </c>
      <c r="AV607" s="878">
        <f>+MIN(AH607:AH611)</f>
        <v>0.42</v>
      </c>
      <c r="AW607" s="881" t="str">
        <f>+(IF($AU607=0.2,"MUY BAJA",(IF($AU607=0.4,"BAJA",(IF($AU607=0.6,"MEDIA",(IF($AU607=0.8,"ALTA",(IF($AU607=1,"MUY ALTA",""))))))))))</f>
        <v>MEDIA</v>
      </c>
      <c r="AX607" s="884">
        <f>+MIN(AI607:AI611)</f>
        <v>0.6</v>
      </c>
      <c r="AY607" s="881" t="str">
        <f>+(IF($BB607=0.2,"MUY BAJA",(IF($BB607=0.4,"BAJA",(IF($BB607=0.6,"MEDIA",(IF($BB607=0.8,"ALTA",(IF($BB607=1,"MUY ALTA",""))))))))))</f>
        <v>MEDIA</v>
      </c>
      <c r="AZ607" s="887" t="str">
        <f>IF($AU607="","",(CONCATENATE("R.RESIDUAL
",(IF(AND($AU607=0.2,$BB607=0.2),1,(IF(AND($AU607=0.2,$BB607=0.4),6,(IF(AND($AU607=0.2,$BB607=0.6),11,(IF(AND($AU607=0.2,$BB607=0.8),16,(IF(AND($AU607=0.2,$BB607=1),21,(IF(AND($AU607=0.4,$BB607=0.2),2,(IF(AND($AU607=0.4,$BB607=0.4),7,(IF(AND($AU607=0.4,$BB607=0.6),12,(IF(AND($AU607=0.4,$BB607=0.8),17,(IF(AND($AU607=0.4,$BB607=1),22,(IF(AND($AU607=0.6,$BB607=0.2),3,(IF(AND($AU607=0.6,$BB607=0.4),8,(IF(AND($AU607=0.6,$BB607=0.6),13,(IF(AND($AU607=0.6,$BB607=0.8),18,(IF(AND($AU607=0.6,$BB607=1),23,(IF(AND($AU607=0.8,$BB607=0.2),4,(IF(AND($AU607=0.8,$BB607=0.4),9,(IF(AND($AU607=0.8,$BB607=0.6),14,(IF(AND($AU607=0.8,$BB607=0.8),19,(IF(AND($AU607=0.8,$BB607=1),24,(IF(AND($AU607=1,$BB607=0.2),5,(IF(AND($AU607=1,$BB607=0.4),10,(IF(AND($AU607=1,$BB607=0.6),15,(IF(AND($AU607=1,$BB607=0.8),20,(IF(AND($AU607=1,$BB607=1),25,"")))))))))))))))))))))))))))))))))))))))))))))))))))))</f>
        <v>R.RESIDUAL
13</v>
      </c>
      <c r="BA607" s="890" t="s">
        <v>749</v>
      </c>
      <c r="BB607" s="305">
        <f>+(IF(AND($AX607&gt;0,$AX607&lt;=0.2),0.2,(IF(AND($AX607&gt;0.2,$AX607&lt;=0.4),0.4,(IF(AND($AX607&gt;0.4,$AX607&lt;=0.6),0.6,(IF(AND($AX607&gt;0.6,$AX607&lt;=0.8),0.8,(IF($AX607&gt;0.8,1,""))))))))))</f>
        <v>0.6</v>
      </c>
      <c r="BC607" s="276">
        <f>+VLOOKUP($AZ607,[14]Listas!$F$112:$G$136,2,FALSE)</f>
        <v>13</v>
      </c>
      <c r="BD607" s="397">
        <v>1</v>
      </c>
      <c r="BE607" s="277" t="str">
        <f>IF(ISERROR(IF(R607="R.INHERENTE
5","R. INHERENTE",(IF(AZ607="R.RESIDUAL
5","R. RESIDUAL"," ")))),"",(IF(R607="R.INHERENTE
5","R. INHERENTE",(IF(AZ607="R.RESIDUAL
5","R. RESIDUAL"," ")))))</f>
        <v xml:space="preserve"> </v>
      </c>
      <c r="BF607" s="278" t="str">
        <f>IF(ISERROR(IF(R607="R.INHERENTE
10","R. INHERENTE",(IF(AZ607="R.RESIDUAL
10","R. RESIDUAL"," ")))),"",(IF(R607="R.INHERENTE
10","R. INHERENTE",(IF(AZ607="R.RESIDUAL
10","R. RESIDUAL"," ")))))</f>
        <v xml:space="preserve"> </v>
      </c>
      <c r="BG607" s="278" t="str">
        <f>IF(ISERROR(IF(R607="R.INHERENTE
15","R. INHERENTE",(IF(AZ607="R.RESIDUAL
15","R. RESIDUAL"," ")))),"",(IF(R607="R.INHERENTE
15","R. INHERENTE",(IF(AZ607="R.RESIDUAL
15","R. RESIDUAL"," ")))))</f>
        <v xml:space="preserve"> </v>
      </c>
      <c r="BH607" s="278" t="str">
        <f>IF(ISERROR(IF(R607="R.INHERENTE
20","R. INHERENTE",(IF(AZ607="R.RESIDUAL
20","R. RESIDUAL"," ")))),"",(IF(R607="R.INHERENTE
20","R. INHERENTE",(IF(AZ607="R.RESIDUAL
20","R. RESIDUAL"," ")))))</f>
        <v xml:space="preserve"> </v>
      </c>
      <c r="BI607" s="279" t="str">
        <f>IF(ISERROR(IF(R607="R.INHERENTE
25","R. INHERENTE",(IF(AZ607="R.RESIDUAL
25","R. RESIDUAL"," ")))),"",(IF(R607="R.INHERENTE
25","R. INHERENTE",(IF(AZ607="R.RESIDUAL
25","R. RESIDUAL"," ")))))</f>
        <v xml:space="preserve"> </v>
      </c>
      <c r="BJ607" s="280"/>
      <c r="BK607" s="893" t="s">
        <v>1740</v>
      </c>
      <c r="BL607" s="1160" t="s">
        <v>1741</v>
      </c>
      <c r="BM607" s="1160">
        <v>44682</v>
      </c>
      <c r="BN607" s="1160">
        <v>44713</v>
      </c>
      <c r="BO607" s="810">
        <v>44926</v>
      </c>
      <c r="BP607" s="813" t="s">
        <v>694</v>
      </c>
      <c r="BQ607" s="392"/>
      <c r="BR607" s="816" t="s">
        <v>1742</v>
      </c>
      <c r="BS607" s="819" t="s">
        <v>1743</v>
      </c>
      <c r="BT607" s="822" t="s">
        <v>1744</v>
      </c>
      <c r="BU607" s="275"/>
      <c r="BV607" s="825">
        <v>44656</v>
      </c>
      <c r="BW607" s="828"/>
      <c r="BX607" s="828"/>
      <c r="BY607" s="828"/>
      <c r="BZ607" s="792" t="s">
        <v>924</v>
      </c>
      <c r="CA607" s="828"/>
      <c r="CB607" s="828"/>
      <c r="CC607" s="828"/>
      <c r="CD607" s="792" t="s">
        <v>924</v>
      </c>
      <c r="CE607" s="828"/>
      <c r="CF607" s="828"/>
      <c r="CG607" s="828"/>
      <c r="CH607" s="792" t="s">
        <v>925</v>
      </c>
      <c r="CI607" s="828"/>
      <c r="CJ607" s="828"/>
      <c r="CK607" s="828"/>
      <c r="CL607" s="792" t="s">
        <v>924</v>
      </c>
      <c r="CM607" s="828"/>
      <c r="CN607" s="828"/>
      <c r="CO607" s="828"/>
      <c r="CP607" s="795" t="s">
        <v>926</v>
      </c>
      <c r="CQ607" s="308"/>
      <c r="CR607" s="831">
        <v>44661</v>
      </c>
      <c r="CS607" s="789"/>
      <c r="CT607" s="789"/>
      <c r="CU607" s="789"/>
      <c r="CV607" s="789"/>
      <c r="CW607" s="789"/>
      <c r="CX607" s="789"/>
      <c r="CY607" s="789"/>
      <c r="CZ607" s="792" t="s">
        <v>924</v>
      </c>
      <c r="DA607" s="789"/>
      <c r="DB607" s="789"/>
      <c r="DC607" s="789"/>
      <c r="DD607" s="792" t="s">
        <v>924</v>
      </c>
      <c r="DE607" s="789"/>
      <c r="DF607" s="789"/>
      <c r="DG607" s="789"/>
      <c r="DH607" s="792" t="s">
        <v>925</v>
      </c>
      <c r="DI607" s="789"/>
      <c r="DJ607" s="789"/>
      <c r="DK607" s="789"/>
      <c r="DL607" s="792" t="s">
        <v>924</v>
      </c>
      <c r="DM607" s="789"/>
      <c r="DN607" s="789"/>
      <c r="DO607" s="789"/>
      <c r="DP607" s="795" t="s">
        <v>926</v>
      </c>
      <c r="DQ607" s="293"/>
      <c r="DR607" s="294"/>
      <c r="DS607" s="295"/>
      <c r="DT607" s="295"/>
      <c r="DU607" s="296"/>
    </row>
    <row r="608" spans="1:125" s="303" customFormat="1" ht="80.25" customHeight="1" x14ac:dyDescent="0.25">
      <c r="B608" s="835"/>
      <c r="C608" s="838"/>
      <c r="D608" s="838"/>
      <c r="E608" s="838"/>
      <c r="F608" s="841"/>
      <c r="G608" s="844"/>
      <c r="H608" s="486"/>
      <c r="I608" s="847"/>
      <c r="J608" s="850"/>
      <c r="K608" s="853"/>
      <c r="L608" s="274"/>
      <c r="M608" s="856"/>
      <c r="N608" s="859"/>
      <c r="O608" s="862"/>
      <c r="P608" s="865"/>
      <c r="Q608" s="868"/>
      <c r="R608" s="871"/>
      <c r="S608" s="274"/>
      <c r="T608" s="516"/>
      <c r="U608" s="258"/>
      <c r="V608" s="258"/>
      <c r="W608" s="798"/>
      <c r="X608" s="798"/>
      <c r="Y608" s="798"/>
      <c r="Z608" s="798"/>
      <c r="AA608" s="798"/>
      <c r="AB608" s="798"/>
      <c r="AC608" s="798"/>
      <c r="AD608" s="798"/>
      <c r="AE608" s="798"/>
      <c r="AF608" s="798"/>
      <c r="AG608" s="412">
        <f>W608+Y608+AA608+AC608+AE608</f>
        <v>0</v>
      </c>
      <c r="AH608" s="403"/>
      <c r="AI608" s="404"/>
      <c r="AJ608" s="801"/>
      <c r="AK608" s="802"/>
      <c r="AL608" s="803"/>
      <c r="AM608" s="804"/>
      <c r="AN608" s="801"/>
      <c r="AO608" s="802"/>
      <c r="AP608" s="499"/>
      <c r="AQ608" s="482"/>
      <c r="AR608" s="269"/>
      <c r="AS608" s="266"/>
      <c r="AT608" s="261"/>
      <c r="AU608" s="276"/>
      <c r="AV608" s="879"/>
      <c r="AW608" s="882"/>
      <c r="AX608" s="885"/>
      <c r="AY608" s="882"/>
      <c r="AZ608" s="888"/>
      <c r="BA608" s="891"/>
      <c r="BB608" s="394"/>
      <c r="BC608" s="282"/>
      <c r="BD608" s="397">
        <v>0.8</v>
      </c>
      <c r="BE608" s="283" t="str">
        <f>IF(ISERROR(IF(R607="R.INHERENTE
4","R. INHERENTE",(IF(AZ607="R.RESIDUAL
4","R. RESIDUAL"," ")))),"",(IF(R607="R.INHERENTE
4","R. INHERENTE",(IF(AZ607="R.RESIDUAL
4","R. RESIDUAL"," ")))))</f>
        <v xml:space="preserve"> </v>
      </c>
      <c r="BF608" s="284" t="str">
        <f>IF(ISERROR(IF(R607="R.INHERENTE
9","R. INHERENTE",(IF(AZ607="R.RESIDUAL
9","R. RESIDUAL"," ")))),"",(IF(R607="R.INHERENTE
9","R. INHERENTE",(IF(AZ607="R.RESIDUAL
9","R. RESIDUAL"," ")))))</f>
        <v xml:space="preserve"> </v>
      </c>
      <c r="BG608" s="285" t="str">
        <f>IF(ISERROR(IF(R607="R.INHERENTE
14","R. INHERENTE",(IF(AZ607="R.RESIDUAL
14","R. RESIDUAL"," ")))),"",(IF(R607="R.INHERENTE
14","R. INHERENTE",(IF(AZ607="R.RESIDUAL
14","R. RESIDUAL"," ")))))</f>
        <v xml:space="preserve"> </v>
      </c>
      <c r="BH608" s="285" t="str">
        <f>IF(ISERROR(IF(R607="R.INHERENTE
19","R. INHERENTE",(IF(AZ607="R.RESIDUAL
19","R. RESIDUAL"," ")))),"",(IF(R607="R.INHERENTE
19","R. INHERENTE",(IF(AZ607="R.RESIDUAL
19","R. RESIDUAL"," ")))))</f>
        <v xml:space="preserve"> </v>
      </c>
      <c r="BI608" s="286" t="str">
        <f>IF(ISERROR(IF(R607="R.INHERENTE
24","R. INHERENTE",(IF(AZ607="R.RESIDUAL
24","R. RESIDUAL"," ")))),"",(IF(R607="R.INHERENTE
24","R. INHERENTE",(IF(AZ607="R.RESIDUAL
24","R. RESIDUAL"," ")))))</f>
        <v xml:space="preserve"> </v>
      </c>
      <c r="BJ608" s="280"/>
      <c r="BK608" s="894"/>
      <c r="BL608" s="1161"/>
      <c r="BM608" s="1161"/>
      <c r="BN608" s="1161"/>
      <c r="BO608" s="811"/>
      <c r="BP608" s="814"/>
      <c r="BQ608" s="392"/>
      <c r="BR608" s="817"/>
      <c r="BS608" s="820"/>
      <c r="BT608" s="823"/>
      <c r="BU608" s="275"/>
      <c r="BV608" s="826"/>
      <c r="BW608" s="829"/>
      <c r="BX608" s="829"/>
      <c r="BY608" s="829"/>
      <c r="BZ608" s="793"/>
      <c r="CA608" s="829"/>
      <c r="CB608" s="829"/>
      <c r="CC608" s="829"/>
      <c r="CD608" s="793"/>
      <c r="CE608" s="829"/>
      <c r="CF608" s="829"/>
      <c r="CG608" s="829"/>
      <c r="CH608" s="793"/>
      <c r="CI608" s="829"/>
      <c r="CJ608" s="829"/>
      <c r="CK608" s="829"/>
      <c r="CL608" s="793"/>
      <c r="CM608" s="829"/>
      <c r="CN608" s="829"/>
      <c r="CO608" s="829"/>
      <c r="CP608" s="796"/>
      <c r="CQ608" s="308"/>
      <c r="CR608" s="832"/>
      <c r="CS608" s="790"/>
      <c r="CT608" s="790"/>
      <c r="CU608" s="790"/>
      <c r="CV608" s="790"/>
      <c r="CW608" s="790"/>
      <c r="CX608" s="790"/>
      <c r="CY608" s="790"/>
      <c r="CZ608" s="793"/>
      <c r="DA608" s="790"/>
      <c r="DB608" s="790"/>
      <c r="DC608" s="790"/>
      <c r="DD608" s="793"/>
      <c r="DE608" s="790"/>
      <c r="DF608" s="790"/>
      <c r="DG608" s="790"/>
      <c r="DH608" s="793"/>
      <c r="DI608" s="790"/>
      <c r="DJ608" s="790"/>
      <c r="DK608" s="790"/>
      <c r="DL608" s="793"/>
      <c r="DM608" s="790"/>
      <c r="DN608" s="790"/>
      <c r="DO608" s="790"/>
      <c r="DP608" s="796"/>
      <c r="DQ608" s="293"/>
      <c r="DR608" s="297"/>
      <c r="DS608" s="298"/>
      <c r="DT608" s="298"/>
      <c r="DU608" s="299"/>
    </row>
    <row r="609" spans="1:125" s="303" customFormat="1" ht="80.25" customHeight="1" x14ac:dyDescent="0.25">
      <c r="B609" s="835"/>
      <c r="C609" s="838"/>
      <c r="D609" s="838"/>
      <c r="E609" s="838"/>
      <c r="F609" s="841"/>
      <c r="G609" s="844"/>
      <c r="H609" s="486"/>
      <c r="I609" s="847"/>
      <c r="J609" s="850"/>
      <c r="K609" s="853"/>
      <c r="L609" s="274"/>
      <c r="M609" s="856"/>
      <c r="N609" s="859"/>
      <c r="O609" s="862"/>
      <c r="P609" s="865"/>
      <c r="Q609" s="868"/>
      <c r="R609" s="871"/>
      <c r="S609" s="274"/>
      <c r="T609" s="516"/>
      <c r="U609" s="258"/>
      <c r="V609" s="258"/>
      <c r="W609" s="798"/>
      <c r="X609" s="798"/>
      <c r="Y609" s="798"/>
      <c r="Z609" s="798"/>
      <c r="AA609" s="798"/>
      <c r="AB609" s="798"/>
      <c r="AC609" s="798"/>
      <c r="AD609" s="798"/>
      <c r="AE609" s="798"/>
      <c r="AF609" s="798"/>
      <c r="AG609" s="412">
        <f>W609+Y609+AA609+AC609+AE609</f>
        <v>0</v>
      </c>
      <c r="AH609" s="403"/>
      <c r="AI609" s="404"/>
      <c r="AJ609" s="801"/>
      <c r="AK609" s="802"/>
      <c r="AL609" s="803"/>
      <c r="AM609" s="804"/>
      <c r="AN609" s="801"/>
      <c r="AO609" s="802"/>
      <c r="AP609" s="480"/>
      <c r="AQ609" s="482"/>
      <c r="AR609" s="269"/>
      <c r="AS609" s="266"/>
      <c r="AT609" s="261"/>
      <c r="AU609" s="276"/>
      <c r="AV609" s="879"/>
      <c r="AW609" s="882"/>
      <c r="AX609" s="885"/>
      <c r="AY609" s="882"/>
      <c r="AZ609" s="888"/>
      <c r="BA609" s="891"/>
      <c r="BB609" s="394"/>
      <c r="BC609" s="282"/>
      <c r="BD609" s="397">
        <v>0.60000000000000009</v>
      </c>
      <c r="BE609" s="283" t="str">
        <f>IF(ISERROR(IF(R607="R.INHERENTE
3","R. INHERENTE",(IF(AZ607="R.RESIDUAL
3","R. RESIDUAL"," ")))),"",(IF(R607="R.INHERENTE
3","R. INHERENTE",(IF(AZ607="R.RESIDUAL
3","R. RESIDUAL"," ")))))</f>
        <v xml:space="preserve"> </v>
      </c>
      <c r="BF609" s="284" t="str">
        <f>IF(ISERROR(IF(R607="R.INHERENTE
8","R. INHERENTE",(IF(AZ607="R.RESIDUAL
8","R. RESIDUAL"," ")))),"",(IF(R607="R.INHERENTE
8","R. INHERENTE",(IF(AZ607="R.RESIDUAL
8","R. RESIDUAL"," ")))))</f>
        <v xml:space="preserve"> </v>
      </c>
      <c r="BG609" s="284" t="str">
        <f>IF(ISERROR(IF(R607="R.INHERENTE
13","R. INHERENTE",(IF(AZ607="R.RESIDUAL
13","R. RESIDUAL"," ")))),"",(IF(R607="R.INHERENTE
13","R. INHERENTE",(IF(AZ607="R.RESIDUAL
13","R. RESIDUAL"," ")))))</f>
        <v>R. INHERENTE</v>
      </c>
      <c r="BH609" s="285" t="str">
        <f>IF(ISERROR(IF(R607="R.INHERENTE
18","R. INHERENTE",(IF(AZ607="R.RESIDUAL
18","R. RESIDUAL"," ")))),"",(IF(R607="R.INHERENTE
18","R. INHERENTE",(IF(AZ607="R.RESIDUAL
18","R. RESIDUAL"," ")))))</f>
        <v xml:space="preserve"> </v>
      </c>
      <c r="BI609" s="286" t="str">
        <f>IF(ISERROR(IF(R607="R.INHERENTE
23","R. INHERENTE",(IF(AZ607="R.RESIDUAL
23","R. RESIDUAL"," ")))),"",(IF(R607="R.INHERENTE
23","R. INHERENTE",(IF(AZ607="R.RESIDUAL
23","R. RESIDUAL"," ")))))</f>
        <v xml:space="preserve"> </v>
      </c>
      <c r="BJ609" s="280"/>
      <c r="BK609" s="894"/>
      <c r="BL609" s="1161"/>
      <c r="BM609" s="1161"/>
      <c r="BN609" s="1161"/>
      <c r="BO609" s="811"/>
      <c r="BP609" s="814"/>
      <c r="BQ609" s="392"/>
      <c r="BR609" s="817"/>
      <c r="BS609" s="820"/>
      <c r="BT609" s="823"/>
      <c r="BU609" s="275"/>
      <c r="BV609" s="826"/>
      <c r="BW609" s="829"/>
      <c r="BX609" s="829"/>
      <c r="BY609" s="829"/>
      <c r="BZ609" s="793"/>
      <c r="CA609" s="829"/>
      <c r="CB609" s="829"/>
      <c r="CC609" s="829"/>
      <c r="CD609" s="793"/>
      <c r="CE609" s="829"/>
      <c r="CF609" s="829"/>
      <c r="CG609" s="829"/>
      <c r="CH609" s="793"/>
      <c r="CI609" s="829"/>
      <c r="CJ609" s="829"/>
      <c r="CK609" s="829"/>
      <c r="CL609" s="793"/>
      <c r="CM609" s="829"/>
      <c r="CN609" s="829"/>
      <c r="CO609" s="829"/>
      <c r="CP609" s="796"/>
      <c r="CQ609" s="308"/>
      <c r="CR609" s="832"/>
      <c r="CS609" s="790"/>
      <c r="CT609" s="790"/>
      <c r="CU609" s="790"/>
      <c r="CV609" s="790"/>
      <c r="CW609" s="790"/>
      <c r="CX609" s="790"/>
      <c r="CY609" s="790"/>
      <c r="CZ609" s="793"/>
      <c r="DA609" s="790"/>
      <c r="DB609" s="790"/>
      <c r="DC609" s="790"/>
      <c r="DD609" s="793"/>
      <c r="DE609" s="790"/>
      <c r="DF609" s="790"/>
      <c r="DG609" s="790"/>
      <c r="DH609" s="793"/>
      <c r="DI609" s="790"/>
      <c r="DJ609" s="790"/>
      <c r="DK609" s="790"/>
      <c r="DL609" s="793"/>
      <c r="DM609" s="790"/>
      <c r="DN609" s="790"/>
      <c r="DO609" s="790"/>
      <c r="DP609" s="796"/>
      <c r="DQ609" s="293"/>
      <c r="DR609" s="297"/>
      <c r="DS609" s="298"/>
      <c r="DT609" s="298"/>
      <c r="DU609" s="299"/>
    </row>
    <row r="610" spans="1:125" s="303" customFormat="1" ht="80.25" customHeight="1" x14ac:dyDescent="0.25">
      <c r="B610" s="835"/>
      <c r="C610" s="838"/>
      <c r="D610" s="838"/>
      <c r="E610" s="838"/>
      <c r="F610" s="841"/>
      <c r="G610" s="844"/>
      <c r="H610" s="486"/>
      <c r="I610" s="847"/>
      <c r="J610" s="850"/>
      <c r="K610" s="853"/>
      <c r="L610" s="274"/>
      <c r="M610" s="856"/>
      <c r="N610" s="859"/>
      <c r="O610" s="862"/>
      <c r="P610" s="865"/>
      <c r="Q610" s="868"/>
      <c r="R610" s="871"/>
      <c r="S610" s="274"/>
      <c r="T610" s="516"/>
      <c r="U610" s="258"/>
      <c r="V610" s="258"/>
      <c r="W610" s="798"/>
      <c r="X610" s="798"/>
      <c r="Y610" s="798"/>
      <c r="Z610" s="798"/>
      <c r="AA610" s="798"/>
      <c r="AB610" s="798"/>
      <c r="AC610" s="798"/>
      <c r="AD610" s="798"/>
      <c r="AE610" s="798"/>
      <c r="AF610" s="798"/>
      <c r="AG610" s="412">
        <f>W610+Y610+AA610+AC610+AE610</f>
        <v>0</v>
      </c>
      <c r="AH610" s="403"/>
      <c r="AI610" s="404"/>
      <c r="AJ610" s="801"/>
      <c r="AK610" s="802"/>
      <c r="AL610" s="803"/>
      <c r="AM610" s="804"/>
      <c r="AN610" s="801"/>
      <c r="AO610" s="802"/>
      <c r="AP610" s="480"/>
      <c r="AQ610" s="482"/>
      <c r="AR610" s="269"/>
      <c r="AS610" s="266"/>
      <c r="AT610" s="261"/>
      <c r="AU610" s="276"/>
      <c r="AV610" s="879"/>
      <c r="AW610" s="882"/>
      <c r="AX610" s="885"/>
      <c r="AY610" s="882"/>
      <c r="AZ610" s="888"/>
      <c r="BA610" s="891"/>
      <c r="BB610" s="394"/>
      <c r="BC610" s="282"/>
      <c r="BD610" s="397">
        <v>0.4</v>
      </c>
      <c r="BE610" s="287" t="str">
        <f>IF(ISERROR(IF(R607="R.INHERENTE
2","R. INHERENTE",(IF(AZ607="R.RESIDUAL
2","R. RESIDUAL"," ")))),"",(IF(R607="R.INHERENTE
2","R. INHERENTE",(IF(AZ607="R.RESIDUAL
2","R. RESIDUAL"," ")))))</f>
        <v xml:space="preserve"> </v>
      </c>
      <c r="BF610" s="284" t="str">
        <f>IF(ISERROR(IF(R607="R.INHERENTE
7","R. INHERENTE",(IF(AZ607="R.RESIDUAL
7","R. RESIDUAL"," ")))),"",(IF(R607="R.INHERENTE
7","R. INHERENTE",(IF(AZ607="R.RESIDUAL
7","R. RESIDUAL"," ")))))</f>
        <v xml:space="preserve"> </v>
      </c>
      <c r="BG610" s="284" t="str">
        <f>IF(ISERROR(IF(R607="R.INHERENTE
12","R. INHERENTE",(IF(AZ607="R.RESIDUAL
12","R. RESIDUAL"," ")))),"",(IF(R607="R.INHERENTE
12","R. INHERENTE",(IF(AZ607="R.RESIDUAL
12","R. RESIDUAL"," ")))))</f>
        <v xml:space="preserve"> </v>
      </c>
      <c r="BH610" s="285" t="str">
        <f>IF(ISERROR(IF(R607="R.INHERENTE
17","R. INHERENTE",(IF(AZ607="R.RESIDUAL
17","R. RESIDUAL"," ")))),"",(IF(R607="R.INHERENTE
17","R. INHERENTE",(IF(AZ607="R.RESIDUAL
17","R. RESIDUAL"," ")))))</f>
        <v xml:space="preserve"> </v>
      </c>
      <c r="BI610" s="286" t="str">
        <f>IF(ISERROR(IF(R607="R.INHERENTE
22","R. INHERENTE",(IF(AZ607="R.RESIDUAL
22","R. RESIDUAL"," ")))),"",(IF(R607="R.INHERENTE
22","R. INHERENTE",(IF(AZ607="R.RESIDUAL
22","R. RESIDUAL"," ")))))</f>
        <v xml:space="preserve"> </v>
      </c>
      <c r="BJ610" s="280"/>
      <c r="BK610" s="894"/>
      <c r="BL610" s="1161"/>
      <c r="BM610" s="1161"/>
      <c r="BN610" s="1161"/>
      <c r="BO610" s="811"/>
      <c r="BP610" s="814"/>
      <c r="BQ610" s="392"/>
      <c r="BR610" s="817"/>
      <c r="BS610" s="820"/>
      <c r="BT610" s="823"/>
      <c r="BU610" s="275"/>
      <c r="BV610" s="826"/>
      <c r="BW610" s="829"/>
      <c r="BX610" s="829"/>
      <c r="BY610" s="829"/>
      <c r="BZ610" s="793"/>
      <c r="CA610" s="829"/>
      <c r="CB610" s="829"/>
      <c r="CC610" s="829"/>
      <c r="CD610" s="793"/>
      <c r="CE610" s="829"/>
      <c r="CF610" s="829"/>
      <c r="CG610" s="829"/>
      <c r="CH610" s="793"/>
      <c r="CI610" s="829"/>
      <c r="CJ610" s="829"/>
      <c r="CK610" s="829"/>
      <c r="CL610" s="793"/>
      <c r="CM610" s="829"/>
      <c r="CN610" s="829"/>
      <c r="CO610" s="829"/>
      <c r="CP610" s="796"/>
      <c r="CQ610" s="308"/>
      <c r="CR610" s="832"/>
      <c r="CS610" s="790"/>
      <c r="CT610" s="790"/>
      <c r="CU610" s="790"/>
      <c r="CV610" s="790"/>
      <c r="CW610" s="790"/>
      <c r="CX610" s="790"/>
      <c r="CY610" s="790"/>
      <c r="CZ610" s="793"/>
      <c r="DA610" s="790"/>
      <c r="DB610" s="790"/>
      <c r="DC610" s="790"/>
      <c r="DD610" s="793"/>
      <c r="DE610" s="790"/>
      <c r="DF610" s="790"/>
      <c r="DG610" s="790"/>
      <c r="DH610" s="793"/>
      <c r="DI610" s="790"/>
      <c r="DJ610" s="790"/>
      <c r="DK610" s="790"/>
      <c r="DL610" s="793"/>
      <c r="DM610" s="790"/>
      <c r="DN610" s="790"/>
      <c r="DO610" s="790"/>
      <c r="DP610" s="796"/>
      <c r="DQ610" s="293"/>
      <c r="DR610" s="297"/>
      <c r="DS610" s="298"/>
      <c r="DT610" s="298"/>
      <c r="DU610" s="299"/>
    </row>
    <row r="611" spans="1:125" s="303" customFormat="1" ht="80.25" customHeight="1" thickBot="1" x14ac:dyDescent="0.3">
      <c r="B611" s="836"/>
      <c r="C611" s="839"/>
      <c r="D611" s="839"/>
      <c r="E611" s="839"/>
      <c r="F611" s="842"/>
      <c r="G611" s="845"/>
      <c r="H611" s="487"/>
      <c r="I611" s="848"/>
      <c r="J611" s="851"/>
      <c r="K611" s="854"/>
      <c r="L611" s="274"/>
      <c r="M611" s="857"/>
      <c r="N611" s="860"/>
      <c r="O611" s="863"/>
      <c r="P611" s="866"/>
      <c r="Q611" s="869"/>
      <c r="R611" s="872"/>
      <c r="S611" s="274"/>
      <c r="T611" s="536"/>
      <c r="U611" s="263"/>
      <c r="V611" s="263"/>
      <c r="W611" s="805"/>
      <c r="X611" s="805"/>
      <c r="Y611" s="805"/>
      <c r="Z611" s="805"/>
      <c r="AA611" s="805"/>
      <c r="AB611" s="805"/>
      <c r="AC611" s="805"/>
      <c r="AD611" s="805"/>
      <c r="AE611" s="805"/>
      <c r="AF611" s="805"/>
      <c r="AG611" s="413">
        <f>W611+Y611+AA611+AC611+AE611</f>
        <v>0</v>
      </c>
      <c r="AH611" s="405"/>
      <c r="AI611" s="406"/>
      <c r="AJ611" s="806"/>
      <c r="AK611" s="807"/>
      <c r="AL611" s="808"/>
      <c r="AM611" s="809"/>
      <c r="AN611" s="806"/>
      <c r="AO611" s="807"/>
      <c r="AP611" s="271"/>
      <c r="AQ611" s="483"/>
      <c r="AR611" s="270"/>
      <c r="AS611" s="267"/>
      <c r="AT611" s="264"/>
      <c r="AU611" s="276"/>
      <c r="AV611" s="880"/>
      <c r="AW611" s="883"/>
      <c r="AX611" s="886"/>
      <c r="AY611" s="883"/>
      <c r="AZ611" s="889"/>
      <c r="BA611" s="892"/>
      <c r="BB611" s="394"/>
      <c r="BC611" s="282"/>
      <c r="BD611" s="398">
        <v>0.2</v>
      </c>
      <c r="BE611" s="288" t="str">
        <f>IF(ISERROR(IF(R607="R.INHERENTE
1","R. INHERENTE",(IF(AZ607="R.RESIDUAL
1","R. RESIDUAL"," ")))),"",(IF(R607="R.INHERENTE
1","R. INHERENTE",(IF(AZ607="R.RESIDUAL
1","R. RESIDUAL"," ")))))</f>
        <v xml:space="preserve"> </v>
      </c>
      <c r="BF611" s="289" t="str">
        <f>IF(ISERROR(IF(R607="R.INHERENTE
6","R. INHERENTE",(IF(AZ607="R.RESIDUAL
6","R. RESIDUAL"," ")))),"",(IF(R607="R.INHERENTE
6","R. INHERENTE",(IF(AZ607="R.RESIDUAL
6","R. RESIDUAL"," ")))))</f>
        <v xml:space="preserve"> </v>
      </c>
      <c r="BG611" s="290" t="str">
        <f>IF(ISERROR(IF(R607="R.INHERENTE
11","R. INHERENTE",(IF(AZ607="R.RESIDUAL
11","R. RESIDUAL"," ")))),"",(IF(R607="R.INHERENTE
11","R. INHERENTE",(IF(AZ607="R.RESIDUAL
11","R. RESIDUAL"," ")))))</f>
        <v xml:space="preserve"> </v>
      </c>
      <c r="BH611" s="291" t="str">
        <f>IF(ISERROR(IF(R607="R.INHERENTE
16","R. INHERENTE",(IF(AZ607="R.RESIDUAL
16","R. RESIDUAL"," ")))),"",(IF(R607="R.INHERENTE
16","R. INHERENTE",(IF(AZ607="R.RESIDUAL
16","R. RESIDUAL"," ")))))</f>
        <v xml:space="preserve"> </v>
      </c>
      <c r="BI611" s="292" t="str">
        <f>IF(ISERROR(IF(R607="R.INHERENTE
21","R. INHERENTE",(IF(AZ607="R.RESIDUAL
21","R. RESIDUAL"," ")))),"",(IF(R607="R.INHERENTE
21","R. INHERENTE",(IF(AZ607="R.RESIDUAL
21","R. RESIDUAL"," ")))))</f>
        <v xml:space="preserve"> </v>
      </c>
      <c r="BJ611" s="280"/>
      <c r="BK611" s="895"/>
      <c r="BL611" s="1162"/>
      <c r="BM611" s="1162"/>
      <c r="BN611" s="1162"/>
      <c r="BO611" s="812"/>
      <c r="BP611" s="815"/>
      <c r="BQ611" s="392"/>
      <c r="BR611" s="818"/>
      <c r="BS611" s="821"/>
      <c r="BT611" s="824"/>
      <c r="BU611" s="275"/>
      <c r="BV611" s="827"/>
      <c r="BW611" s="830"/>
      <c r="BX611" s="830"/>
      <c r="BY611" s="830"/>
      <c r="BZ611" s="794"/>
      <c r="CA611" s="830"/>
      <c r="CB611" s="830"/>
      <c r="CC611" s="830"/>
      <c r="CD611" s="794"/>
      <c r="CE611" s="830"/>
      <c r="CF611" s="830"/>
      <c r="CG611" s="830"/>
      <c r="CH611" s="794"/>
      <c r="CI611" s="830"/>
      <c r="CJ611" s="830"/>
      <c r="CK611" s="830"/>
      <c r="CL611" s="794"/>
      <c r="CM611" s="830"/>
      <c r="CN611" s="830"/>
      <c r="CO611" s="830"/>
      <c r="CP611" s="797"/>
      <c r="CQ611" s="308"/>
      <c r="CR611" s="833"/>
      <c r="CS611" s="791"/>
      <c r="CT611" s="791"/>
      <c r="CU611" s="791"/>
      <c r="CV611" s="791"/>
      <c r="CW611" s="791"/>
      <c r="CX611" s="791"/>
      <c r="CY611" s="791"/>
      <c r="CZ611" s="794"/>
      <c r="DA611" s="791"/>
      <c r="DB611" s="791"/>
      <c r="DC611" s="791"/>
      <c r="DD611" s="794"/>
      <c r="DE611" s="791"/>
      <c r="DF611" s="791"/>
      <c r="DG611" s="791"/>
      <c r="DH611" s="794"/>
      <c r="DI611" s="791"/>
      <c r="DJ611" s="791"/>
      <c r="DK611" s="791"/>
      <c r="DL611" s="794"/>
      <c r="DM611" s="791"/>
      <c r="DN611" s="791"/>
      <c r="DO611" s="791"/>
      <c r="DP611" s="797"/>
      <c r="DQ611" s="293"/>
      <c r="DR611" s="300"/>
      <c r="DS611" s="301"/>
      <c r="DT611" s="301"/>
      <c r="DU611" s="302"/>
    </row>
    <row r="612" spans="1:125" ht="19.5" customHeight="1" thickBot="1" x14ac:dyDescent="0.3">
      <c r="AV612" s="394"/>
      <c r="AW612" s="394"/>
      <c r="AX612" s="394"/>
      <c r="AY612" s="394"/>
      <c r="AZ612" s="394"/>
      <c r="BE612" s="410">
        <v>0.2</v>
      </c>
      <c r="BF612" s="411">
        <v>0.4</v>
      </c>
      <c r="BG612" s="411">
        <v>0.60000000000000009</v>
      </c>
      <c r="BH612" s="411">
        <v>0.8</v>
      </c>
      <c r="BI612" s="411">
        <v>1</v>
      </c>
      <c r="BR612" s="517"/>
    </row>
    <row r="613" spans="1:125" ht="81" customHeight="1" x14ac:dyDescent="0.25">
      <c r="A613" s="303"/>
      <c r="B613" s="834">
        <v>100</v>
      </c>
      <c r="C613" s="837" t="s">
        <v>652</v>
      </c>
      <c r="D613" s="837" t="s">
        <v>623</v>
      </c>
      <c r="E613" s="837" t="s">
        <v>601</v>
      </c>
      <c r="F613" s="840" t="s">
        <v>598</v>
      </c>
      <c r="G613" s="843" t="s">
        <v>1745</v>
      </c>
      <c r="H613" s="485" t="s">
        <v>1746</v>
      </c>
      <c r="I613" s="846" t="str">
        <f>IF(F613="","",(CONCATENATE("Posibilidad de afectación ",F613," ",G613," ",H613," ",H614," ",H615," ",H616," ",H617)))</f>
        <v xml:space="preserve">Posibilidad de afectación Reputacional  por el inadecuado manejo de la información debido a la incorrecta aplicación de la Ley 1581 del 2012.     </v>
      </c>
      <c r="J613" s="849" t="s">
        <v>268</v>
      </c>
      <c r="K613" s="852" t="s">
        <v>868</v>
      </c>
      <c r="L613" s="274"/>
      <c r="M613" s="855" t="s">
        <v>659</v>
      </c>
      <c r="N613" s="858">
        <f>IF(ISERROR(VLOOKUP($M613,[14]Listas!$E$20:$F$24,2,FALSE)),"",(VLOOKUP($M613,[14]Listas!$E$20:$F$24,2,FALSE)))</f>
        <v>0.2</v>
      </c>
      <c r="O613" s="861" t="str">
        <f>IF(ISERROR(VLOOKUP($N613,[14]Listas!$E$3:$F$7,2,FALSE)),"",(VLOOKUP($N613,[14]Listas!$E$3:$F$7,2,FALSE)))</f>
        <v>MUY BAJA</v>
      </c>
      <c r="P613" s="864" t="s">
        <v>596</v>
      </c>
      <c r="Q613" s="867">
        <f>IF(ISERROR(VLOOKUP($P613,[14]Listas!$E$28:$F$35,2,FALSE)),"",(VLOOKUP($P613,[14]Listas!$E$28:$F$35,2,FALSE)))</f>
        <v>0.4</v>
      </c>
      <c r="R613" s="870" t="str">
        <f>IF(N613="","",(CONCATENATE("R.INHERENTE
",(IF(AND($N613=0.2,$Q613=0.2),1,(IF(AND($N613=0.2,$Q613=0.4),6,(IF(AND($N613=0.2,$Q613=0.6),11,(IF(AND($N613=0.2,$Q613=0.8),16,(IF(AND($N613=0.2,$Q613=1),21,(IF(AND($N613=0.4,$Q613=0.2),2,(IF(AND($N613=0.4,$Q613=0.4),7,(IF(AND($N613=0.4,$Q613=0.6),12,(IF(AND($N613=0.4,$Q613=0.8),17,(IF(AND($N613=0.4,$Q613=1),22,(IF(AND($N613=0.6,$Q613=0.2),3,(IF(AND($N613=0.6,$Q613=0.4),8,(IF(AND($N613=0.6,$Q613=0.6),13,(IF(AND($N613=0.6,$Q613=0.8),18,(IF(AND($N613=0.6,$Q613=1),23,(IF(AND($N613=0.8,$Q613=0.2),4,(IF(AND($N613=0.8,$Q613=0.4),9,(IF(AND($N613=0.8,$Q613=0.6),14,(IF(AND($N613=0.8,$Q613=0.8),19,(IF(AND($N613=0.8,$Q613=1),24,(IF(AND($N613=1,$Q613=0.2),5,(IF(AND($N613=1,$Q613=0.4),10,(IF(AND($N613=1,$Q613=0.6),15,(IF(AND($N613=1,$Q613=0.8),20,(IF(AND($N613=1,$Q613=1),25,"")))))))))))))))))))))))))))))))))))))))))))))))))))))</f>
        <v>R.INHERENTE
6</v>
      </c>
      <c r="S613" s="274">
        <f>+VLOOKUP($R613,[14]Listas!$D$112:$E$136,2,FALSE)</f>
        <v>6</v>
      </c>
      <c r="T613" s="515" t="s">
        <v>1747</v>
      </c>
      <c r="U613" s="309" t="s">
        <v>748</v>
      </c>
      <c r="V613" s="309"/>
      <c r="W613" s="873">
        <v>25</v>
      </c>
      <c r="X613" s="874"/>
      <c r="Y613" s="873"/>
      <c r="Z613" s="874"/>
      <c r="AA613" s="873"/>
      <c r="AB613" s="874"/>
      <c r="AC613" s="875"/>
      <c r="AD613" s="875"/>
      <c r="AE613" s="875">
        <v>15</v>
      </c>
      <c r="AF613" s="875"/>
      <c r="AG613" s="436">
        <f>W613+Y613+AA613+AC613+AE613</f>
        <v>40</v>
      </c>
      <c r="AH613" s="407">
        <v>0.12</v>
      </c>
      <c r="AI613" s="408">
        <v>0.4</v>
      </c>
      <c r="AJ613" s="1186" t="s">
        <v>189</v>
      </c>
      <c r="AK613" s="1187"/>
      <c r="AL613" s="1188" t="s">
        <v>588</v>
      </c>
      <c r="AM613" s="1189"/>
      <c r="AN613" s="1186" t="s">
        <v>189</v>
      </c>
      <c r="AO613" s="1187"/>
      <c r="AP613" s="500" t="s">
        <v>1748</v>
      </c>
      <c r="AQ613" s="478" t="s">
        <v>618</v>
      </c>
      <c r="AR613" s="310" t="s">
        <v>1737</v>
      </c>
      <c r="AS613" s="311" t="s">
        <v>1738</v>
      </c>
      <c r="AT613" s="312" t="s">
        <v>1749</v>
      </c>
      <c r="AU613" s="305">
        <f>+(IF(AND($AV613&gt;0,$AV613&lt;=0.2),0.2,(IF(AND($AV613&gt;0.2,$AV613&lt;=0.4),0.4,(IF(AND($AV613&gt;0.4,$AV613&lt;=0.6),0.6,(IF(AND($AV613&gt;0.6,$AV613&lt;=0.8),0.8,(IF($AV613&gt;0.8,1,""))))))))))</f>
        <v>0.2</v>
      </c>
      <c r="AV613" s="878">
        <f>+MIN(AH613:AH617)</f>
        <v>0.12</v>
      </c>
      <c r="AW613" s="881" t="str">
        <f>+(IF($AU613=0.2,"MUY BAJA",(IF($AU613=0.4,"BAJA",(IF($AU613=0.6,"MEDIA",(IF($AU613=0.8,"ALTA",(IF($AU613=1,"MUY ALTA",""))))))))))</f>
        <v>MUY BAJA</v>
      </c>
      <c r="AX613" s="884">
        <f>+MIN(AI613:AI617)</f>
        <v>0.4</v>
      </c>
      <c r="AY613" s="881" t="str">
        <f>+(IF($BB613=0.2,"MUY BAJA",(IF($BB613=0.4,"BAJA",(IF($BB613=0.6,"MEDIA",(IF($BB613=0.8,"ALTA",(IF($BB613=1,"MUY ALTA",""))))))))))</f>
        <v>BAJA</v>
      </c>
      <c r="AZ613" s="887" t="str">
        <f>IF($AU613="","",(CONCATENATE("R.RESIDUAL
",(IF(AND($AU613=0.2,$BB613=0.2),1,(IF(AND($AU613=0.2,$BB613=0.4),6,(IF(AND($AU613=0.2,$BB613=0.6),11,(IF(AND($AU613=0.2,$BB613=0.8),16,(IF(AND($AU613=0.2,$BB613=1),21,(IF(AND($AU613=0.4,$BB613=0.2),2,(IF(AND($AU613=0.4,$BB613=0.4),7,(IF(AND($AU613=0.4,$BB613=0.6),12,(IF(AND($AU613=0.4,$BB613=0.8),17,(IF(AND($AU613=0.4,$BB613=1),22,(IF(AND($AU613=0.6,$BB613=0.2),3,(IF(AND($AU613=0.6,$BB613=0.4),8,(IF(AND($AU613=0.6,$BB613=0.6),13,(IF(AND($AU613=0.6,$BB613=0.8),18,(IF(AND($AU613=0.6,$BB613=1),23,(IF(AND($AU613=0.8,$BB613=0.2),4,(IF(AND($AU613=0.8,$BB613=0.4),9,(IF(AND($AU613=0.8,$BB613=0.6),14,(IF(AND($AU613=0.8,$BB613=0.8),19,(IF(AND($AU613=0.8,$BB613=1),24,(IF(AND($AU613=1,$BB613=0.2),5,(IF(AND($AU613=1,$BB613=0.4),10,(IF(AND($AU613=1,$BB613=0.6),15,(IF(AND($AU613=1,$BB613=0.8),20,(IF(AND($AU613=1,$BB613=1),25,"")))))))))))))))))))))))))))))))))))))))))))))))))))))</f>
        <v>R.RESIDUAL
6</v>
      </c>
      <c r="BA613" s="890" t="s">
        <v>749</v>
      </c>
      <c r="BB613" s="305">
        <f>+(IF(AND($AX613&gt;0,$AX613&lt;=0.2),0.2,(IF(AND($AX613&gt;0.2,$AX613&lt;=0.4),0.4,(IF(AND($AX613&gt;0.4,$AX613&lt;=0.6),0.6,(IF(AND($AX613&gt;0.6,$AX613&lt;=0.8),0.8,(IF($AX613&gt;0.8,1,""))))))))))</f>
        <v>0.4</v>
      </c>
      <c r="BC613" s="276">
        <f>+VLOOKUP($AZ613,[14]Listas!$F$112:$G$136,2,FALSE)</f>
        <v>6</v>
      </c>
      <c r="BD613" s="397">
        <v>1</v>
      </c>
      <c r="BE613" s="277" t="str">
        <f>IF(ISERROR(IF(R613="R.INHERENTE
5","R. INHERENTE",(IF(AZ613="R.RESIDUAL
5","R. RESIDUAL"," ")))),"",(IF(R613="R.INHERENTE
5","R. INHERENTE",(IF(AZ613="R.RESIDUAL
5","R. RESIDUAL"," ")))))</f>
        <v xml:space="preserve"> </v>
      </c>
      <c r="BF613" s="278" t="str">
        <f>IF(ISERROR(IF(R613="R.INHERENTE
10","R. INHERENTE",(IF(AZ613="R.RESIDUAL
10","R. RESIDUAL"," ")))),"",(IF(R613="R.INHERENTE
10","R. INHERENTE",(IF(AZ613="R.RESIDUAL
10","R. RESIDUAL"," ")))))</f>
        <v xml:space="preserve"> </v>
      </c>
      <c r="BG613" s="278" t="str">
        <f>IF(ISERROR(IF(R613="R.INHERENTE
15","R. INHERENTE",(IF(AZ613="R.RESIDUAL
15","R. RESIDUAL"," ")))),"",(IF(R613="R.INHERENTE
15","R. INHERENTE",(IF(AZ613="R.RESIDUAL
15","R. RESIDUAL"," ")))))</f>
        <v xml:space="preserve"> </v>
      </c>
      <c r="BH613" s="278" t="str">
        <f>IF(ISERROR(IF(R613="R.INHERENTE
20","R. INHERENTE",(IF(AZ613="R.RESIDUAL
20","R. RESIDUAL"," ")))),"",(IF(R613="R.INHERENTE
20","R. INHERENTE",(IF(AZ613="R.RESIDUAL
20","R. RESIDUAL"," ")))))</f>
        <v xml:space="preserve"> </v>
      </c>
      <c r="BI613" s="279" t="str">
        <f>IF(ISERROR(IF(R613="R.INHERENTE
25","R. INHERENTE",(IF(AZ613="R.RESIDUAL
25","R. RESIDUAL"," ")))),"",(IF(R613="R.INHERENTE
25","R. INHERENTE",(IF(AZ613="R.RESIDUAL
25","R. RESIDUAL"," ")))))</f>
        <v xml:space="preserve"> </v>
      </c>
      <c r="BJ613" s="280"/>
      <c r="BK613" s="893" t="s">
        <v>1750</v>
      </c>
      <c r="BL613" s="1160" t="s">
        <v>1751</v>
      </c>
      <c r="BM613" s="1160">
        <v>44682</v>
      </c>
      <c r="BN613" s="1160">
        <v>44713</v>
      </c>
      <c r="BO613" s="810">
        <v>44926</v>
      </c>
      <c r="BP613" s="813" t="s">
        <v>694</v>
      </c>
      <c r="BQ613" s="392"/>
      <c r="BR613" s="816" t="s">
        <v>1742</v>
      </c>
      <c r="BS613" s="819" t="s">
        <v>1743</v>
      </c>
      <c r="BT613" s="822" t="s">
        <v>1752</v>
      </c>
      <c r="BU613" s="275"/>
      <c r="BV613" s="825">
        <v>44656</v>
      </c>
      <c r="BW613" s="828"/>
      <c r="BX613" s="828"/>
      <c r="BY613" s="828"/>
      <c r="BZ613" s="792" t="s">
        <v>924</v>
      </c>
      <c r="CA613" s="828"/>
      <c r="CB613" s="828"/>
      <c r="CC613" s="828"/>
      <c r="CD613" s="792" t="s">
        <v>924</v>
      </c>
      <c r="CE613" s="828"/>
      <c r="CF613" s="828"/>
      <c r="CG613" s="828"/>
      <c r="CH613" s="792" t="s">
        <v>925</v>
      </c>
      <c r="CI613" s="828"/>
      <c r="CJ613" s="828"/>
      <c r="CK613" s="828"/>
      <c r="CL613" s="792" t="s">
        <v>924</v>
      </c>
      <c r="CM613" s="828"/>
      <c r="CN613" s="828"/>
      <c r="CO613" s="828"/>
      <c r="CP613" s="795" t="s">
        <v>926</v>
      </c>
      <c r="CQ613" s="308"/>
      <c r="CR613" s="831">
        <v>44661</v>
      </c>
      <c r="CS613" s="789"/>
      <c r="CT613" s="789"/>
      <c r="CU613" s="789"/>
      <c r="CV613" s="789"/>
      <c r="CW613" s="789"/>
      <c r="CX613" s="789"/>
      <c r="CY613" s="789"/>
      <c r="CZ613" s="792" t="s">
        <v>924</v>
      </c>
      <c r="DA613" s="789"/>
      <c r="DB613" s="789"/>
      <c r="DC613" s="789"/>
      <c r="DD613" s="792" t="s">
        <v>924</v>
      </c>
      <c r="DE613" s="789"/>
      <c r="DF613" s="789"/>
      <c r="DG613" s="789"/>
      <c r="DH613" s="792" t="s">
        <v>925</v>
      </c>
      <c r="DI613" s="789"/>
      <c r="DJ613" s="789"/>
      <c r="DK613" s="789"/>
      <c r="DL613" s="792" t="s">
        <v>924</v>
      </c>
      <c r="DM613" s="789"/>
      <c r="DN613" s="789"/>
      <c r="DO613" s="789"/>
      <c r="DP613" s="795" t="s">
        <v>926</v>
      </c>
      <c r="DQ613" s="293"/>
      <c r="DR613" s="294"/>
      <c r="DS613" s="295"/>
      <c r="DT613" s="295"/>
      <c r="DU613" s="296"/>
    </row>
    <row r="614" spans="1:125" ht="81" customHeight="1" x14ac:dyDescent="0.25">
      <c r="A614" s="303"/>
      <c r="B614" s="835"/>
      <c r="C614" s="838"/>
      <c r="D614" s="838"/>
      <c r="E614" s="838"/>
      <c r="F614" s="841"/>
      <c r="G614" s="844"/>
      <c r="H614" s="486"/>
      <c r="I614" s="847"/>
      <c r="J614" s="850"/>
      <c r="K614" s="853"/>
      <c r="L614" s="274"/>
      <c r="M614" s="856"/>
      <c r="N614" s="859"/>
      <c r="O614" s="862"/>
      <c r="P614" s="865"/>
      <c r="Q614" s="868"/>
      <c r="R614" s="871"/>
      <c r="S614" s="274"/>
      <c r="T614" s="516"/>
      <c r="U614" s="258"/>
      <c r="V614" s="258"/>
      <c r="W614" s="798"/>
      <c r="X614" s="798"/>
      <c r="Y614" s="798"/>
      <c r="Z614" s="798"/>
      <c r="AA614" s="798"/>
      <c r="AB614" s="798"/>
      <c r="AC614" s="798"/>
      <c r="AD614" s="798"/>
      <c r="AE614" s="798"/>
      <c r="AF614" s="798"/>
      <c r="AG614" s="412">
        <f>W614+Y614+AA614+AC614+AE614</f>
        <v>0</v>
      </c>
      <c r="AH614" s="403"/>
      <c r="AI614" s="404"/>
      <c r="AJ614" s="801"/>
      <c r="AK614" s="802"/>
      <c r="AL614" s="803"/>
      <c r="AM614" s="804"/>
      <c r="AN614" s="801"/>
      <c r="AO614" s="802"/>
      <c r="AP614" s="499"/>
      <c r="AQ614" s="482"/>
      <c r="AR614" s="269"/>
      <c r="AS614" s="266"/>
      <c r="AT614" s="261"/>
      <c r="AU614" s="276"/>
      <c r="AV614" s="879"/>
      <c r="AW614" s="882"/>
      <c r="AX614" s="885"/>
      <c r="AY614" s="882"/>
      <c r="AZ614" s="888"/>
      <c r="BA614" s="891"/>
      <c r="BB614" s="394"/>
      <c r="BC614" s="282"/>
      <c r="BD614" s="397">
        <v>0.8</v>
      </c>
      <c r="BE614" s="283" t="str">
        <f>IF(ISERROR(IF(R613="R.INHERENTE
4","R. INHERENTE",(IF(AZ613="R.RESIDUAL
4","R. RESIDUAL"," ")))),"",(IF(R613="R.INHERENTE
4","R. INHERENTE",(IF(AZ613="R.RESIDUAL
4","R. RESIDUAL"," ")))))</f>
        <v xml:space="preserve"> </v>
      </c>
      <c r="BF614" s="284" t="str">
        <f>IF(ISERROR(IF(R613="R.INHERENTE
9","R. INHERENTE",(IF(AZ613="R.RESIDUAL
9","R. RESIDUAL"," ")))),"",(IF(R613="R.INHERENTE
9","R. INHERENTE",(IF(AZ613="R.RESIDUAL
9","R. RESIDUAL"," ")))))</f>
        <v xml:space="preserve"> </v>
      </c>
      <c r="BG614" s="285" t="str">
        <f>IF(ISERROR(IF(R613="R.INHERENTE
14","R. INHERENTE",(IF(AZ613="R.RESIDUAL
14","R. RESIDUAL"," ")))),"",(IF(R613="R.INHERENTE
14","R. INHERENTE",(IF(AZ613="R.RESIDUAL
14","R. RESIDUAL"," ")))))</f>
        <v xml:space="preserve"> </v>
      </c>
      <c r="BH614" s="285" t="str">
        <f>IF(ISERROR(IF(R613="R.INHERENTE
19","R. INHERENTE",(IF(AZ613="R.RESIDUAL
19","R. RESIDUAL"," ")))),"",(IF(R613="R.INHERENTE
19","R. INHERENTE",(IF(AZ613="R.RESIDUAL
19","R. RESIDUAL"," ")))))</f>
        <v xml:space="preserve"> </v>
      </c>
      <c r="BI614" s="286" t="str">
        <f>IF(ISERROR(IF(R613="R.INHERENTE
24","R. INHERENTE",(IF(AZ613="R.RESIDUAL
24","R. RESIDUAL"," ")))),"",(IF(R613="R.INHERENTE
24","R. INHERENTE",(IF(AZ613="R.RESIDUAL
24","R. RESIDUAL"," ")))))</f>
        <v xml:space="preserve"> </v>
      </c>
      <c r="BJ614" s="280"/>
      <c r="BK614" s="894"/>
      <c r="BL614" s="1161"/>
      <c r="BM614" s="1161"/>
      <c r="BN614" s="1161"/>
      <c r="BO614" s="811"/>
      <c r="BP614" s="814"/>
      <c r="BQ614" s="392"/>
      <c r="BR614" s="817"/>
      <c r="BS614" s="820"/>
      <c r="BT614" s="823"/>
      <c r="BU614" s="275"/>
      <c r="BV614" s="826"/>
      <c r="BW614" s="829"/>
      <c r="BX614" s="829"/>
      <c r="BY614" s="829"/>
      <c r="BZ614" s="793"/>
      <c r="CA614" s="829"/>
      <c r="CB614" s="829"/>
      <c r="CC614" s="829"/>
      <c r="CD614" s="793"/>
      <c r="CE614" s="829"/>
      <c r="CF614" s="829"/>
      <c r="CG614" s="829"/>
      <c r="CH614" s="793"/>
      <c r="CI614" s="829"/>
      <c r="CJ614" s="829"/>
      <c r="CK614" s="829"/>
      <c r="CL614" s="793"/>
      <c r="CM614" s="829"/>
      <c r="CN614" s="829"/>
      <c r="CO614" s="829"/>
      <c r="CP614" s="796"/>
      <c r="CQ614" s="308"/>
      <c r="CR614" s="832"/>
      <c r="CS614" s="790"/>
      <c r="CT614" s="790"/>
      <c r="CU614" s="790"/>
      <c r="CV614" s="790"/>
      <c r="CW614" s="790"/>
      <c r="CX614" s="790"/>
      <c r="CY614" s="790"/>
      <c r="CZ614" s="793"/>
      <c r="DA614" s="790"/>
      <c r="DB614" s="790"/>
      <c r="DC614" s="790"/>
      <c r="DD614" s="793"/>
      <c r="DE614" s="790"/>
      <c r="DF614" s="790"/>
      <c r="DG614" s="790"/>
      <c r="DH614" s="793"/>
      <c r="DI614" s="790"/>
      <c r="DJ614" s="790"/>
      <c r="DK614" s="790"/>
      <c r="DL614" s="793"/>
      <c r="DM614" s="790"/>
      <c r="DN614" s="790"/>
      <c r="DO614" s="790"/>
      <c r="DP614" s="796"/>
      <c r="DQ614" s="293"/>
      <c r="DR614" s="297"/>
      <c r="DS614" s="298"/>
      <c r="DT614" s="298"/>
      <c r="DU614" s="299"/>
    </row>
    <row r="615" spans="1:125" ht="81" customHeight="1" x14ac:dyDescent="0.25">
      <c r="A615" s="303"/>
      <c r="B615" s="835"/>
      <c r="C615" s="838"/>
      <c r="D615" s="838"/>
      <c r="E615" s="838"/>
      <c r="F615" s="841"/>
      <c r="G615" s="844"/>
      <c r="H615" s="486"/>
      <c r="I615" s="847"/>
      <c r="J615" s="850"/>
      <c r="K615" s="853"/>
      <c r="L615" s="274"/>
      <c r="M615" s="856"/>
      <c r="N615" s="859"/>
      <c r="O615" s="862"/>
      <c r="P615" s="865"/>
      <c r="Q615" s="868"/>
      <c r="R615" s="871"/>
      <c r="S615" s="274"/>
      <c r="T615" s="516"/>
      <c r="U615" s="258"/>
      <c r="V615" s="258"/>
      <c r="W615" s="798"/>
      <c r="X615" s="798"/>
      <c r="Y615" s="798"/>
      <c r="Z615" s="798"/>
      <c r="AA615" s="798"/>
      <c r="AB615" s="798"/>
      <c r="AC615" s="798"/>
      <c r="AD615" s="798"/>
      <c r="AE615" s="798"/>
      <c r="AF615" s="798"/>
      <c r="AG615" s="412">
        <f>W615+Y615+AA615+AC615+AE615</f>
        <v>0</v>
      </c>
      <c r="AH615" s="403"/>
      <c r="AI615" s="404"/>
      <c r="AJ615" s="801"/>
      <c r="AK615" s="802"/>
      <c r="AL615" s="803"/>
      <c r="AM615" s="804"/>
      <c r="AN615" s="801"/>
      <c r="AO615" s="802"/>
      <c r="AP615" s="480"/>
      <c r="AQ615" s="482"/>
      <c r="AR615" s="269"/>
      <c r="AS615" s="266"/>
      <c r="AT615" s="261"/>
      <c r="AU615" s="276"/>
      <c r="AV615" s="879"/>
      <c r="AW615" s="882"/>
      <c r="AX615" s="885"/>
      <c r="AY615" s="882"/>
      <c r="AZ615" s="888"/>
      <c r="BA615" s="891"/>
      <c r="BB615" s="394"/>
      <c r="BC615" s="282"/>
      <c r="BD615" s="397">
        <v>0.60000000000000009</v>
      </c>
      <c r="BE615" s="283" t="str">
        <f>IF(ISERROR(IF(R613="R.INHERENTE
3","R. INHERENTE",(IF(AZ613="R.RESIDUAL
3","R. RESIDUAL"," ")))),"",(IF(R613="R.INHERENTE
3","R. INHERENTE",(IF(AZ613="R.RESIDUAL
3","R. RESIDUAL"," ")))))</f>
        <v xml:space="preserve"> </v>
      </c>
      <c r="BF615" s="284" t="str">
        <f>IF(ISERROR(IF(R613="R.INHERENTE
8","R. INHERENTE",(IF(AZ613="R.RESIDUAL
8","R. RESIDUAL"," ")))),"",(IF(R613="R.INHERENTE
8","R. INHERENTE",(IF(AZ613="R.RESIDUAL
8","R. RESIDUAL"," ")))))</f>
        <v xml:space="preserve"> </v>
      </c>
      <c r="BG615" s="284" t="str">
        <f>IF(ISERROR(IF(R613="R.INHERENTE
13","R. INHERENTE",(IF(AZ613="R.RESIDUAL
13","R. RESIDUAL"," ")))),"",(IF(R613="R.INHERENTE
13","R. INHERENTE",(IF(AZ613="R.RESIDUAL
13","R. RESIDUAL"," ")))))</f>
        <v xml:space="preserve"> </v>
      </c>
      <c r="BH615" s="285" t="str">
        <f>IF(ISERROR(IF(R613="R.INHERENTE
18","R. INHERENTE",(IF(AZ613="R.RESIDUAL
18","R. RESIDUAL"," ")))),"",(IF(R613="R.INHERENTE
18","R. INHERENTE",(IF(AZ613="R.RESIDUAL
18","R. RESIDUAL"," ")))))</f>
        <v xml:space="preserve"> </v>
      </c>
      <c r="BI615" s="286" t="str">
        <f>IF(ISERROR(IF(R613="R.INHERENTE
23","R. INHERENTE",(IF(AZ613="R.RESIDUAL
23","R. RESIDUAL"," ")))),"",(IF(R613="R.INHERENTE
23","R. INHERENTE",(IF(AZ613="R.RESIDUAL
23","R. RESIDUAL"," ")))))</f>
        <v xml:space="preserve"> </v>
      </c>
      <c r="BJ615" s="280"/>
      <c r="BK615" s="894"/>
      <c r="BL615" s="1161"/>
      <c r="BM615" s="1161"/>
      <c r="BN615" s="1161"/>
      <c r="BO615" s="811"/>
      <c r="BP615" s="814"/>
      <c r="BQ615" s="392"/>
      <c r="BR615" s="817"/>
      <c r="BS615" s="820"/>
      <c r="BT615" s="823"/>
      <c r="BU615" s="275"/>
      <c r="BV615" s="826"/>
      <c r="BW615" s="829"/>
      <c r="BX615" s="829"/>
      <c r="BY615" s="829"/>
      <c r="BZ615" s="793"/>
      <c r="CA615" s="829"/>
      <c r="CB615" s="829"/>
      <c r="CC615" s="829"/>
      <c r="CD615" s="793"/>
      <c r="CE615" s="829"/>
      <c r="CF615" s="829"/>
      <c r="CG615" s="829"/>
      <c r="CH615" s="793"/>
      <c r="CI615" s="829"/>
      <c r="CJ615" s="829"/>
      <c r="CK615" s="829"/>
      <c r="CL615" s="793"/>
      <c r="CM615" s="829"/>
      <c r="CN615" s="829"/>
      <c r="CO615" s="829"/>
      <c r="CP615" s="796"/>
      <c r="CQ615" s="308"/>
      <c r="CR615" s="832"/>
      <c r="CS615" s="790"/>
      <c r="CT615" s="790"/>
      <c r="CU615" s="790"/>
      <c r="CV615" s="790"/>
      <c r="CW615" s="790"/>
      <c r="CX615" s="790"/>
      <c r="CY615" s="790"/>
      <c r="CZ615" s="793"/>
      <c r="DA615" s="790"/>
      <c r="DB615" s="790"/>
      <c r="DC615" s="790"/>
      <c r="DD615" s="793"/>
      <c r="DE615" s="790"/>
      <c r="DF615" s="790"/>
      <c r="DG615" s="790"/>
      <c r="DH615" s="793"/>
      <c r="DI615" s="790"/>
      <c r="DJ615" s="790"/>
      <c r="DK615" s="790"/>
      <c r="DL615" s="793"/>
      <c r="DM615" s="790"/>
      <c r="DN615" s="790"/>
      <c r="DO615" s="790"/>
      <c r="DP615" s="796"/>
      <c r="DQ615" s="293"/>
      <c r="DR615" s="297"/>
      <c r="DS615" s="298"/>
      <c r="DT615" s="298"/>
      <c r="DU615" s="299"/>
    </row>
    <row r="616" spans="1:125" ht="81" customHeight="1" x14ac:dyDescent="0.25">
      <c r="A616" s="303"/>
      <c r="B616" s="835"/>
      <c r="C616" s="838"/>
      <c r="D616" s="838"/>
      <c r="E616" s="838"/>
      <c r="F616" s="841"/>
      <c r="G616" s="844"/>
      <c r="H616" s="486"/>
      <c r="I616" s="847"/>
      <c r="J616" s="850"/>
      <c r="K616" s="853"/>
      <c r="L616" s="274"/>
      <c r="M616" s="856"/>
      <c r="N616" s="859"/>
      <c r="O616" s="862"/>
      <c r="P616" s="865"/>
      <c r="Q616" s="868"/>
      <c r="R616" s="871"/>
      <c r="S616" s="274"/>
      <c r="T616" s="516"/>
      <c r="U616" s="258"/>
      <c r="V616" s="258"/>
      <c r="W616" s="798"/>
      <c r="X616" s="798"/>
      <c r="Y616" s="798"/>
      <c r="Z616" s="798"/>
      <c r="AA616" s="798"/>
      <c r="AB616" s="798"/>
      <c r="AC616" s="798"/>
      <c r="AD616" s="798"/>
      <c r="AE616" s="798"/>
      <c r="AF616" s="798"/>
      <c r="AG616" s="412">
        <f>W616+Y616+AA616+AC616+AE616</f>
        <v>0</v>
      </c>
      <c r="AH616" s="403"/>
      <c r="AI616" s="404"/>
      <c r="AJ616" s="801"/>
      <c r="AK616" s="802"/>
      <c r="AL616" s="803"/>
      <c r="AM616" s="804"/>
      <c r="AN616" s="801"/>
      <c r="AO616" s="802"/>
      <c r="AP616" s="480"/>
      <c r="AQ616" s="482"/>
      <c r="AR616" s="269"/>
      <c r="AS616" s="266"/>
      <c r="AT616" s="261"/>
      <c r="AU616" s="276"/>
      <c r="AV616" s="879"/>
      <c r="AW616" s="882"/>
      <c r="AX616" s="885"/>
      <c r="AY616" s="882"/>
      <c r="AZ616" s="888"/>
      <c r="BA616" s="891"/>
      <c r="BB616" s="394"/>
      <c r="BC616" s="282"/>
      <c r="BD616" s="397">
        <v>0.4</v>
      </c>
      <c r="BE616" s="287" t="str">
        <f>IF(ISERROR(IF(R613="R.INHERENTE
2","R. INHERENTE",(IF(AZ613="R.RESIDUAL
2","R. RESIDUAL"," ")))),"",(IF(R613="R.INHERENTE
2","R. INHERENTE",(IF(AZ613="R.RESIDUAL
2","R. RESIDUAL"," ")))))</f>
        <v xml:space="preserve"> </v>
      </c>
      <c r="BF616" s="284" t="str">
        <f>IF(ISERROR(IF(R613="R.INHERENTE
7","R. INHERENTE",(IF(AZ613="R.RESIDUAL
7","R. RESIDUAL"," ")))),"",(IF(R613="R.INHERENTE
7","R. INHERENTE",(IF(AZ613="R.RESIDUAL
7","R. RESIDUAL"," ")))))</f>
        <v xml:space="preserve"> </v>
      </c>
      <c r="BG616" s="284" t="str">
        <f>IF(ISERROR(IF(R613="R.INHERENTE
12","R. INHERENTE",(IF(AZ613="R.RESIDUAL
12","R. RESIDUAL"," ")))),"",(IF(R613="R.INHERENTE
12","R. INHERENTE",(IF(AZ613="R.RESIDUAL
12","R. RESIDUAL"," ")))))</f>
        <v xml:space="preserve"> </v>
      </c>
      <c r="BH616" s="285" t="str">
        <f>IF(ISERROR(IF(R613="R.INHERENTE
17","R. INHERENTE",(IF(AZ613="R.RESIDUAL
17","R. RESIDUAL"," ")))),"",(IF(R613="R.INHERENTE
17","R. INHERENTE",(IF(AZ613="R.RESIDUAL
17","R. RESIDUAL"," ")))))</f>
        <v xml:space="preserve"> </v>
      </c>
      <c r="BI616" s="286" t="str">
        <f>IF(ISERROR(IF(R613="R.INHERENTE
22","R. INHERENTE",(IF(AZ613="R.RESIDUAL
22","R. RESIDUAL"," ")))),"",(IF(R613="R.INHERENTE
22","R. INHERENTE",(IF(AZ613="R.RESIDUAL
22","R. RESIDUAL"," ")))))</f>
        <v xml:space="preserve"> </v>
      </c>
      <c r="BJ616" s="280"/>
      <c r="BK616" s="894"/>
      <c r="BL616" s="1161"/>
      <c r="BM616" s="1161"/>
      <c r="BN616" s="1161"/>
      <c r="BO616" s="811"/>
      <c r="BP616" s="814"/>
      <c r="BQ616" s="392"/>
      <c r="BR616" s="817"/>
      <c r="BS616" s="820"/>
      <c r="BT616" s="823"/>
      <c r="BU616" s="275"/>
      <c r="BV616" s="826"/>
      <c r="BW616" s="829"/>
      <c r="BX616" s="829"/>
      <c r="BY616" s="829"/>
      <c r="BZ616" s="793"/>
      <c r="CA616" s="829"/>
      <c r="CB616" s="829"/>
      <c r="CC616" s="829"/>
      <c r="CD616" s="793"/>
      <c r="CE616" s="829"/>
      <c r="CF616" s="829"/>
      <c r="CG616" s="829"/>
      <c r="CH616" s="793"/>
      <c r="CI616" s="829"/>
      <c r="CJ616" s="829"/>
      <c r="CK616" s="829"/>
      <c r="CL616" s="793"/>
      <c r="CM616" s="829"/>
      <c r="CN616" s="829"/>
      <c r="CO616" s="829"/>
      <c r="CP616" s="796"/>
      <c r="CQ616" s="308"/>
      <c r="CR616" s="832"/>
      <c r="CS616" s="790"/>
      <c r="CT616" s="790"/>
      <c r="CU616" s="790"/>
      <c r="CV616" s="790"/>
      <c r="CW616" s="790"/>
      <c r="CX616" s="790"/>
      <c r="CY616" s="790"/>
      <c r="CZ616" s="793"/>
      <c r="DA616" s="790"/>
      <c r="DB616" s="790"/>
      <c r="DC616" s="790"/>
      <c r="DD616" s="793"/>
      <c r="DE616" s="790"/>
      <c r="DF616" s="790"/>
      <c r="DG616" s="790"/>
      <c r="DH616" s="793"/>
      <c r="DI616" s="790"/>
      <c r="DJ616" s="790"/>
      <c r="DK616" s="790"/>
      <c r="DL616" s="793"/>
      <c r="DM616" s="790"/>
      <c r="DN616" s="790"/>
      <c r="DO616" s="790"/>
      <c r="DP616" s="796"/>
      <c r="DQ616" s="293"/>
      <c r="DR616" s="297"/>
      <c r="DS616" s="298"/>
      <c r="DT616" s="298"/>
      <c r="DU616" s="299"/>
    </row>
    <row r="617" spans="1:125" ht="81" customHeight="1" thickBot="1" x14ac:dyDescent="0.3">
      <c r="A617" s="303"/>
      <c r="B617" s="836"/>
      <c r="C617" s="839"/>
      <c r="D617" s="839"/>
      <c r="E617" s="839"/>
      <c r="F617" s="842"/>
      <c r="G617" s="845"/>
      <c r="H617" s="487"/>
      <c r="I617" s="848"/>
      <c r="J617" s="851"/>
      <c r="K617" s="854"/>
      <c r="L617" s="274"/>
      <c r="M617" s="857"/>
      <c r="N617" s="860"/>
      <c r="O617" s="863"/>
      <c r="P617" s="866"/>
      <c r="Q617" s="869"/>
      <c r="R617" s="872"/>
      <c r="S617" s="274"/>
      <c r="T617" s="536"/>
      <c r="U617" s="263"/>
      <c r="V617" s="263"/>
      <c r="W617" s="805"/>
      <c r="X617" s="805"/>
      <c r="Y617" s="805"/>
      <c r="Z617" s="805"/>
      <c r="AA617" s="805"/>
      <c r="AB617" s="805"/>
      <c r="AC617" s="805"/>
      <c r="AD617" s="805"/>
      <c r="AE617" s="805"/>
      <c r="AF617" s="805"/>
      <c r="AG617" s="413">
        <f>W617+Y617+AA617+AC617+AE617</f>
        <v>0</v>
      </c>
      <c r="AH617" s="405"/>
      <c r="AI617" s="406"/>
      <c r="AJ617" s="806"/>
      <c r="AK617" s="807"/>
      <c r="AL617" s="808"/>
      <c r="AM617" s="809"/>
      <c r="AN617" s="806"/>
      <c r="AO617" s="807"/>
      <c r="AP617" s="271"/>
      <c r="AQ617" s="483"/>
      <c r="AR617" s="270"/>
      <c r="AS617" s="267"/>
      <c r="AT617" s="264"/>
      <c r="AU617" s="276"/>
      <c r="AV617" s="880"/>
      <c r="AW617" s="883"/>
      <c r="AX617" s="886"/>
      <c r="AY617" s="883"/>
      <c r="AZ617" s="889"/>
      <c r="BA617" s="892"/>
      <c r="BB617" s="394"/>
      <c r="BC617" s="282"/>
      <c r="BD617" s="398">
        <v>0.2</v>
      </c>
      <c r="BE617" s="288" t="str">
        <f>IF(ISERROR(IF(R613="R.INHERENTE
1","R. INHERENTE",(IF(AZ613="R.RESIDUAL
1","R. RESIDUAL"," ")))),"",(IF(R613="R.INHERENTE
1","R. INHERENTE",(IF(AZ613="R.RESIDUAL
1","R. RESIDUAL"," ")))))</f>
        <v xml:space="preserve"> </v>
      </c>
      <c r="BF617" s="289" t="str">
        <f>IF(ISERROR(IF(R613="R.INHERENTE
6","R. INHERENTE",(IF(AZ613="R.RESIDUAL
6","R. RESIDUAL"," ")))),"",(IF(R613="R.INHERENTE
6","R. INHERENTE",(IF(AZ613="R.RESIDUAL
6","R. RESIDUAL"," ")))))</f>
        <v>R. INHERENTE</v>
      </c>
      <c r="BG617" s="290" t="str">
        <f>IF(ISERROR(IF(R613="R.INHERENTE
11","R. INHERENTE",(IF(AZ613="R.RESIDUAL
11","R. RESIDUAL"," ")))),"",(IF(R613="R.INHERENTE
11","R. INHERENTE",(IF(AZ613="R.RESIDUAL
11","R. RESIDUAL"," ")))))</f>
        <v xml:space="preserve"> </v>
      </c>
      <c r="BH617" s="291" t="str">
        <f>IF(ISERROR(IF(R613="R.INHERENTE
16","R. INHERENTE",(IF(AZ613="R.RESIDUAL
16","R. RESIDUAL"," ")))),"",(IF(R613="R.INHERENTE
16","R. INHERENTE",(IF(AZ613="R.RESIDUAL
16","R. RESIDUAL"," ")))))</f>
        <v xml:space="preserve"> </v>
      </c>
      <c r="BI617" s="292" t="str">
        <f>IF(ISERROR(IF(R613="R.INHERENTE
21","R. INHERENTE",(IF(AZ613="R.RESIDUAL
21","R. RESIDUAL"," ")))),"",(IF(R613="R.INHERENTE
21","R. INHERENTE",(IF(AZ613="R.RESIDUAL
21","R. RESIDUAL"," ")))))</f>
        <v xml:space="preserve"> </v>
      </c>
      <c r="BJ617" s="280"/>
      <c r="BK617" s="895"/>
      <c r="BL617" s="1162"/>
      <c r="BM617" s="1162"/>
      <c r="BN617" s="1162"/>
      <c r="BO617" s="812"/>
      <c r="BP617" s="815"/>
      <c r="BQ617" s="392"/>
      <c r="BR617" s="818"/>
      <c r="BS617" s="821"/>
      <c r="BT617" s="824"/>
      <c r="BU617" s="275"/>
      <c r="BV617" s="827"/>
      <c r="BW617" s="830"/>
      <c r="BX617" s="830"/>
      <c r="BY617" s="830"/>
      <c r="BZ617" s="794"/>
      <c r="CA617" s="830"/>
      <c r="CB617" s="830"/>
      <c r="CC617" s="830"/>
      <c r="CD617" s="794"/>
      <c r="CE617" s="830"/>
      <c r="CF617" s="830"/>
      <c r="CG617" s="830"/>
      <c r="CH617" s="794"/>
      <c r="CI617" s="830"/>
      <c r="CJ617" s="830"/>
      <c r="CK617" s="830"/>
      <c r="CL617" s="794"/>
      <c r="CM617" s="830"/>
      <c r="CN617" s="830"/>
      <c r="CO617" s="830"/>
      <c r="CP617" s="797"/>
      <c r="CQ617" s="308"/>
      <c r="CR617" s="833"/>
      <c r="CS617" s="791"/>
      <c r="CT617" s="791"/>
      <c r="CU617" s="791"/>
      <c r="CV617" s="791"/>
      <c r="CW617" s="791"/>
      <c r="CX617" s="791"/>
      <c r="CY617" s="791"/>
      <c r="CZ617" s="794"/>
      <c r="DA617" s="791"/>
      <c r="DB617" s="791"/>
      <c r="DC617" s="791"/>
      <c r="DD617" s="794"/>
      <c r="DE617" s="791"/>
      <c r="DF617" s="791"/>
      <c r="DG617" s="791"/>
      <c r="DH617" s="794"/>
      <c r="DI617" s="791"/>
      <c r="DJ617" s="791"/>
      <c r="DK617" s="791"/>
      <c r="DL617" s="794"/>
      <c r="DM617" s="791"/>
      <c r="DN617" s="791"/>
      <c r="DO617" s="791"/>
      <c r="DP617" s="797"/>
      <c r="DQ617" s="293"/>
      <c r="DR617" s="300"/>
      <c r="DS617" s="301"/>
      <c r="DT617" s="301"/>
      <c r="DU617" s="302"/>
    </row>
    <row r="618" spans="1:125" ht="19.5" customHeight="1" thickBot="1" x14ac:dyDescent="0.3">
      <c r="AV618" s="394"/>
      <c r="AW618" s="394"/>
      <c r="AX618" s="394"/>
      <c r="AY618" s="394"/>
      <c r="AZ618" s="394"/>
      <c r="BE618" s="410">
        <v>0.2</v>
      </c>
      <c r="BF618" s="411">
        <v>0.4</v>
      </c>
      <c r="BG618" s="411">
        <v>0.60000000000000009</v>
      </c>
      <c r="BH618" s="411">
        <v>0.8</v>
      </c>
      <c r="BI618" s="411">
        <v>1</v>
      </c>
    </row>
    <row r="619" spans="1:125" s="303" customFormat="1" ht="79.5" customHeight="1" x14ac:dyDescent="0.25">
      <c r="B619" s="834">
        <v>101</v>
      </c>
      <c r="C619" s="837" t="s">
        <v>653</v>
      </c>
      <c r="D619" s="837" t="s">
        <v>635</v>
      </c>
      <c r="E619" s="837" t="s">
        <v>601</v>
      </c>
      <c r="F619" s="840" t="s">
        <v>598</v>
      </c>
      <c r="G619" s="843" t="s">
        <v>2270</v>
      </c>
      <c r="H619" s="485" t="s">
        <v>2271</v>
      </c>
      <c r="I619" s="846" t="str">
        <f>IF(F619="","",(CONCATENATE("Posibilidad de afectación ",F619," ",G619," ",H619," ",H620," ",H621," ",H622," ",H623)))</f>
        <v xml:space="preserve">Posibilidad de afectación Reputacional  por perdida, descuido, alteración y destruccion total o parcial de los documentos de la OCID, a causa de adherencia al procedimiento de gestión de archivo por parte del talento humano, control y manejo de gestión documental y omisión en la verificación de la calidad de la información recibida mediante medios magneticos.  </v>
      </c>
      <c r="J619" s="849" t="s">
        <v>906</v>
      </c>
      <c r="K619" s="852" t="s">
        <v>868</v>
      </c>
      <c r="L619" s="274"/>
      <c r="M619" s="855" t="s">
        <v>658</v>
      </c>
      <c r="N619" s="858">
        <f>IF(ISERROR(VLOOKUP($M619,[15]Listas!$E$20:$F$24,2,FALSE)),"",(VLOOKUP($M619,[15]Listas!$E$20:$F$24,2,FALSE)))</f>
        <v>0.4</v>
      </c>
      <c r="O619" s="861" t="str">
        <f>IF(ISERROR(VLOOKUP($N619,[15]Listas!$E$3:$F$7,2,FALSE)),"",(VLOOKUP($N619,[15]Listas!$E$3:$F$7,2,FALSE)))</f>
        <v>BAJA</v>
      </c>
      <c r="P619" s="864" t="s">
        <v>597</v>
      </c>
      <c r="Q619" s="867">
        <f>IF(ISERROR(VLOOKUP($P619,[15]Listas!$E$28:$F$35,2,FALSE)),"",(VLOOKUP($P619,[15]Listas!$E$28:$F$35,2,FALSE)))</f>
        <v>0.8</v>
      </c>
      <c r="R619" s="870" t="str">
        <f t="shared" ref="R619" si="1392">IF(N619="","",(CONCATENATE("R.INHERENTE
",(IF(AND($N619=0.2,$Q619=0.2),1,(IF(AND($N619=0.2,$Q619=0.4),6,(IF(AND($N619=0.2,$Q619=0.6),11,(IF(AND($N619=0.2,$Q619=0.8),16,(IF(AND($N619=0.2,$Q619=1),21,(IF(AND($N619=0.4,$Q619=0.2),2,(IF(AND($N619=0.4,$Q619=0.4),7,(IF(AND($N619=0.4,$Q619=0.6),12,(IF(AND($N619=0.4,$Q619=0.8),17,(IF(AND($N619=0.4,$Q619=1),22,(IF(AND($N619=0.6,$Q619=0.2),3,(IF(AND($N619=0.6,$Q619=0.4),8,(IF(AND($N619=0.6,$Q619=0.6),13,(IF(AND($N619=0.6,$Q619=0.8),18,(IF(AND($N619=0.6,$Q619=1),23,(IF(AND($N619=0.8,$Q619=0.2),4,(IF(AND($N619=0.8,$Q619=0.4),9,(IF(AND($N619=0.8,$Q619=0.6),14,(IF(AND($N619=0.8,$Q619=0.8),19,(IF(AND($N619=0.8,$Q619=1),24,(IF(AND($N619=1,$Q619=0.2),5,(IF(AND($N619=1,$Q619=0.4),10,(IF(AND($N619=1,$Q619=0.6),15,(IF(AND($N619=1,$Q619=0.8),20,(IF(AND($N619=1,$Q619=1),25,"")))))))))))))))))))))))))))))))))))))))))))))))))))))</f>
        <v>R.INHERENTE
17</v>
      </c>
      <c r="S619" s="274">
        <f>+VLOOKUP($R619,[15]Listas!$D$112:$E$136,2,FALSE)</f>
        <v>17</v>
      </c>
      <c r="T619" s="515" t="s">
        <v>2272</v>
      </c>
      <c r="U619" s="309"/>
      <c r="V619" s="309" t="s">
        <v>260</v>
      </c>
      <c r="W619" s="873">
        <v>25</v>
      </c>
      <c r="X619" s="874"/>
      <c r="Y619" s="873"/>
      <c r="Z619" s="874"/>
      <c r="AA619" s="873"/>
      <c r="AB619" s="874"/>
      <c r="AC619" s="875"/>
      <c r="AD619" s="875"/>
      <c r="AE619" s="875">
        <v>15</v>
      </c>
      <c r="AF619" s="875"/>
      <c r="AG619" s="436">
        <f t="shared" ref="AG619:AG623" si="1393">W619+Y619+AA619+AC619+AE619</f>
        <v>40</v>
      </c>
      <c r="AH619" s="407"/>
      <c r="AI619" s="408">
        <v>0.48</v>
      </c>
      <c r="AJ619" s="1186" t="s">
        <v>189</v>
      </c>
      <c r="AK619" s="1187"/>
      <c r="AL619" s="1188" t="s">
        <v>588</v>
      </c>
      <c r="AM619" s="1189"/>
      <c r="AN619" s="1186" t="s">
        <v>189</v>
      </c>
      <c r="AO619" s="1187"/>
      <c r="AP619" s="500" t="s">
        <v>1753</v>
      </c>
      <c r="AQ619" s="552" t="s">
        <v>619</v>
      </c>
      <c r="AR619" s="310" t="s">
        <v>1754</v>
      </c>
      <c r="AS619" s="311" t="s">
        <v>1755</v>
      </c>
      <c r="AT619" s="312" t="s">
        <v>1756</v>
      </c>
      <c r="AU619" s="305">
        <f>+(IF(AND($AV619&gt;0,$AV619&lt;=0.2),0.2,(IF(AND($AV619&gt;0.2,$AV619&lt;=0.4),0.4,(IF(AND($AV619&gt;0.4,$AV619&lt;=0.6),0.6,(IF(AND($AV619&gt;0.6,$AV619&lt;=0.8),0.8,(IF($AV619&gt;0.8,1,""))))))))))</f>
        <v>0.2</v>
      </c>
      <c r="AV619" s="878">
        <f>+MIN(AH619:AH623)</f>
        <v>0.14399999999999999</v>
      </c>
      <c r="AW619" s="881" t="str">
        <f t="shared" ref="AW619:AW631" si="1394">+(IF($AU619=0.2,"MUY BAJA",(IF($AU619=0.4,"BAJA",(IF($AU619=0.6,"MEDIA",(IF($AU619=0.8,"ALTA",(IF($AU619=1,"MUY ALTA",""))))))))))</f>
        <v>MUY BAJA</v>
      </c>
      <c r="AX619" s="884">
        <f>+MIN(AI619:AI623)</f>
        <v>0.28799999999999998</v>
      </c>
      <c r="AY619" s="881" t="str">
        <f t="shared" ref="AY619:AY631" si="1395">+(IF($BB619=0.2,"MUY BAJA",(IF($BB619=0.4,"BAJA",(IF($BB619=0.6,"MEDIA",(IF($BB619=0.8,"ALTA",(IF($BB619=1,"MUY ALTA",""))))))))))</f>
        <v>BAJA</v>
      </c>
      <c r="AZ619" s="887" t="str">
        <f t="shared" ref="AZ619:AZ631" si="1396">IF($AU619="","",(CONCATENATE("R.RESIDUAL
",(IF(AND($AU619=0.2,$BB619=0.2),1,(IF(AND($AU619=0.2,$BB619=0.4),6,(IF(AND($AU619=0.2,$BB619=0.6),11,(IF(AND($AU619=0.2,$BB619=0.8),16,(IF(AND($AU619=0.2,$BB619=1),21,(IF(AND($AU619=0.4,$BB619=0.2),2,(IF(AND($AU619=0.4,$BB619=0.4),7,(IF(AND($AU619=0.4,$BB619=0.6),12,(IF(AND($AU619=0.4,$BB619=0.8),17,(IF(AND($AU619=0.4,$BB619=1),22,(IF(AND($AU619=0.6,$BB619=0.2),3,(IF(AND($AU619=0.6,$BB619=0.4),8,(IF(AND($AU619=0.6,$BB619=0.6),13,(IF(AND($AU619=0.6,$BB619=0.8),18,(IF(AND($AU619=0.6,$BB619=1),23,(IF(AND($AU619=0.8,$BB619=0.2),4,(IF(AND($AU619=0.8,$BB619=0.4),9,(IF(AND($AU619=0.8,$BB619=0.6),14,(IF(AND($AU619=0.8,$BB619=0.8),19,(IF(AND($AU619=0.8,$BB619=1),24,(IF(AND($AU619=1,$BB619=0.2),5,(IF(AND($AU619=1,$BB619=0.4),10,(IF(AND($AU619=1,$BB619=0.6),15,(IF(AND($AU619=1,$BB619=0.8),20,(IF(AND($AU619=1,$BB619=1),25,"")))))))))))))))))))))))))))))))))))))))))))))))))))))</f>
        <v>R.RESIDUAL
6</v>
      </c>
      <c r="BA619" s="890" t="s">
        <v>610</v>
      </c>
      <c r="BB619" s="305">
        <f>+(IF(AND($AX619&gt;0,$AX619&lt;=0.2),0.2,(IF(AND($AX619&gt;0.2,$AX619&lt;=0.4),0.4,(IF(AND($AX619&gt;0.4,$AX619&lt;=0.6),0.6,(IF(AND($AX619&gt;0.6,$AX619&lt;=0.8),0.8,(IF($AX619&gt;0.8,1,""))))))))))</f>
        <v>0.4</v>
      </c>
      <c r="BC619" s="276">
        <f>+VLOOKUP($AZ619,[15]Listas!$F$112:$G$136,2,FALSE)</f>
        <v>6</v>
      </c>
      <c r="BD619" s="397">
        <v>1</v>
      </c>
      <c r="BE619" s="277" t="str">
        <f>IF(ISERROR(IF(R619="R.INHERENTE
5","R. INHERENTE",(IF(AZ619="R.RESIDUAL
5","R. RESIDUAL"," ")))),"",(IF(R619="R.INHERENTE
5","R. INHERENTE",(IF(AZ619="R.RESIDUAL
5","R. RESIDUAL"," ")))))</f>
        <v xml:space="preserve"> </v>
      </c>
      <c r="BF619" s="278" t="str">
        <f>IF(ISERROR(IF(R619="R.INHERENTE
10","R. INHERENTE",(IF(AZ619="R.RESIDUAL
10","R. RESIDUAL"," ")))),"",(IF(R619="R.INHERENTE
10","R. INHERENTE",(IF(AZ619="R.RESIDUAL
10","R. RESIDUAL"," ")))))</f>
        <v xml:space="preserve"> </v>
      </c>
      <c r="BG619" s="278" t="str">
        <f>IF(ISERROR(IF(R619="R.INHERENTE
15","R. INHERENTE",(IF(AZ619="R.RESIDUAL
15","R. RESIDUAL"," ")))),"",(IF(R619="R.INHERENTE
15","R. INHERENTE",(IF(AZ619="R.RESIDUAL
15","R. RESIDUAL"," ")))))</f>
        <v xml:space="preserve"> </v>
      </c>
      <c r="BH619" s="278" t="str">
        <f>IF(ISERROR(IF(R619="R.INHERENTE
20","R. INHERENTE",(IF(AZ619="R.RESIDUAL
20","R. RESIDUAL"," ")))),"",(IF(R619="R.INHERENTE
20","R. INHERENTE",(IF(AZ619="R.RESIDUAL
20","R. RESIDUAL"," ")))))</f>
        <v xml:space="preserve"> </v>
      </c>
      <c r="BI619" s="279" t="str">
        <f>IF(ISERROR(IF(R619="R.INHERENTE
25","R. INHERENTE",(IF(AZ619="R.RESIDUAL
25","R. RESIDUAL"," ")))),"",(IF(R619="R.INHERENTE
25","R. INHERENTE",(IF(AZ619="R.RESIDUAL
25","R. RESIDUAL"," ")))))</f>
        <v xml:space="preserve"> </v>
      </c>
      <c r="BJ619" s="280"/>
      <c r="BK619" s="893" t="s">
        <v>43</v>
      </c>
      <c r="BL619" s="1160" t="s">
        <v>43</v>
      </c>
      <c r="BM619" s="1160" t="s">
        <v>43</v>
      </c>
      <c r="BN619" s="1160" t="s">
        <v>43</v>
      </c>
      <c r="BO619" s="810" t="s">
        <v>43</v>
      </c>
      <c r="BP619" s="813"/>
      <c r="BQ619" s="392"/>
      <c r="BR619" s="816" t="s">
        <v>2292</v>
      </c>
      <c r="BS619" s="819" t="s">
        <v>1759</v>
      </c>
      <c r="BT619" s="822" t="s">
        <v>2293</v>
      </c>
      <c r="BU619" s="275"/>
      <c r="BV619" s="825">
        <v>44656</v>
      </c>
      <c r="BW619" s="828"/>
      <c r="BX619" s="828"/>
      <c r="BY619" s="828"/>
      <c r="BZ619" s="792" t="s">
        <v>924</v>
      </c>
      <c r="CA619" s="828"/>
      <c r="CB619" s="828"/>
      <c r="CC619" s="828"/>
      <c r="CD619" s="792" t="s">
        <v>924</v>
      </c>
      <c r="CE619" s="828"/>
      <c r="CF619" s="828"/>
      <c r="CG619" s="828"/>
      <c r="CH619" s="792" t="s">
        <v>925</v>
      </c>
      <c r="CI619" s="828"/>
      <c r="CJ619" s="828"/>
      <c r="CK619" s="828"/>
      <c r="CL619" s="792" t="s">
        <v>924</v>
      </c>
      <c r="CM619" s="828"/>
      <c r="CN619" s="828"/>
      <c r="CO619" s="828"/>
      <c r="CP619" s="795" t="s">
        <v>926</v>
      </c>
      <c r="CQ619" s="308"/>
      <c r="CR619" s="831">
        <v>44661</v>
      </c>
      <c r="CS619" s="789"/>
      <c r="CT619" s="789"/>
      <c r="CU619" s="789"/>
      <c r="CV619" s="789"/>
      <c r="CW619" s="789"/>
      <c r="CX619" s="789"/>
      <c r="CY619" s="789"/>
      <c r="CZ619" s="792" t="s">
        <v>924</v>
      </c>
      <c r="DA619" s="789"/>
      <c r="DB619" s="789"/>
      <c r="DC619" s="789"/>
      <c r="DD619" s="792" t="s">
        <v>924</v>
      </c>
      <c r="DE619" s="789"/>
      <c r="DF619" s="789"/>
      <c r="DG619" s="789"/>
      <c r="DH619" s="792" t="s">
        <v>925</v>
      </c>
      <c r="DI619" s="789"/>
      <c r="DJ619" s="789"/>
      <c r="DK619" s="789"/>
      <c r="DL619" s="792" t="s">
        <v>924</v>
      </c>
      <c r="DM619" s="789"/>
      <c r="DN619" s="789"/>
      <c r="DO619" s="789"/>
      <c r="DP619" s="795" t="s">
        <v>926</v>
      </c>
      <c r="DQ619" s="293"/>
      <c r="DR619" s="294"/>
      <c r="DS619" s="295"/>
      <c r="DT619" s="295"/>
      <c r="DU619" s="296"/>
    </row>
    <row r="620" spans="1:125" s="303" customFormat="1" ht="79.5" customHeight="1" x14ac:dyDescent="0.25">
      <c r="B620" s="835"/>
      <c r="C620" s="838"/>
      <c r="D620" s="838"/>
      <c r="E620" s="838"/>
      <c r="F620" s="841"/>
      <c r="G620" s="844"/>
      <c r="H620" s="486" t="s">
        <v>2273</v>
      </c>
      <c r="I620" s="847"/>
      <c r="J620" s="850"/>
      <c r="K620" s="853"/>
      <c r="L620" s="274"/>
      <c r="M620" s="856"/>
      <c r="N620" s="859"/>
      <c r="O620" s="862"/>
      <c r="P620" s="865"/>
      <c r="Q620" s="868"/>
      <c r="R620" s="871"/>
      <c r="S620" s="274"/>
      <c r="T620" s="516" t="s">
        <v>2274</v>
      </c>
      <c r="U620" s="258" t="s">
        <v>748</v>
      </c>
      <c r="V620" s="258"/>
      <c r="W620" s="798">
        <v>25</v>
      </c>
      <c r="X620" s="798"/>
      <c r="Y620" s="798"/>
      <c r="Z620" s="798"/>
      <c r="AA620" s="798"/>
      <c r="AB620" s="798"/>
      <c r="AC620" s="798"/>
      <c r="AD620" s="798"/>
      <c r="AE620" s="798">
        <v>15</v>
      </c>
      <c r="AF620" s="798"/>
      <c r="AG620" s="412">
        <f t="shared" si="1393"/>
        <v>40</v>
      </c>
      <c r="AH620" s="403">
        <v>0.24</v>
      </c>
      <c r="AI620" s="404"/>
      <c r="AJ620" s="801" t="s">
        <v>189</v>
      </c>
      <c r="AK620" s="802"/>
      <c r="AL620" s="803" t="s">
        <v>588</v>
      </c>
      <c r="AM620" s="804"/>
      <c r="AN620" s="801" t="s">
        <v>189</v>
      </c>
      <c r="AO620" s="802"/>
      <c r="AP620" s="499" t="s">
        <v>1757</v>
      </c>
      <c r="AQ620" s="482" t="s">
        <v>616</v>
      </c>
      <c r="AR620" s="269" t="s">
        <v>1758</v>
      </c>
      <c r="AS620" s="266" t="s">
        <v>1759</v>
      </c>
      <c r="AT620" s="261" t="s">
        <v>1760</v>
      </c>
      <c r="AU620" s="276"/>
      <c r="AV620" s="879"/>
      <c r="AW620" s="882"/>
      <c r="AX620" s="885"/>
      <c r="AY620" s="882"/>
      <c r="AZ620" s="888"/>
      <c r="BA620" s="891"/>
      <c r="BB620" s="394"/>
      <c r="BC620" s="282"/>
      <c r="BD620" s="397">
        <v>0.8</v>
      </c>
      <c r="BE620" s="283" t="str">
        <f>IF(ISERROR(IF(R619="R.INHERENTE
4","R. INHERENTE",(IF(AZ619="R.RESIDUAL
4","R. RESIDUAL"," ")))),"",(IF(R619="R.INHERENTE
4","R. INHERENTE",(IF(AZ619="R.RESIDUAL
4","R. RESIDUAL"," ")))))</f>
        <v xml:space="preserve"> </v>
      </c>
      <c r="BF620" s="284" t="str">
        <f>IF(ISERROR(IF(R619="R.INHERENTE
9","R. INHERENTE",(IF(AZ619="R.RESIDUAL
9","R. RESIDUAL"," ")))),"",(IF(R619="R.INHERENTE
9","R. INHERENTE",(IF(AZ619="R.RESIDUAL
9","R. RESIDUAL"," ")))))</f>
        <v xml:space="preserve"> </v>
      </c>
      <c r="BG620" s="285" t="str">
        <f>IF(ISERROR(IF(R619="R.INHERENTE
14","R. INHERENTE",(IF(AZ619="R.RESIDUAL
14","R. RESIDUAL"," ")))),"",(IF(R619="R.INHERENTE
14","R. INHERENTE",(IF(AZ619="R.RESIDUAL
14","R. RESIDUAL"," ")))))</f>
        <v xml:space="preserve"> </v>
      </c>
      <c r="BH620" s="285" t="str">
        <f>IF(ISERROR(IF(R619="R.INHERENTE
19","R. INHERENTE",(IF(AZ619="R.RESIDUAL
19","R. RESIDUAL"," ")))),"",(IF(R619="R.INHERENTE
19","R. INHERENTE",(IF(AZ619="R.RESIDUAL
19","R. RESIDUAL"," ")))))</f>
        <v xml:space="preserve"> </v>
      </c>
      <c r="BI620" s="286" t="str">
        <f>IF(ISERROR(IF(R619="R.INHERENTE
24","R. INHERENTE",(IF(AZ619="R.RESIDUAL
24","R. RESIDUAL"," ")))),"",(IF(R619="R.INHERENTE
24","R. INHERENTE",(IF(AZ619="R.RESIDUAL
24","R. RESIDUAL"," ")))))</f>
        <v xml:space="preserve"> </v>
      </c>
      <c r="BJ620" s="280"/>
      <c r="BK620" s="894"/>
      <c r="BL620" s="1161"/>
      <c r="BM620" s="1161"/>
      <c r="BN620" s="1161"/>
      <c r="BO620" s="811"/>
      <c r="BP620" s="814"/>
      <c r="BQ620" s="392"/>
      <c r="BR620" s="817"/>
      <c r="BS620" s="820"/>
      <c r="BT620" s="823"/>
      <c r="BU620" s="275"/>
      <c r="BV620" s="826"/>
      <c r="BW620" s="829"/>
      <c r="BX620" s="829"/>
      <c r="BY620" s="829"/>
      <c r="BZ620" s="793"/>
      <c r="CA620" s="829"/>
      <c r="CB620" s="829"/>
      <c r="CC620" s="829"/>
      <c r="CD620" s="793"/>
      <c r="CE620" s="829"/>
      <c r="CF620" s="829"/>
      <c r="CG620" s="829"/>
      <c r="CH620" s="793"/>
      <c r="CI620" s="829"/>
      <c r="CJ620" s="829"/>
      <c r="CK620" s="829"/>
      <c r="CL620" s="793"/>
      <c r="CM620" s="829"/>
      <c r="CN620" s="829"/>
      <c r="CO620" s="829"/>
      <c r="CP620" s="796"/>
      <c r="CQ620" s="308"/>
      <c r="CR620" s="832"/>
      <c r="CS620" s="790"/>
      <c r="CT620" s="790"/>
      <c r="CU620" s="790"/>
      <c r="CV620" s="790"/>
      <c r="CW620" s="790"/>
      <c r="CX620" s="790"/>
      <c r="CY620" s="790"/>
      <c r="CZ620" s="793"/>
      <c r="DA620" s="790"/>
      <c r="DB620" s="790"/>
      <c r="DC620" s="790"/>
      <c r="DD620" s="793"/>
      <c r="DE620" s="790"/>
      <c r="DF620" s="790"/>
      <c r="DG620" s="790"/>
      <c r="DH620" s="793"/>
      <c r="DI620" s="790"/>
      <c r="DJ620" s="790"/>
      <c r="DK620" s="790"/>
      <c r="DL620" s="793"/>
      <c r="DM620" s="790"/>
      <c r="DN620" s="790"/>
      <c r="DO620" s="790"/>
      <c r="DP620" s="796"/>
      <c r="DQ620" s="293"/>
      <c r="DR620" s="297"/>
      <c r="DS620" s="298"/>
      <c r="DT620" s="298"/>
      <c r="DU620" s="299"/>
    </row>
    <row r="621" spans="1:125" s="303" customFormat="1" ht="79.5" customHeight="1" x14ac:dyDescent="0.25">
      <c r="B621" s="835"/>
      <c r="C621" s="838"/>
      <c r="D621" s="838"/>
      <c r="E621" s="838"/>
      <c r="F621" s="841"/>
      <c r="G621" s="844"/>
      <c r="H621" s="486" t="s">
        <v>2275</v>
      </c>
      <c r="I621" s="847"/>
      <c r="J621" s="850"/>
      <c r="K621" s="853"/>
      <c r="L621" s="274"/>
      <c r="M621" s="856"/>
      <c r="N621" s="859"/>
      <c r="O621" s="862"/>
      <c r="P621" s="865"/>
      <c r="Q621" s="868"/>
      <c r="R621" s="871"/>
      <c r="S621" s="274"/>
      <c r="T621" s="516" t="s">
        <v>2276</v>
      </c>
      <c r="U621" s="258" t="s">
        <v>748</v>
      </c>
      <c r="V621" s="258"/>
      <c r="W621" s="798">
        <v>25</v>
      </c>
      <c r="X621" s="798"/>
      <c r="Y621" s="798"/>
      <c r="Z621" s="798"/>
      <c r="AA621" s="798"/>
      <c r="AB621" s="798"/>
      <c r="AC621" s="798"/>
      <c r="AD621" s="798"/>
      <c r="AE621" s="798">
        <v>15</v>
      </c>
      <c r="AF621" s="798"/>
      <c r="AG621" s="412">
        <f t="shared" si="1393"/>
        <v>40</v>
      </c>
      <c r="AH621" s="403">
        <v>0.14399999999999999</v>
      </c>
      <c r="AI621" s="404"/>
      <c r="AJ621" s="801" t="s">
        <v>189</v>
      </c>
      <c r="AK621" s="802"/>
      <c r="AL621" s="803" t="s">
        <v>588</v>
      </c>
      <c r="AM621" s="804"/>
      <c r="AN621" s="801" t="s">
        <v>189</v>
      </c>
      <c r="AO621" s="802"/>
      <c r="AP621" s="553" t="s">
        <v>1761</v>
      </c>
      <c r="AQ621" s="482" t="s">
        <v>616</v>
      </c>
      <c r="AR621" s="269" t="s">
        <v>1762</v>
      </c>
      <c r="AS621" s="266" t="s">
        <v>1759</v>
      </c>
      <c r="AT621" s="261" t="s">
        <v>1763</v>
      </c>
      <c r="AU621" s="276"/>
      <c r="AV621" s="879"/>
      <c r="AW621" s="882"/>
      <c r="AX621" s="885"/>
      <c r="AY621" s="882"/>
      <c r="AZ621" s="888"/>
      <c r="BA621" s="891"/>
      <c r="BB621" s="394"/>
      <c r="BC621" s="282"/>
      <c r="BD621" s="397">
        <v>0.60000000000000009</v>
      </c>
      <c r="BE621" s="283" t="str">
        <f>IF(ISERROR(IF(R619="R.INHERENTE
3","R. INHERENTE",(IF(AZ619="R.RESIDUAL
3","R. RESIDUAL"," ")))),"",(IF(R619="R.INHERENTE
3","R. INHERENTE",(IF(AZ619="R.RESIDUAL
3","R. RESIDUAL"," ")))))</f>
        <v xml:space="preserve"> </v>
      </c>
      <c r="BF621" s="284" t="str">
        <f>IF(ISERROR(IF(R619="R.INHERENTE
8","R. INHERENTE",(IF(AZ619="R.RESIDUAL
8","R. RESIDUAL"," ")))),"",(IF(R619="R.INHERENTE
8","R. INHERENTE",(IF(AZ619="R.RESIDUAL
8","R. RESIDUAL"," ")))))</f>
        <v xml:space="preserve"> </v>
      </c>
      <c r="BG621" s="284" t="str">
        <f>IF(ISERROR(IF(R619="R.INHERENTE
13","R. INHERENTE",(IF(AZ619="R.RESIDUAL
13","R. RESIDUAL"," ")))),"",(IF(R619="R.INHERENTE
13","R. INHERENTE",(IF(AZ619="R.RESIDUAL
13","R. RESIDUAL"," ")))))</f>
        <v xml:space="preserve"> </v>
      </c>
      <c r="BH621" s="285" t="str">
        <f>IF(ISERROR(IF(R619="R.INHERENTE
18","R. INHERENTE",(IF(AZ619="R.RESIDUAL
18","R. RESIDUAL"," ")))),"",(IF(R619="R.INHERENTE
18","R. INHERENTE",(IF(AZ619="R.RESIDUAL
18","R. RESIDUAL"," ")))))</f>
        <v xml:space="preserve"> </v>
      </c>
      <c r="BI621" s="286" t="str">
        <f>IF(ISERROR(IF(R619="R.INHERENTE
23","R. INHERENTE",(IF(AZ619="R.RESIDUAL
23","R. RESIDUAL"," ")))),"",(IF(R619="R.INHERENTE
23","R. INHERENTE",(IF(AZ619="R.RESIDUAL
23","R. RESIDUAL"," ")))))</f>
        <v xml:space="preserve"> </v>
      </c>
      <c r="BJ621" s="280"/>
      <c r="BK621" s="894"/>
      <c r="BL621" s="1161"/>
      <c r="BM621" s="1161"/>
      <c r="BN621" s="1161"/>
      <c r="BO621" s="811"/>
      <c r="BP621" s="814"/>
      <c r="BQ621" s="392"/>
      <c r="BR621" s="817"/>
      <c r="BS621" s="820"/>
      <c r="BT621" s="823"/>
      <c r="BU621" s="275"/>
      <c r="BV621" s="826"/>
      <c r="BW621" s="829"/>
      <c r="BX621" s="829"/>
      <c r="BY621" s="829"/>
      <c r="BZ621" s="793"/>
      <c r="CA621" s="829"/>
      <c r="CB621" s="829"/>
      <c r="CC621" s="829"/>
      <c r="CD621" s="793"/>
      <c r="CE621" s="829"/>
      <c r="CF621" s="829"/>
      <c r="CG621" s="829"/>
      <c r="CH621" s="793"/>
      <c r="CI621" s="829"/>
      <c r="CJ621" s="829"/>
      <c r="CK621" s="829"/>
      <c r="CL621" s="793"/>
      <c r="CM621" s="829"/>
      <c r="CN621" s="829"/>
      <c r="CO621" s="829"/>
      <c r="CP621" s="796"/>
      <c r="CQ621" s="308"/>
      <c r="CR621" s="832"/>
      <c r="CS621" s="790"/>
      <c r="CT621" s="790"/>
      <c r="CU621" s="790"/>
      <c r="CV621" s="790"/>
      <c r="CW621" s="790"/>
      <c r="CX621" s="790"/>
      <c r="CY621" s="790"/>
      <c r="CZ621" s="793"/>
      <c r="DA621" s="790"/>
      <c r="DB621" s="790"/>
      <c r="DC621" s="790"/>
      <c r="DD621" s="793"/>
      <c r="DE621" s="790"/>
      <c r="DF621" s="790"/>
      <c r="DG621" s="790"/>
      <c r="DH621" s="793"/>
      <c r="DI621" s="790"/>
      <c r="DJ621" s="790"/>
      <c r="DK621" s="790"/>
      <c r="DL621" s="793"/>
      <c r="DM621" s="790"/>
      <c r="DN621" s="790"/>
      <c r="DO621" s="790"/>
      <c r="DP621" s="796"/>
      <c r="DQ621" s="293"/>
      <c r="DR621" s="297"/>
      <c r="DS621" s="298"/>
      <c r="DT621" s="298"/>
      <c r="DU621" s="299"/>
    </row>
    <row r="622" spans="1:125" s="303" customFormat="1" ht="79.5" customHeight="1" x14ac:dyDescent="0.25">
      <c r="B622" s="835"/>
      <c r="C622" s="838"/>
      <c r="D622" s="838"/>
      <c r="E622" s="838"/>
      <c r="F622" s="841"/>
      <c r="G622" s="844"/>
      <c r="H622" s="486"/>
      <c r="I622" s="847"/>
      <c r="J622" s="850"/>
      <c r="K622" s="853"/>
      <c r="L622" s="274"/>
      <c r="M622" s="856"/>
      <c r="N622" s="859"/>
      <c r="O622" s="862"/>
      <c r="P622" s="865"/>
      <c r="Q622" s="868"/>
      <c r="R622" s="871"/>
      <c r="S622" s="274"/>
      <c r="T622" s="516" t="s">
        <v>2277</v>
      </c>
      <c r="U622" s="258"/>
      <c r="V622" s="258" t="s">
        <v>260</v>
      </c>
      <c r="W622" s="798">
        <v>25</v>
      </c>
      <c r="X622" s="798"/>
      <c r="Y622" s="798"/>
      <c r="Z622" s="798"/>
      <c r="AA622" s="798"/>
      <c r="AB622" s="798"/>
      <c r="AC622" s="798"/>
      <c r="AD622" s="798"/>
      <c r="AE622" s="798">
        <v>15</v>
      </c>
      <c r="AF622" s="798"/>
      <c r="AG622" s="412">
        <f t="shared" si="1393"/>
        <v>40</v>
      </c>
      <c r="AH622" s="403"/>
      <c r="AI622" s="404">
        <v>0.28799999999999998</v>
      </c>
      <c r="AJ622" s="801" t="s">
        <v>189</v>
      </c>
      <c r="AK622" s="802"/>
      <c r="AL622" s="803" t="s">
        <v>588</v>
      </c>
      <c r="AM622" s="804"/>
      <c r="AN622" s="801" t="s">
        <v>189</v>
      </c>
      <c r="AO622" s="802"/>
      <c r="AP622" s="553" t="s">
        <v>1764</v>
      </c>
      <c r="AQ622" s="482" t="s">
        <v>616</v>
      </c>
      <c r="AR622" s="269" t="s">
        <v>1762</v>
      </c>
      <c r="AS622" s="266" t="s">
        <v>1759</v>
      </c>
      <c r="AT622" s="261" t="s">
        <v>1763</v>
      </c>
      <c r="AU622" s="276"/>
      <c r="AV622" s="879"/>
      <c r="AW622" s="882"/>
      <c r="AX622" s="885"/>
      <c r="AY622" s="882"/>
      <c r="AZ622" s="888"/>
      <c r="BA622" s="891"/>
      <c r="BB622" s="394"/>
      <c r="BC622" s="282"/>
      <c r="BD622" s="397">
        <v>0.4</v>
      </c>
      <c r="BE622" s="287" t="str">
        <f>IF(ISERROR(IF(R619="R.INHERENTE
2","R. INHERENTE",(IF(AZ619="R.RESIDUAL
2","R. RESIDUAL"," ")))),"",(IF(R619="R.INHERENTE
2","R. INHERENTE",(IF(AZ619="R.RESIDUAL
2","R. RESIDUAL"," ")))))</f>
        <v xml:space="preserve"> </v>
      </c>
      <c r="BF622" s="284" t="str">
        <f>IF(ISERROR(IF(R619="R.INHERENTE
7","R. INHERENTE",(IF(AZ619="R.RESIDUAL
7","R. RESIDUAL"," ")))),"",(IF(R619="R.INHERENTE
7","R. INHERENTE",(IF(AZ619="R.RESIDUAL
7","R. RESIDUAL"," ")))))</f>
        <v xml:space="preserve"> </v>
      </c>
      <c r="BG622" s="284" t="str">
        <f>IF(ISERROR(IF(R619="R.INHERENTE
12","R. INHERENTE",(IF(AZ619="R.RESIDUAL
12","R. RESIDUAL"," ")))),"",(IF(R619="R.INHERENTE
12","R. INHERENTE",(IF(AZ619="R.RESIDUAL
12","R. RESIDUAL"," ")))))</f>
        <v xml:space="preserve"> </v>
      </c>
      <c r="BH622" s="285" t="str">
        <f>IF(ISERROR(IF(R619="R.INHERENTE
17","R. INHERENTE",(IF(AZ619="R.RESIDUAL
17","R. RESIDUAL"," ")))),"",(IF(R619="R.INHERENTE
17","R. INHERENTE",(IF(AZ619="R.RESIDUAL
17","R. RESIDUAL"," ")))))</f>
        <v>R. INHERENTE</v>
      </c>
      <c r="BI622" s="286" t="str">
        <f>IF(ISERROR(IF(R619="R.INHERENTE
22","R. INHERENTE",(IF(AZ619="R.RESIDUAL
22","R. RESIDUAL"," ")))),"",(IF(R619="R.INHERENTE
22","R. INHERENTE",(IF(AZ619="R.RESIDUAL
22","R. RESIDUAL"," ")))))</f>
        <v xml:space="preserve"> </v>
      </c>
      <c r="BJ622" s="280"/>
      <c r="BK622" s="894"/>
      <c r="BL622" s="1161"/>
      <c r="BM622" s="1161"/>
      <c r="BN622" s="1161"/>
      <c r="BO622" s="811"/>
      <c r="BP622" s="814"/>
      <c r="BQ622" s="392"/>
      <c r="BR622" s="817"/>
      <c r="BS622" s="820"/>
      <c r="BT622" s="823"/>
      <c r="BU622" s="275"/>
      <c r="BV622" s="826"/>
      <c r="BW622" s="829"/>
      <c r="BX622" s="829"/>
      <c r="BY622" s="829"/>
      <c r="BZ622" s="793"/>
      <c r="CA622" s="829"/>
      <c r="CB622" s="829"/>
      <c r="CC622" s="829"/>
      <c r="CD622" s="793"/>
      <c r="CE622" s="829"/>
      <c r="CF622" s="829"/>
      <c r="CG622" s="829"/>
      <c r="CH622" s="793"/>
      <c r="CI622" s="829"/>
      <c r="CJ622" s="829"/>
      <c r="CK622" s="829"/>
      <c r="CL622" s="793"/>
      <c r="CM622" s="829"/>
      <c r="CN622" s="829"/>
      <c r="CO622" s="829"/>
      <c r="CP622" s="796"/>
      <c r="CQ622" s="308"/>
      <c r="CR622" s="832"/>
      <c r="CS622" s="790"/>
      <c r="CT622" s="790"/>
      <c r="CU622" s="790"/>
      <c r="CV622" s="790"/>
      <c r="CW622" s="790"/>
      <c r="CX622" s="790"/>
      <c r="CY622" s="790"/>
      <c r="CZ622" s="793"/>
      <c r="DA622" s="790"/>
      <c r="DB622" s="790"/>
      <c r="DC622" s="790"/>
      <c r="DD622" s="793"/>
      <c r="DE622" s="790"/>
      <c r="DF622" s="790"/>
      <c r="DG622" s="790"/>
      <c r="DH622" s="793"/>
      <c r="DI622" s="790"/>
      <c r="DJ622" s="790"/>
      <c r="DK622" s="790"/>
      <c r="DL622" s="793"/>
      <c r="DM622" s="790"/>
      <c r="DN622" s="790"/>
      <c r="DO622" s="790"/>
      <c r="DP622" s="796"/>
      <c r="DQ622" s="293"/>
      <c r="DR622" s="297"/>
      <c r="DS622" s="298"/>
      <c r="DT622" s="298"/>
      <c r="DU622" s="299"/>
    </row>
    <row r="623" spans="1:125" s="303" customFormat="1" ht="79.5" customHeight="1" thickBot="1" x14ac:dyDescent="0.3">
      <c r="B623" s="836"/>
      <c r="C623" s="839"/>
      <c r="D623" s="839"/>
      <c r="E623" s="839"/>
      <c r="F623" s="842"/>
      <c r="G623" s="845"/>
      <c r="H623" s="487"/>
      <c r="I623" s="848"/>
      <c r="J623" s="851"/>
      <c r="K623" s="854"/>
      <c r="L623" s="274"/>
      <c r="M623" s="857"/>
      <c r="N623" s="860"/>
      <c r="O623" s="863"/>
      <c r="P623" s="866"/>
      <c r="Q623" s="869"/>
      <c r="R623" s="872"/>
      <c r="S623" s="274"/>
      <c r="T623" s="536"/>
      <c r="U623" s="263"/>
      <c r="V623" s="263"/>
      <c r="W623" s="805"/>
      <c r="X623" s="805"/>
      <c r="Y623" s="805"/>
      <c r="Z623" s="805"/>
      <c r="AA623" s="805"/>
      <c r="AB623" s="805"/>
      <c r="AC623" s="805"/>
      <c r="AD623" s="805"/>
      <c r="AE623" s="805"/>
      <c r="AF623" s="805"/>
      <c r="AG623" s="413">
        <f t="shared" si="1393"/>
        <v>0</v>
      </c>
      <c r="AH623" s="405"/>
      <c r="AI623" s="406"/>
      <c r="AJ623" s="806"/>
      <c r="AK623" s="807"/>
      <c r="AL623" s="808"/>
      <c r="AM623" s="809"/>
      <c r="AN623" s="806"/>
      <c r="AO623" s="807"/>
      <c r="AP623" s="271"/>
      <c r="AQ623" s="483"/>
      <c r="AR623" s="270"/>
      <c r="AS623" s="267"/>
      <c r="AT623" s="264"/>
      <c r="AU623" s="276"/>
      <c r="AV623" s="880"/>
      <c r="AW623" s="883"/>
      <c r="AX623" s="886"/>
      <c r="AY623" s="883"/>
      <c r="AZ623" s="889"/>
      <c r="BA623" s="892"/>
      <c r="BB623" s="394"/>
      <c r="BC623" s="282"/>
      <c r="BD623" s="398">
        <v>0.2</v>
      </c>
      <c r="BE623" s="288" t="str">
        <f>IF(ISERROR(IF(R619="R.INHERENTE
1","R. INHERENTE",(IF(AZ619="R.RESIDUAL
1","R. RESIDUAL"," ")))),"",(IF(R619="R.INHERENTE
1","R. INHERENTE",(IF(AZ619="R.RESIDUAL
1","R. RESIDUAL"," ")))))</f>
        <v xml:space="preserve"> </v>
      </c>
      <c r="BF623" s="289" t="str">
        <f>IF(ISERROR(IF(R619="R.INHERENTE
6","R. INHERENTE",(IF(AZ619="R.RESIDUAL
6","R. RESIDUAL"," ")))),"",(IF(R619="R.INHERENTE
6","R. INHERENTE",(IF(AZ619="R.RESIDUAL
6","R. RESIDUAL"," ")))))</f>
        <v>R. RESIDUAL</v>
      </c>
      <c r="BG623" s="290" t="str">
        <f>IF(ISERROR(IF(R619="R.INHERENTE
11","R. INHERENTE",(IF(AZ619="R.RESIDUAL
11","R. RESIDUAL"," ")))),"",(IF(R619="R.INHERENTE
11","R. INHERENTE",(IF(AZ619="R.RESIDUAL
11","R. RESIDUAL"," ")))))</f>
        <v xml:space="preserve"> </v>
      </c>
      <c r="BH623" s="291" t="str">
        <f>IF(ISERROR(IF(R619="R.INHERENTE
16","R. INHERENTE",(IF(AZ619="R.RESIDUAL
16","R. RESIDUAL"," ")))),"",(IF(R619="R.INHERENTE
16","R. INHERENTE",(IF(AZ619="R.RESIDUAL
16","R. RESIDUAL"," ")))))</f>
        <v xml:space="preserve"> </v>
      </c>
      <c r="BI623" s="292" t="str">
        <f>IF(ISERROR(IF(R619="R.INHERENTE
21","R. INHERENTE",(IF(AZ619="R.RESIDUAL
21","R. RESIDUAL"," ")))),"",(IF(R619="R.INHERENTE
21","R. INHERENTE",(IF(AZ619="R.RESIDUAL
21","R. RESIDUAL"," ")))))</f>
        <v xml:space="preserve"> </v>
      </c>
      <c r="BJ623" s="280"/>
      <c r="BK623" s="895"/>
      <c r="BL623" s="1162"/>
      <c r="BM623" s="1162"/>
      <c r="BN623" s="1162"/>
      <c r="BO623" s="812"/>
      <c r="BP623" s="815"/>
      <c r="BQ623" s="392"/>
      <c r="BR623" s="818"/>
      <c r="BS623" s="821"/>
      <c r="BT623" s="824"/>
      <c r="BU623" s="275"/>
      <c r="BV623" s="827"/>
      <c r="BW623" s="830"/>
      <c r="BX623" s="830"/>
      <c r="BY623" s="830"/>
      <c r="BZ623" s="794"/>
      <c r="CA623" s="830"/>
      <c r="CB623" s="830"/>
      <c r="CC623" s="830"/>
      <c r="CD623" s="794"/>
      <c r="CE623" s="830"/>
      <c r="CF623" s="830"/>
      <c r="CG623" s="830"/>
      <c r="CH623" s="794"/>
      <c r="CI623" s="830"/>
      <c r="CJ623" s="830"/>
      <c r="CK623" s="830"/>
      <c r="CL623" s="794"/>
      <c r="CM623" s="830"/>
      <c r="CN623" s="830"/>
      <c r="CO623" s="830"/>
      <c r="CP623" s="797"/>
      <c r="CQ623" s="308"/>
      <c r="CR623" s="833"/>
      <c r="CS623" s="791"/>
      <c r="CT623" s="791"/>
      <c r="CU623" s="791"/>
      <c r="CV623" s="791"/>
      <c r="CW623" s="791"/>
      <c r="CX623" s="791"/>
      <c r="CY623" s="791"/>
      <c r="CZ623" s="794"/>
      <c r="DA623" s="791"/>
      <c r="DB623" s="791"/>
      <c r="DC623" s="791"/>
      <c r="DD623" s="794"/>
      <c r="DE623" s="791"/>
      <c r="DF623" s="791"/>
      <c r="DG623" s="791"/>
      <c r="DH623" s="794"/>
      <c r="DI623" s="791"/>
      <c r="DJ623" s="791"/>
      <c r="DK623" s="791"/>
      <c r="DL623" s="794"/>
      <c r="DM623" s="791"/>
      <c r="DN623" s="791"/>
      <c r="DO623" s="791"/>
      <c r="DP623" s="797"/>
      <c r="DQ623" s="293"/>
      <c r="DR623" s="300"/>
      <c r="DS623" s="301"/>
      <c r="DT623" s="301"/>
      <c r="DU623" s="302"/>
    </row>
    <row r="624" spans="1:125" ht="21" customHeight="1" thickBot="1" x14ac:dyDescent="0.35">
      <c r="AP624" s="519"/>
      <c r="AV624" s="394"/>
      <c r="AW624" s="394"/>
      <c r="AX624" s="394"/>
      <c r="AY624" s="394"/>
      <c r="AZ624" s="394"/>
      <c r="BE624" s="410">
        <v>0.2</v>
      </c>
      <c r="BF624" s="411">
        <v>0.4</v>
      </c>
      <c r="BG624" s="411">
        <v>0.60000000000000009</v>
      </c>
      <c r="BH624" s="411">
        <v>0.8</v>
      </c>
      <c r="BI624" s="411">
        <v>1</v>
      </c>
    </row>
    <row r="625" spans="1:125" ht="80.25" customHeight="1" x14ac:dyDescent="0.25">
      <c r="A625" s="303"/>
      <c r="B625" s="834">
        <v>102</v>
      </c>
      <c r="C625" s="837" t="s">
        <v>653</v>
      </c>
      <c r="D625" s="837" t="s">
        <v>635</v>
      </c>
      <c r="E625" s="837" t="s">
        <v>601</v>
      </c>
      <c r="F625" s="840" t="s">
        <v>598</v>
      </c>
      <c r="G625" s="843" t="s">
        <v>2278</v>
      </c>
      <c r="H625" s="485" t="s">
        <v>2279</v>
      </c>
      <c r="I625" s="846" t="str">
        <f>IF(F625="","",(CONCATENATE("Posibilidad de afectación ",F625," ",G625," ",H625," ",H626," ",H627," ",H628," ",H629)))</f>
        <v xml:space="preserve">Posibilidad de afectación Reputacional  en el incumplimiento de los términos procesales atribuibles al despacho, por indebida notificación e inexacitud de datos que suministra el investigado y/o apoderado, incongruencia de datos en los oficios y comunicaciones, falta de actualizaciones en los estados de los procesos en la base de datos de la OCID y el desconocimiento de lo dispuesto en el Codigo General Disciplinario. </v>
      </c>
      <c r="J625" s="849" t="s">
        <v>268</v>
      </c>
      <c r="K625" s="852" t="s">
        <v>868</v>
      </c>
      <c r="L625" s="274"/>
      <c r="M625" s="855" t="s">
        <v>658</v>
      </c>
      <c r="N625" s="858">
        <f>IF(ISERROR(VLOOKUP($M625,[15]Listas!$E$20:$F$24,2,FALSE)),"",(VLOOKUP($M625,[15]Listas!$E$20:$F$24,2,FALSE)))</f>
        <v>0.4</v>
      </c>
      <c r="O625" s="861" t="str">
        <f>IF(ISERROR(VLOOKUP($N625,[15]Listas!$E$3:$F$7,2,FALSE)),"",(VLOOKUP($N625,[15]Listas!$E$3:$F$7,2,FALSE)))</f>
        <v>BAJA</v>
      </c>
      <c r="P625" s="864" t="s">
        <v>597</v>
      </c>
      <c r="Q625" s="867">
        <f>IF(ISERROR(VLOOKUP($P625,[15]Listas!$E$28:$F$35,2,FALSE)),"",(VLOOKUP($P625,[15]Listas!$E$28:$F$35,2,FALSE)))</f>
        <v>0.8</v>
      </c>
      <c r="R625" s="870" t="str">
        <f t="shared" ref="R625" si="1397">IF(N625="","",(CONCATENATE("R.INHERENTE
",(IF(AND($N625=0.2,$Q625=0.2),1,(IF(AND($N625=0.2,$Q625=0.4),6,(IF(AND($N625=0.2,$Q625=0.6),11,(IF(AND($N625=0.2,$Q625=0.8),16,(IF(AND($N625=0.2,$Q625=1),21,(IF(AND($N625=0.4,$Q625=0.2),2,(IF(AND($N625=0.4,$Q625=0.4),7,(IF(AND($N625=0.4,$Q625=0.6),12,(IF(AND($N625=0.4,$Q625=0.8),17,(IF(AND($N625=0.4,$Q625=1),22,(IF(AND($N625=0.6,$Q625=0.2),3,(IF(AND($N625=0.6,$Q625=0.4),8,(IF(AND($N625=0.6,$Q625=0.6),13,(IF(AND($N625=0.6,$Q625=0.8),18,(IF(AND($N625=0.6,$Q625=1),23,(IF(AND($N625=0.8,$Q625=0.2),4,(IF(AND($N625=0.8,$Q625=0.4),9,(IF(AND($N625=0.8,$Q625=0.6),14,(IF(AND($N625=0.8,$Q625=0.8),19,(IF(AND($N625=0.8,$Q625=1),24,(IF(AND($N625=1,$Q625=0.2),5,(IF(AND($N625=1,$Q625=0.4),10,(IF(AND($N625=1,$Q625=0.6),15,(IF(AND($N625=1,$Q625=0.8),20,(IF(AND($N625=1,$Q625=1),25,"")))))))))))))))))))))))))))))))))))))))))))))))))))))</f>
        <v>R.INHERENTE
17</v>
      </c>
      <c r="S625" s="274">
        <f>+VLOOKUP($R625,[15]Listas!$D$112:$E$136,2,FALSE)</f>
        <v>17</v>
      </c>
      <c r="T625" s="515" t="s">
        <v>2280</v>
      </c>
      <c r="U625" s="309" t="s">
        <v>748</v>
      </c>
      <c r="V625" s="309"/>
      <c r="W625" s="873">
        <v>25</v>
      </c>
      <c r="X625" s="874"/>
      <c r="Y625" s="873"/>
      <c r="Z625" s="874"/>
      <c r="AA625" s="873"/>
      <c r="AB625" s="874"/>
      <c r="AC625" s="875"/>
      <c r="AD625" s="875"/>
      <c r="AE625" s="875">
        <v>15</v>
      </c>
      <c r="AF625" s="875"/>
      <c r="AG625" s="436">
        <f t="shared" ref="AG625:AG629" si="1398">W625+Y625+AA625+AC625+AE625</f>
        <v>40</v>
      </c>
      <c r="AH625" s="407">
        <v>0.24</v>
      </c>
      <c r="AI625" s="408"/>
      <c r="AJ625" s="1186" t="s">
        <v>189</v>
      </c>
      <c r="AK625" s="1187"/>
      <c r="AL625" s="1188" t="s">
        <v>588</v>
      </c>
      <c r="AM625" s="1189"/>
      <c r="AN625" s="1186" t="s">
        <v>189</v>
      </c>
      <c r="AO625" s="1187"/>
      <c r="AP625" s="500" t="s">
        <v>1765</v>
      </c>
      <c r="AQ625" s="552" t="s">
        <v>616</v>
      </c>
      <c r="AR625" s="310" t="s">
        <v>1766</v>
      </c>
      <c r="AS625" s="311" t="s">
        <v>1759</v>
      </c>
      <c r="AT625" s="312" t="s">
        <v>1756</v>
      </c>
      <c r="AU625" s="305">
        <f t="shared" ref="AU625" si="1399">+(IF(AND($AV625&gt;0,$AV625&lt;=0.2),0.2,(IF(AND($AV625&gt;0.2,$AV625&lt;=0.4),0.4,(IF(AND($AV625&gt;0.4,$AV625&lt;=0.6),0.6,(IF(AND($AV625&gt;0.6,$AV625&lt;=0.8),0.8,(IF($AV625&gt;0.8,1,""))))))))))</f>
        <v>0.2</v>
      </c>
      <c r="AV625" s="878">
        <f t="shared" ref="AV625" si="1400">+MIN(AH625:AH629)</f>
        <v>0.14399999999999999</v>
      </c>
      <c r="AW625" s="881" t="str">
        <f t="shared" si="1394"/>
        <v>MUY BAJA</v>
      </c>
      <c r="AX625" s="884">
        <f t="shared" ref="AX625" si="1401">+MIN(AI625:AI629)</f>
        <v>0.28799999999999998</v>
      </c>
      <c r="AY625" s="881" t="str">
        <f t="shared" si="1395"/>
        <v>BAJA</v>
      </c>
      <c r="AZ625" s="887" t="str">
        <f t="shared" si="1396"/>
        <v>R.RESIDUAL
6</v>
      </c>
      <c r="BA625" s="890" t="s">
        <v>610</v>
      </c>
      <c r="BB625" s="305">
        <f t="shared" ref="BB625" si="1402">+(IF(AND($AX625&gt;0,$AX625&lt;=0.2),0.2,(IF(AND($AX625&gt;0.2,$AX625&lt;=0.4),0.4,(IF(AND($AX625&gt;0.4,$AX625&lt;=0.6),0.6,(IF(AND($AX625&gt;0.6,$AX625&lt;=0.8),0.8,(IF($AX625&gt;0.8,1,""))))))))))</f>
        <v>0.4</v>
      </c>
      <c r="BC625" s="276">
        <f>+VLOOKUP($AZ625,[15]Listas!$F$112:$G$136,2,FALSE)</f>
        <v>6</v>
      </c>
      <c r="BD625" s="397">
        <v>1</v>
      </c>
      <c r="BE625" s="277" t="str">
        <f t="shared" ref="BE625" si="1403">IF(ISERROR(IF(R625="R.INHERENTE
5","R. INHERENTE",(IF(AZ625="R.RESIDUAL
5","R. RESIDUAL"," ")))),"",(IF(R625="R.INHERENTE
5","R. INHERENTE",(IF(AZ625="R.RESIDUAL
5","R. RESIDUAL"," ")))))</f>
        <v xml:space="preserve"> </v>
      </c>
      <c r="BF625" s="278" t="str">
        <f t="shared" ref="BF625" si="1404">IF(ISERROR(IF(R625="R.INHERENTE
10","R. INHERENTE",(IF(AZ625="R.RESIDUAL
10","R. RESIDUAL"," ")))),"",(IF(R625="R.INHERENTE
10","R. INHERENTE",(IF(AZ625="R.RESIDUAL
10","R. RESIDUAL"," ")))))</f>
        <v xml:space="preserve"> </v>
      </c>
      <c r="BG625" s="278" t="str">
        <f t="shared" ref="BG625" si="1405">IF(ISERROR(IF(R625="R.INHERENTE
15","R. INHERENTE",(IF(AZ625="R.RESIDUAL
15","R. RESIDUAL"," ")))),"",(IF(R625="R.INHERENTE
15","R. INHERENTE",(IF(AZ625="R.RESIDUAL
15","R. RESIDUAL"," ")))))</f>
        <v xml:space="preserve"> </v>
      </c>
      <c r="BH625" s="278" t="str">
        <f t="shared" ref="BH625" si="1406">IF(ISERROR(IF(R625="R.INHERENTE
20","R. INHERENTE",(IF(AZ625="R.RESIDUAL
20","R. RESIDUAL"," ")))),"",(IF(R625="R.INHERENTE
20","R. INHERENTE",(IF(AZ625="R.RESIDUAL
20","R. RESIDUAL"," ")))))</f>
        <v xml:space="preserve"> </v>
      </c>
      <c r="BI625" s="279" t="str">
        <f t="shared" ref="BI625" si="1407">IF(ISERROR(IF(R625="R.INHERENTE
25","R. INHERENTE",(IF(AZ625="R.RESIDUAL
25","R. RESIDUAL"," ")))),"",(IF(R625="R.INHERENTE
25","R. INHERENTE",(IF(AZ625="R.RESIDUAL
25","R. RESIDUAL"," ")))))</f>
        <v xml:space="preserve"> </v>
      </c>
      <c r="BJ625" s="280"/>
      <c r="BK625" s="893" t="s">
        <v>43</v>
      </c>
      <c r="BL625" s="1160" t="s">
        <v>43</v>
      </c>
      <c r="BM625" s="1160" t="s">
        <v>43</v>
      </c>
      <c r="BN625" s="1160" t="s">
        <v>43</v>
      </c>
      <c r="BO625" s="810" t="s">
        <v>43</v>
      </c>
      <c r="BP625" s="813"/>
      <c r="BQ625" s="392"/>
      <c r="BR625" s="816" t="s">
        <v>2294</v>
      </c>
      <c r="BS625" s="819" t="s">
        <v>1759</v>
      </c>
      <c r="BT625" s="822" t="s">
        <v>2293</v>
      </c>
      <c r="BU625" s="275"/>
      <c r="BV625" s="825">
        <v>44656</v>
      </c>
      <c r="BW625" s="828"/>
      <c r="BX625" s="828"/>
      <c r="BY625" s="828"/>
      <c r="BZ625" s="792" t="s">
        <v>924</v>
      </c>
      <c r="CA625" s="828"/>
      <c r="CB625" s="828"/>
      <c r="CC625" s="828"/>
      <c r="CD625" s="792" t="s">
        <v>924</v>
      </c>
      <c r="CE625" s="828"/>
      <c r="CF625" s="828"/>
      <c r="CG625" s="828"/>
      <c r="CH625" s="792" t="s">
        <v>925</v>
      </c>
      <c r="CI625" s="828"/>
      <c r="CJ625" s="828"/>
      <c r="CK625" s="828"/>
      <c r="CL625" s="792" t="s">
        <v>924</v>
      </c>
      <c r="CM625" s="828"/>
      <c r="CN625" s="828"/>
      <c r="CO625" s="828"/>
      <c r="CP625" s="795" t="s">
        <v>926</v>
      </c>
      <c r="CQ625" s="308"/>
      <c r="CR625" s="831">
        <v>44661</v>
      </c>
      <c r="CS625" s="789"/>
      <c r="CT625" s="789"/>
      <c r="CU625" s="789"/>
      <c r="CV625" s="789"/>
      <c r="CW625" s="789"/>
      <c r="CX625" s="789"/>
      <c r="CY625" s="789"/>
      <c r="CZ625" s="792" t="s">
        <v>924</v>
      </c>
      <c r="DA625" s="789"/>
      <c r="DB625" s="789"/>
      <c r="DC625" s="789"/>
      <c r="DD625" s="792" t="s">
        <v>924</v>
      </c>
      <c r="DE625" s="789"/>
      <c r="DF625" s="789"/>
      <c r="DG625" s="789"/>
      <c r="DH625" s="792" t="s">
        <v>925</v>
      </c>
      <c r="DI625" s="789"/>
      <c r="DJ625" s="789"/>
      <c r="DK625" s="789"/>
      <c r="DL625" s="792" t="s">
        <v>924</v>
      </c>
      <c r="DM625" s="789"/>
      <c r="DN625" s="789"/>
      <c r="DO625" s="789"/>
      <c r="DP625" s="795" t="s">
        <v>926</v>
      </c>
      <c r="DQ625" s="293"/>
      <c r="DR625" s="294"/>
      <c r="DS625" s="295"/>
      <c r="DT625" s="295"/>
      <c r="DU625" s="296"/>
    </row>
    <row r="626" spans="1:125" ht="80.25" customHeight="1" x14ac:dyDescent="0.25">
      <c r="A626" s="303"/>
      <c r="B626" s="835"/>
      <c r="C626" s="838"/>
      <c r="D626" s="838"/>
      <c r="E626" s="838"/>
      <c r="F626" s="841"/>
      <c r="G626" s="844"/>
      <c r="H626" s="486" t="s">
        <v>2281</v>
      </c>
      <c r="I626" s="847"/>
      <c r="J626" s="850"/>
      <c r="K626" s="853"/>
      <c r="L626" s="274"/>
      <c r="M626" s="856"/>
      <c r="N626" s="859"/>
      <c r="O626" s="862"/>
      <c r="P626" s="865"/>
      <c r="Q626" s="868"/>
      <c r="R626" s="871"/>
      <c r="S626" s="274"/>
      <c r="T626" s="516" t="s">
        <v>2282</v>
      </c>
      <c r="U626" s="258" t="s">
        <v>748</v>
      </c>
      <c r="V626" s="258"/>
      <c r="W626" s="798">
        <v>25</v>
      </c>
      <c r="X626" s="798"/>
      <c r="Y626" s="798"/>
      <c r="Z626" s="798"/>
      <c r="AA626" s="798"/>
      <c r="AB626" s="798"/>
      <c r="AC626" s="798"/>
      <c r="AD626" s="798"/>
      <c r="AE626" s="798">
        <v>15</v>
      </c>
      <c r="AF626" s="798"/>
      <c r="AG626" s="412">
        <f t="shared" si="1398"/>
        <v>40</v>
      </c>
      <c r="AH626" s="403">
        <v>0.14399999999999999</v>
      </c>
      <c r="AI626" s="404"/>
      <c r="AJ626" s="801" t="s">
        <v>189</v>
      </c>
      <c r="AK626" s="802"/>
      <c r="AL626" s="803" t="s">
        <v>588</v>
      </c>
      <c r="AM626" s="804"/>
      <c r="AN626" s="801" t="s">
        <v>189</v>
      </c>
      <c r="AO626" s="802"/>
      <c r="AP626" s="499" t="s">
        <v>1767</v>
      </c>
      <c r="AQ626" s="482" t="s">
        <v>616</v>
      </c>
      <c r="AR626" s="269" t="s">
        <v>1768</v>
      </c>
      <c r="AS626" s="266" t="s">
        <v>1759</v>
      </c>
      <c r="AT626" s="261" t="s">
        <v>1756</v>
      </c>
      <c r="AU626" s="276"/>
      <c r="AV626" s="879"/>
      <c r="AW626" s="882"/>
      <c r="AX626" s="885"/>
      <c r="AY626" s="882"/>
      <c r="AZ626" s="888"/>
      <c r="BA626" s="891"/>
      <c r="BB626" s="394"/>
      <c r="BC626" s="282"/>
      <c r="BD626" s="397">
        <v>0.8</v>
      </c>
      <c r="BE626" s="283" t="str">
        <f t="shared" ref="BE626" si="1408">IF(ISERROR(IF(R625="R.INHERENTE
4","R. INHERENTE",(IF(AZ625="R.RESIDUAL
4","R. RESIDUAL"," ")))),"",(IF(R625="R.INHERENTE
4","R. INHERENTE",(IF(AZ625="R.RESIDUAL
4","R. RESIDUAL"," ")))))</f>
        <v xml:space="preserve"> </v>
      </c>
      <c r="BF626" s="284" t="str">
        <f t="shared" ref="BF626" si="1409">IF(ISERROR(IF(R625="R.INHERENTE
9","R. INHERENTE",(IF(AZ625="R.RESIDUAL
9","R. RESIDUAL"," ")))),"",(IF(R625="R.INHERENTE
9","R. INHERENTE",(IF(AZ625="R.RESIDUAL
9","R. RESIDUAL"," ")))))</f>
        <v xml:space="preserve"> </v>
      </c>
      <c r="BG626" s="285" t="str">
        <f t="shared" ref="BG626" si="1410">IF(ISERROR(IF(R625="R.INHERENTE
14","R. INHERENTE",(IF(AZ625="R.RESIDUAL
14","R. RESIDUAL"," ")))),"",(IF(R625="R.INHERENTE
14","R. INHERENTE",(IF(AZ625="R.RESIDUAL
14","R. RESIDUAL"," ")))))</f>
        <v xml:space="preserve"> </v>
      </c>
      <c r="BH626" s="285" t="str">
        <f t="shared" ref="BH626" si="1411">IF(ISERROR(IF(R625="R.INHERENTE
19","R. INHERENTE",(IF(AZ625="R.RESIDUAL
19","R. RESIDUAL"," ")))),"",(IF(R625="R.INHERENTE
19","R. INHERENTE",(IF(AZ625="R.RESIDUAL
19","R. RESIDUAL"," ")))))</f>
        <v xml:space="preserve"> </v>
      </c>
      <c r="BI626" s="286" t="str">
        <f t="shared" ref="BI626" si="1412">IF(ISERROR(IF(R625="R.INHERENTE
24","R. INHERENTE",(IF(AZ625="R.RESIDUAL
24","R. RESIDUAL"," ")))),"",(IF(R625="R.INHERENTE
24","R. INHERENTE",(IF(AZ625="R.RESIDUAL
24","R. RESIDUAL"," ")))))</f>
        <v xml:space="preserve"> </v>
      </c>
      <c r="BJ626" s="280"/>
      <c r="BK626" s="894"/>
      <c r="BL626" s="1161"/>
      <c r="BM626" s="1161"/>
      <c r="BN626" s="1161"/>
      <c r="BO626" s="811"/>
      <c r="BP626" s="814"/>
      <c r="BQ626" s="392"/>
      <c r="BR626" s="817"/>
      <c r="BS626" s="820"/>
      <c r="BT626" s="823"/>
      <c r="BU626" s="275"/>
      <c r="BV626" s="826"/>
      <c r="BW626" s="829"/>
      <c r="BX626" s="829"/>
      <c r="BY626" s="829"/>
      <c r="BZ626" s="793"/>
      <c r="CA626" s="829"/>
      <c r="CB626" s="829"/>
      <c r="CC626" s="829"/>
      <c r="CD626" s="793"/>
      <c r="CE626" s="829"/>
      <c r="CF626" s="829"/>
      <c r="CG626" s="829"/>
      <c r="CH626" s="793"/>
      <c r="CI626" s="829"/>
      <c r="CJ626" s="829"/>
      <c r="CK626" s="829"/>
      <c r="CL626" s="793"/>
      <c r="CM626" s="829"/>
      <c r="CN626" s="829"/>
      <c r="CO626" s="829"/>
      <c r="CP626" s="796"/>
      <c r="CQ626" s="308"/>
      <c r="CR626" s="832"/>
      <c r="CS626" s="790"/>
      <c r="CT626" s="790"/>
      <c r="CU626" s="790"/>
      <c r="CV626" s="790"/>
      <c r="CW626" s="790"/>
      <c r="CX626" s="790"/>
      <c r="CY626" s="790"/>
      <c r="CZ626" s="793"/>
      <c r="DA626" s="790"/>
      <c r="DB626" s="790"/>
      <c r="DC626" s="790"/>
      <c r="DD626" s="793"/>
      <c r="DE626" s="790"/>
      <c r="DF626" s="790"/>
      <c r="DG626" s="790"/>
      <c r="DH626" s="793"/>
      <c r="DI626" s="790"/>
      <c r="DJ626" s="790"/>
      <c r="DK626" s="790"/>
      <c r="DL626" s="793"/>
      <c r="DM626" s="790"/>
      <c r="DN626" s="790"/>
      <c r="DO626" s="790"/>
      <c r="DP626" s="796"/>
      <c r="DQ626" s="293"/>
      <c r="DR626" s="297"/>
      <c r="DS626" s="298"/>
      <c r="DT626" s="298"/>
      <c r="DU626" s="299"/>
    </row>
    <row r="627" spans="1:125" ht="80.25" customHeight="1" x14ac:dyDescent="0.25">
      <c r="A627" s="303"/>
      <c r="B627" s="835"/>
      <c r="C627" s="838"/>
      <c r="D627" s="838"/>
      <c r="E627" s="838"/>
      <c r="F627" s="841"/>
      <c r="G627" s="844"/>
      <c r="H627" s="486" t="s">
        <v>2283</v>
      </c>
      <c r="I627" s="847"/>
      <c r="J627" s="850"/>
      <c r="K627" s="853"/>
      <c r="L627" s="274"/>
      <c r="M627" s="856"/>
      <c r="N627" s="859"/>
      <c r="O627" s="862"/>
      <c r="P627" s="865"/>
      <c r="Q627" s="868"/>
      <c r="R627" s="871"/>
      <c r="S627" s="274"/>
      <c r="T627" s="516" t="s">
        <v>2284</v>
      </c>
      <c r="U627" s="258"/>
      <c r="V627" s="258" t="s">
        <v>260</v>
      </c>
      <c r="W627" s="798">
        <v>25</v>
      </c>
      <c r="X627" s="798"/>
      <c r="Y627" s="798"/>
      <c r="Z627" s="798"/>
      <c r="AA627" s="798"/>
      <c r="AB627" s="798"/>
      <c r="AC627" s="798"/>
      <c r="AD627" s="798"/>
      <c r="AE627" s="798">
        <v>15</v>
      </c>
      <c r="AF627" s="798"/>
      <c r="AG627" s="412">
        <f t="shared" si="1398"/>
        <v>40</v>
      </c>
      <c r="AH627" s="403"/>
      <c r="AI627" s="404">
        <v>0.48</v>
      </c>
      <c r="AJ627" s="801" t="s">
        <v>189</v>
      </c>
      <c r="AK627" s="802"/>
      <c r="AL627" s="803" t="s">
        <v>588</v>
      </c>
      <c r="AM627" s="804"/>
      <c r="AN627" s="801" t="s">
        <v>189</v>
      </c>
      <c r="AO627" s="802"/>
      <c r="AP627" s="553" t="s">
        <v>1769</v>
      </c>
      <c r="AQ627" s="482" t="s">
        <v>616</v>
      </c>
      <c r="AR627" s="269" t="s">
        <v>1770</v>
      </c>
      <c r="AS627" s="266" t="s">
        <v>1759</v>
      </c>
      <c r="AT627" s="261" t="s">
        <v>1756</v>
      </c>
      <c r="AU627" s="276"/>
      <c r="AV627" s="879"/>
      <c r="AW627" s="882"/>
      <c r="AX627" s="885"/>
      <c r="AY627" s="882"/>
      <c r="AZ627" s="888"/>
      <c r="BA627" s="891"/>
      <c r="BB627" s="394"/>
      <c r="BC627" s="282"/>
      <c r="BD627" s="397">
        <v>0.60000000000000009</v>
      </c>
      <c r="BE627" s="283" t="str">
        <f t="shared" ref="BE627" si="1413">IF(ISERROR(IF(R625="R.INHERENTE
3","R. INHERENTE",(IF(AZ625="R.RESIDUAL
3","R. RESIDUAL"," ")))),"",(IF(R625="R.INHERENTE
3","R. INHERENTE",(IF(AZ625="R.RESIDUAL
3","R. RESIDUAL"," ")))))</f>
        <v xml:space="preserve"> </v>
      </c>
      <c r="BF627" s="284" t="str">
        <f t="shared" ref="BF627" si="1414">IF(ISERROR(IF(R625="R.INHERENTE
8","R. INHERENTE",(IF(AZ625="R.RESIDUAL
8","R. RESIDUAL"," ")))),"",(IF(R625="R.INHERENTE
8","R. INHERENTE",(IF(AZ625="R.RESIDUAL
8","R. RESIDUAL"," ")))))</f>
        <v xml:space="preserve"> </v>
      </c>
      <c r="BG627" s="284" t="str">
        <f t="shared" ref="BG627" si="1415">IF(ISERROR(IF(R625="R.INHERENTE
13","R. INHERENTE",(IF(AZ625="R.RESIDUAL
13","R. RESIDUAL"," ")))),"",(IF(R625="R.INHERENTE
13","R. INHERENTE",(IF(AZ625="R.RESIDUAL
13","R. RESIDUAL"," ")))))</f>
        <v xml:space="preserve"> </v>
      </c>
      <c r="BH627" s="285" t="str">
        <f t="shared" ref="BH627" si="1416">IF(ISERROR(IF(R625="R.INHERENTE
18","R. INHERENTE",(IF(AZ625="R.RESIDUAL
18","R. RESIDUAL"," ")))),"",(IF(R625="R.INHERENTE
18","R. INHERENTE",(IF(AZ625="R.RESIDUAL
18","R. RESIDUAL"," ")))))</f>
        <v xml:space="preserve"> </v>
      </c>
      <c r="BI627" s="286" t="str">
        <f t="shared" ref="BI627" si="1417">IF(ISERROR(IF(R625="R.INHERENTE
23","R. INHERENTE",(IF(AZ625="R.RESIDUAL
23","R. RESIDUAL"," ")))),"",(IF(R625="R.INHERENTE
23","R. INHERENTE",(IF(AZ625="R.RESIDUAL
23","R. RESIDUAL"," ")))))</f>
        <v xml:space="preserve"> </v>
      </c>
      <c r="BJ627" s="280"/>
      <c r="BK627" s="894"/>
      <c r="BL627" s="1161"/>
      <c r="BM627" s="1161"/>
      <c r="BN627" s="1161"/>
      <c r="BO627" s="811"/>
      <c r="BP627" s="814"/>
      <c r="BQ627" s="392"/>
      <c r="BR627" s="817"/>
      <c r="BS627" s="820"/>
      <c r="BT627" s="823"/>
      <c r="BU627" s="275"/>
      <c r="BV627" s="826"/>
      <c r="BW627" s="829"/>
      <c r="BX627" s="829"/>
      <c r="BY627" s="829"/>
      <c r="BZ627" s="793"/>
      <c r="CA627" s="829"/>
      <c r="CB627" s="829"/>
      <c r="CC627" s="829"/>
      <c r="CD627" s="793"/>
      <c r="CE627" s="829"/>
      <c r="CF627" s="829"/>
      <c r="CG627" s="829"/>
      <c r="CH627" s="793"/>
      <c r="CI627" s="829"/>
      <c r="CJ627" s="829"/>
      <c r="CK627" s="829"/>
      <c r="CL627" s="793"/>
      <c r="CM627" s="829"/>
      <c r="CN627" s="829"/>
      <c r="CO627" s="829"/>
      <c r="CP627" s="796"/>
      <c r="CQ627" s="308"/>
      <c r="CR627" s="832"/>
      <c r="CS627" s="790"/>
      <c r="CT627" s="790"/>
      <c r="CU627" s="790"/>
      <c r="CV627" s="790"/>
      <c r="CW627" s="790"/>
      <c r="CX627" s="790"/>
      <c r="CY627" s="790"/>
      <c r="CZ627" s="793"/>
      <c r="DA627" s="790"/>
      <c r="DB627" s="790"/>
      <c r="DC627" s="790"/>
      <c r="DD627" s="793"/>
      <c r="DE627" s="790"/>
      <c r="DF627" s="790"/>
      <c r="DG627" s="790"/>
      <c r="DH627" s="793"/>
      <c r="DI627" s="790"/>
      <c r="DJ627" s="790"/>
      <c r="DK627" s="790"/>
      <c r="DL627" s="793"/>
      <c r="DM627" s="790"/>
      <c r="DN627" s="790"/>
      <c r="DO627" s="790"/>
      <c r="DP627" s="796"/>
      <c r="DQ627" s="293"/>
      <c r="DR627" s="297"/>
      <c r="DS627" s="298"/>
      <c r="DT627" s="298"/>
      <c r="DU627" s="299"/>
    </row>
    <row r="628" spans="1:125" ht="80.25" customHeight="1" x14ac:dyDescent="0.25">
      <c r="A628" s="303"/>
      <c r="B628" s="835"/>
      <c r="C628" s="838"/>
      <c r="D628" s="838"/>
      <c r="E628" s="838"/>
      <c r="F628" s="841"/>
      <c r="G628" s="844"/>
      <c r="H628" s="486" t="s">
        <v>2285</v>
      </c>
      <c r="I628" s="847"/>
      <c r="J628" s="850"/>
      <c r="K628" s="853"/>
      <c r="L628" s="274"/>
      <c r="M628" s="856"/>
      <c r="N628" s="859"/>
      <c r="O628" s="862"/>
      <c r="P628" s="865"/>
      <c r="Q628" s="868"/>
      <c r="R628" s="871"/>
      <c r="S628" s="274"/>
      <c r="T628" s="516" t="s">
        <v>2286</v>
      </c>
      <c r="U628" s="258"/>
      <c r="V628" s="258" t="s">
        <v>260</v>
      </c>
      <c r="W628" s="798">
        <v>25</v>
      </c>
      <c r="X628" s="798"/>
      <c r="Y628" s="798"/>
      <c r="Z628" s="798"/>
      <c r="AA628" s="798"/>
      <c r="AB628" s="798"/>
      <c r="AC628" s="798"/>
      <c r="AD628" s="798"/>
      <c r="AE628" s="798">
        <v>15</v>
      </c>
      <c r="AF628" s="798"/>
      <c r="AG628" s="412">
        <f t="shared" si="1398"/>
        <v>40</v>
      </c>
      <c r="AH628" s="403"/>
      <c r="AI628" s="404">
        <v>0.28799999999999998</v>
      </c>
      <c r="AJ628" s="801" t="s">
        <v>189</v>
      </c>
      <c r="AK628" s="802"/>
      <c r="AL628" s="803" t="s">
        <v>588</v>
      </c>
      <c r="AM628" s="804"/>
      <c r="AN628" s="801" t="s">
        <v>189</v>
      </c>
      <c r="AO628" s="802"/>
      <c r="AP628" s="553" t="s">
        <v>1771</v>
      </c>
      <c r="AQ628" s="482" t="s">
        <v>616</v>
      </c>
      <c r="AR628" s="269" t="s">
        <v>1772</v>
      </c>
      <c r="AS628" s="266" t="s">
        <v>1759</v>
      </c>
      <c r="AT628" s="261" t="s">
        <v>1756</v>
      </c>
      <c r="AU628" s="276"/>
      <c r="AV628" s="879"/>
      <c r="AW628" s="882"/>
      <c r="AX628" s="885"/>
      <c r="AY628" s="882"/>
      <c r="AZ628" s="888"/>
      <c r="BA628" s="891"/>
      <c r="BB628" s="394"/>
      <c r="BC628" s="282"/>
      <c r="BD628" s="397">
        <v>0.4</v>
      </c>
      <c r="BE628" s="287" t="str">
        <f t="shared" ref="BE628" si="1418">IF(ISERROR(IF(R625="R.INHERENTE
2","R. INHERENTE",(IF(AZ625="R.RESIDUAL
2","R. RESIDUAL"," ")))),"",(IF(R625="R.INHERENTE
2","R. INHERENTE",(IF(AZ625="R.RESIDUAL
2","R. RESIDUAL"," ")))))</f>
        <v xml:space="preserve"> </v>
      </c>
      <c r="BF628" s="284" t="str">
        <f t="shared" ref="BF628" si="1419">IF(ISERROR(IF(R625="R.INHERENTE
7","R. INHERENTE",(IF(AZ625="R.RESIDUAL
7","R. RESIDUAL"," ")))),"",(IF(R625="R.INHERENTE
7","R. INHERENTE",(IF(AZ625="R.RESIDUAL
7","R. RESIDUAL"," ")))))</f>
        <v xml:space="preserve"> </v>
      </c>
      <c r="BG628" s="284" t="str">
        <f t="shared" ref="BG628" si="1420">IF(ISERROR(IF(R625="R.INHERENTE
12","R. INHERENTE",(IF(AZ625="R.RESIDUAL
12","R. RESIDUAL"," ")))),"",(IF(R625="R.INHERENTE
12","R. INHERENTE",(IF(AZ625="R.RESIDUAL
12","R. RESIDUAL"," ")))))</f>
        <v xml:space="preserve"> </v>
      </c>
      <c r="BH628" s="285" t="str">
        <f t="shared" ref="BH628" si="1421">IF(ISERROR(IF(R625="R.INHERENTE
17","R. INHERENTE",(IF(AZ625="R.RESIDUAL
17","R. RESIDUAL"," ")))),"",(IF(R625="R.INHERENTE
17","R. INHERENTE",(IF(AZ625="R.RESIDUAL
17","R. RESIDUAL"," ")))))</f>
        <v>R. INHERENTE</v>
      </c>
      <c r="BI628" s="286" t="str">
        <f t="shared" ref="BI628" si="1422">IF(ISERROR(IF(R625="R.INHERENTE
22","R. INHERENTE",(IF(AZ625="R.RESIDUAL
22","R. RESIDUAL"," ")))),"",(IF(R625="R.INHERENTE
22","R. INHERENTE",(IF(AZ625="R.RESIDUAL
22","R. RESIDUAL"," ")))))</f>
        <v xml:space="preserve"> </v>
      </c>
      <c r="BJ628" s="280"/>
      <c r="BK628" s="894"/>
      <c r="BL628" s="1161"/>
      <c r="BM628" s="1161"/>
      <c r="BN628" s="1161"/>
      <c r="BO628" s="811"/>
      <c r="BP628" s="814"/>
      <c r="BQ628" s="392"/>
      <c r="BR628" s="817"/>
      <c r="BS628" s="820"/>
      <c r="BT628" s="823"/>
      <c r="BU628" s="275"/>
      <c r="BV628" s="826"/>
      <c r="BW628" s="829"/>
      <c r="BX628" s="829"/>
      <c r="BY628" s="829"/>
      <c r="BZ628" s="793"/>
      <c r="CA628" s="829"/>
      <c r="CB628" s="829"/>
      <c r="CC628" s="829"/>
      <c r="CD628" s="793"/>
      <c r="CE628" s="829"/>
      <c r="CF628" s="829"/>
      <c r="CG628" s="829"/>
      <c r="CH628" s="793"/>
      <c r="CI628" s="829"/>
      <c r="CJ628" s="829"/>
      <c r="CK628" s="829"/>
      <c r="CL628" s="793"/>
      <c r="CM628" s="829"/>
      <c r="CN628" s="829"/>
      <c r="CO628" s="829"/>
      <c r="CP628" s="796"/>
      <c r="CQ628" s="308"/>
      <c r="CR628" s="832"/>
      <c r="CS628" s="790"/>
      <c r="CT628" s="790"/>
      <c r="CU628" s="790"/>
      <c r="CV628" s="790"/>
      <c r="CW628" s="790"/>
      <c r="CX628" s="790"/>
      <c r="CY628" s="790"/>
      <c r="CZ628" s="793"/>
      <c r="DA628" s="790"/>
      <c r="DB628" s="790"/>
      <c r="DC628" s="790"/>
      <c r="DD628" s="793"/>
      <c r="DE628" s="790"/>
      <c r="DF628" s="790"/>
      <c r="DG628" s="790"/>
      <c r="DH628" s="793"/>
      <c r="DI628" s="790"/>
      <c r="DJ628" s="790"/>
      <c r="DK628" s="790"/>
      <c r="DL628" s="793"/>
      <c r="DM628" s="790"/>
      <c r="DN628" s="790"/>
      <c r="DO628" s="790"/>
      <c r="DP628" s="796"/>
      <c r="DQ628" s="293"/>
      <c r="DR628" s="297"/>
      <c r="DS628" s="298"/>
      <c r="DT628" s="298"/>
      <c r="DU628" s="299"/>
    </row>
    <row r="629" spans="1:125" ht="80.25" customHeight="1" thickBot="1" x14ac:dyDescent="0.3">
      <c r="A629" s="303"/>
      <c r="B629" s="836"/>
      <c r="C629" s="839"/>
      <c r="D629" s="839"/>
      <c r="E629" s="839"/>
      <c r="F629" s="842"/>
      <c r="G629" s="845"/>
      <c r="H629" s="487"/>
      <c r="I629" s="848"/>
      <c r="J629" s="851"/>
      <c r="K629" s="854"/>
      <c r="L629" s="274"/>
      <c r="M629" s="857"/>
      <c r="N629" s="860"/>
      <c r="O629" s="863"/>
      <c r="P629" s="866"/>
      <c r="Q629" s="869"/>
      <c r="R629" s="872"/>
      <c r="S629" s="274"/>
      <c r="T629" s="536"/>
      <c r="U629" s="263"/>
      <c r="V629" s="263"/>
      <c r="W629" s="805"/>
      <c r="X629" s="805"/>
      <c r="Y629" s="805"/>
      <c r="Z629" s="805"/>
      <c r="AA629" s="805"/>
      <c r="AB629" s="805"/>
      <c r="AC629" s="805"/>
      <c r="AD629" s="805"/>
      <c r="AE629" s="805"/>
      <c r="AF629" s="805"/>
      <c r="AG629" s="413">
        <f t="shared" si="1398"/>
        <v>0</v>
      </c>
      <c r="AH629" s="405"/>
      <c r="AI629" s="406"/>
      <c r="AJ629" s="806"/>
      <c r="AK629" s="807"/>
      <c r="AL629" s="808"/>
      <c r="AM629" s="809"/>
      <c r="AN629" s="806"/>
      <c r="AO629" s="807"/>
      <c r="AP629" s="271"/>
      <c r="AQ629" s="483"/>
      <c r="AR629" s="270"/>
      <c r="AS629" s="267"/>
      <c r="AT629" s="264"/>
      <c r="AU629" s="276"/>
      <c r="AV629" s="880"/>
      <c r="AW629" s="883"/>
      <c r="AX629" s="886"/>
      <c r="AY629" s="883"/>
      <c r="AZ629" s="889"/>
      <c r="BA629" s="892"/>
      <c r="BB629" s="394"/>
      <c r="BC629" s="282"/>
      <c r="BD629" s="398">
        <v>0.2</v>
      </c>
      <c r="BE629" s="288" t="str">
        <f t="shared" ref="BE629" si="1423">IF(ISERROR(IF(R625="R.INHERENTE
1","R. INHERENTE",(IF(AZ625="R.RESIDUAL
1","R. RESIDUAL"," ")))),"",(IF(R625="R.INHERENTE
1","R. INHERENTE",(IF(AZ625="R.RESIDUAL
1","R. RESIDUAL"," ")))))</f>
        <v xml:space="preserve"> </v>
      </c>
      <c r="BF629" s="289" t="str">
        <f t="shared" ref="BF629" si="1424">IF(ISERROR(IF(R625="R.INHERENTE
6","R. INHERENTE",(IF(AZ625="R.RESIDUAL
6","R. RESIDUAL"," ")))),"",(IF(R625="R.INHERENTE
6","R. INHERENTE",(IF(AZ625="R.RESIDUAL
6","R. RESIDUAL"," ")))))</f>
        <v>R. RESIDUAL</v>
      </c>
      <c r="BG629" s="290" t="str">
        <f t="shared" ref="BG629" si="1425">IF(ISERROR(IF(R625="R.INHERENTE
11","R. INHERENTE",(IF(AZ625="R.RESIDUAL
11","R. RESIDUAL"," ")))),"",(IF(R625="R.INHERENTE
11","R. INHERENTE",(IF(AZ625="R.RESIDUAL
11","R. RESIDUAL"," ")))))</f>
        <v xml:space="preserve"> </v>
      </c>
      <c r="BH629" s="291" t="str">
        <f t="shared" ref="BH629" si="1426">IF(ISERROR(IF(R625="R.INHERENTE
16","R. INHERENTE",(IF(AZ625="R.RESIDUAL
16","R. RESIDUAL"," ")))),"",(IF(R625="R.INHERENTE
16","R. INHERENTE",(IF(AZ625="R.RESIDUAL
16","R. RESIDUAL"," ")))))</f>
        <v xml:space="preserve"> </v>
      </c>
      <c r="BI629" s="292" t="str">
        <f t="shared" ref="BI629" si="1427">IF(ISERROR(IF(R625="R.INHERENTE
21","R. INHERENTE",(IF(AZ625="R.RESIDUAL
21","R. RESIDUAL"," ")))),"",(IF(R625="R.INHERENTE
21","R. INHERENTE",(IF(AZ625="R.RESIDUAL
21","R. RESIDUAL"," ")))))</f>
        <v xml:space="preserve"> </v>
      </c>
      <c r="BJ629" s="280"/>
      <c r="BK629" s="895"/>
      <c r="BL629" s="1162"/>
      <c r="BM629" s="1162"/>
      <c r="BN629" s="1162"/>
      <c r="BO629" s="812"/>
      <c r="BP629" s="815"/>
      <c r="BQ629" s="392"/>
      <c r="BR629" s="818"/>
      <c r="BS629" s="821"/>
      <c r="BT629" s="824"/>
      <c r="BU629" s="275"/>
      <c r="BV629" s="827"/>
      <c r="BW629" s="830"/>
      <c r="BX629" s="830"/>
      <c r="BY629" s="830"/>
      <c r="BZ629" s="794"/>
      <c r="CA629" s="830"/>
      <c r="CB629" s="830"/>
      <c r="CC629" s="830"/>
      <c r="CD629" s="794"/>
      <c r="CE629" s="830"/>
      <c r="CF629" s="830"/>
      <c r="CG629" s="830"/>
      <c r="CH629" s="794"/>
      <c r="CI629" s="830"/>
      <c r="CJ629" s="830"/>
      <c r="CK629" s="830"/>
      <c r="CL629" s="794"/>
      <c r="CM629" s="830"/>
      <c r="CN629" s="830"/>
      <c r="CO629" s="830"/>
      <c r="CP629" s="797"/>
      <c r="CQ629" s="308"/>
      <c r="CR629" s="833"/>
      <c r="CS629" s="791"/>
      <c r="CT629" s="791"/>
      <c r="CU629" s="791"/>
      <c r="CV629" s="791"/>
      <c r="CW629" s="791"/>
      <c r="CX629" s="791"/>
      <c r="CY629" s="791"/>
      <c r="CZ629" s="794"/>
      <c r="DA629" s="791"/>
      <c r="DB629" s="791"/>
      <c r="DC629" s="791"/>
      <c r="DD629" s="794"/>
      <c r="DE629" s="791"/>
      <c r="DF629" s="791"/>
      <c r="DG629" s="791"/>
      <c r="DH629" s="794"/>
      <c r="DI629" s="791"/>
      <c r="DJ629" s="791"/>
      <c r="DK629" s="791"/>
      <c r="DL629" s="794"/>
      <c r="DM629" s="791"/>
      <c r="DN629" s="791"/>
      <c r="DO629" s="791"/>
      <c r="DP629" s="797"/>
      <c r="DQ629" s="293"/>
      <c r="DR629" s="300"/>
      <c r="DS629" s="301"/>
      <c r="DT629" s="301"/>
      <c r="DU629" s="302"/>
    </row>
    <row r="630" spans="1:125" ht="18.75" customHeight="1" thickBot="1" x14ac:dyDescent="0.35">
      <c r="AP630" s="519"/>
      <c r="AV630" s="394"/>
      <c r="AW630" s="394"/>
      <c r="AX630" s="394"/>
      <c r="AY630" s="394"/>
      <c r="AZ630" s="394"/>
      <c r="BE630" s="410">
        <v>0.2</v>
      </c>
      <c r="BF630" s="411">
        <v>0.4</v>
      </c>
      <c r="BG630" s="411">
        <v>0.60000000000000009</v>
      </c>
      <c r="BH630" s="411">
        <v>0.8</v>
      </c>
      <c r="BI630" s="411">
        <v>1</v>
      </c>
    </row>
    <row r="631" spans="1:125" ht="80.25" customHeight="1" x14ac:dyDescent="0.25">
      <c r="A631" s="303"/>
      <c r="B631" s="834">
        <v>103</v>
      </c>
      <c r="C631" s="837" t="s">
        <v>653</v>
      </c>
      <c r="D631" s="837" t="s">
        <v>635</v>
      </c>
      <c r="E631" s="837" t="s">
        <v>601</v>
      </c>
      <c r="F631" s="840" t="s">
        <v>598</v>
      </c>
      <c r="G631" s="843" t="s">
        <v>2287</v>
      </c>
      <c r="H631" s="485" t="s">
        <v>2288</v>
      </c>
      <c r="I631" s="846" t="str">
        <f>IF(F631="","",(CONCATENATE("Posibilidad de afectación ",F631," ",G631," ",H631," ",H632," ",H633," ",H634," ",H635)))</f>
        <v xml:space="preserve">Posibilidad de afectación Reputacional  por materialización de irregularidades sustanciales (NULIDADES) atribuibles al despacho que afecten el curso de la actuación disciplinaria,  a causa de la indebida notificación y violación al debido proceso, inobservancia al derecho de defensa y las irregularidades en el trámite procesal  </v>
      </c>
      <c r="J631" s="849" t="s">
        <v>268</v>
      </c>
      <c r="K631" s="852" t="s">
        <v>868</v>
      </c>
      <c r="L631" s="274"/>
      <c r="M631" s="855" t="s">
        <v>658</v>
      </c>
      <c r="N631" s="858">
        <f>IF(ISERROR(VLOOKUP($M631,[15]Listas!$E$20:$F$24,2,FALSE)),"",(VLOOKUP($M631,[15]Listas!$E$20:$F$24,2,FALSE)))</f>
        <v>0.4</v>
      </c>
      <c r="O631" s="861" t="str">
        <f>IF(ISERROR(VLOOKUP($N631,[15]Listas!$E$3:$F$7,2,FALSE)),"",(VLOOKUP($N631,[15]Listas!$E$3:$F$7,2,FALSE)))</f>
        <v>BAJA</v>
      </c>
      <c r="P631" s="864" t="s">
        <v>597</v>
      </c>
      <c r="Q631" s="867">
        <f>IF(ISERROR(VLOOKUP($P631,[15]Listas!$E$28:$F$35,2,FALSE)),"",(VLOOKUP($P631,[15]Listas!$E$28:$F$35,2,FALSE)))</f>
        <v>0.8</v>
      </c>
      <c r="R631" s="870" t="str">
        <f t="shared" ref="R631" si="1428">IF(N631="","",(CONCATENATE("R.INHERENTE
",(IF(AND($N631=0.2,$Q631=0.2),1,(IF(AND($N631=0.2,$Q631=0.4),6,(IF(AND($N631=0.2,$Q631=0.6),11,(IF(AND($N631=0.2,$Q631=0.8),16,(IF(AND($N631=0.2,$Q631=1),21,(IF(AND($N631=0.4,$Q631=0.2),2,(IF(AND($N631=0.4,$Q631=0.4),7,(IF(AND($N631=0.4,$Q631=0.6),12,(IF(AND($N631=0.4,$Q631=0.8),17,(IF(AND($N631=0.4,$Q631=1),22,(IF(AND($N631=0.6,$Q631=0.2),3,(IF(AND($N631=0.6,$Q631=0.4),8,(IF(AND($N631=0.6,$Q631=0.6),13,(IF(AND($N631=0.6,$Q631=0.8),18,(IF(AND($N631=0.6,$Q631=1),23,(IF(AND($N631=0.8,$Q631=0.2),4,(IF(AND($N631=0.8,$Q631=0.4),9,(IF(AND($N631=0.8,$Q631=0.6),14,(IF(AND($N631=0.8,$Q631=0.8),19,(IF(AND($N631=0.8,$Q631=1),24,(IF(AND($N631=1,$Q631=0.2),5,(IF(AND($N631=1,$Q631=0.4),10,(IF(AND($N631=1,$Q631=0.6),15,(IF(AND($N631=1,$Q631=0.8),20,(IF(AND($N631=1,$Q631=1),25,"")))))))))))))))))))))))))))))))))))))))))))))))))))))</f>
        <v>R.INHERENTE
17</v>
      </c>
      <c r="S631" s="274">
        <f>+VLOOKUP($R631,[15]Listas!$D$112:$E$136,2,FALSE)</f>
        <v>17</v>
      </c>
      <c r="T631" s="515" t="s">
        <v>2289</v>
      </c>
      <c r="U631" s="309" t="s">
        <v>748</v>
      </c>
      <c r="V631" s="309"/>
      <c r="W631" s="873">
        <v>25</v>
      </c>
      <c r="X631" s="874"/>
      <c r="Y631" s="873"/>
      <c r="Z631" s="874"/>
      <c r="AA631" s="873"/>
      <c r="AB631" s="874"/>
      <c r="AC631" s="875"/>
      <c r="AD631" s="875"/>
      <c r="AE631" s="875">
        <v>15</v>
      </c>
      <c r="AF631" s="875"/>
      <c r="AG631" s="436">
        <f t="shared" ref="AG631:AG635" si="1429">W631+Y631+AA631+AC631+AE631</f>
        <v>40</v>
      </c>
      <c r="AH631" s="407">
        <v>0.24</v>
      </c>
      <c r="AI631" s="408"/>
      <c r="AJ631" s="1186" t="s">
        <v>189</v>
      </c>
      <c r="AK631" s="1187"/>
      <c r="AL631" s="1188" t="s">
        <v>588</v>
      </c>
      <c r="AM631" s="1189"/>
      <c r="AN631" s="1186" t="s">
        <v>189</v>
      </c>
      <c r="AO631" s="1187"/>
      <c r="AP631" s="500" t="s">
        <v>1773</v>
      </c>
      <c r="AQ631" s="552" t="s">
        <v>616</v>
      </c>
      <c r="AR631" s="310" t="s">
        <v>1774</v>
      </c>
      <c r="AS631" s="311" t="s">
        <v>1759</v>
      </c>
      <c r="AT631" s="312" t="s">
        <v>1756</v>
      </c>
      <c r="AU631" s="305">
        <f t="shared" ref="AU631" si="1430">+(IF(AND($AV631&gt;0,$AV631&lt;=0.2),0.2,(IF(AND($AV631&gt;0.2,$AV631&lt;=0.4),0.4,(IF(AND($AV631&gt;0.4,$AV631&lt;=0.6),0.6,(IF(AND($AV631&gt;0.6,$AV631&lt;=0.8),0.8,(IF($AV631&gt;0.8,1,""))))))))))</f>
        <v>0.4</v>
      </c>
      <c r="AV631" s="878">
        <f t="shared" ref="AV631" si="1431">+MIN(AH631:AH635)</f>
        <v>0.24</v>
      </c>
      <c r="AW631" s="881" t="str">
        <f t="shared" si="1394"/>
        <v>BAJA</v>
      </c>
      <c r="AX631" s="884">
        <f t="shared" ref="AX631" si="1432">+MIN(AI631:AI635)</f>
        <v>0.28799999999999998</v>
      </c>
      <c r="AY631" s="881" t="str">
        <f t="shared" si="1395"/>
        <v>BAJA</v>
      </c>
      <c r="AZ631" s="887" t="str">
        <f t="shared" si="1396"/>
        <v>R.RESIDUAL
7</v>
      </c>
      <c r="BA631" s="890" t="s">
        <v>610</v>
      </c>
      <c r="BB631" s="305">
        <f t="shared" ref="BB631" si="1433">+(IF(AND($AX631&gt;0,$AX631&lt;=0.2),0.2,(IF(AND($AX631&gt;0.2,$AX631&lt;=0.4),0.4,(IF(AND($AX631&gt;0.4,$AX631&lt;=0.6),0.6,(IF(AND($AX631&gt;0.6,$AX631&lt;=0.8),0.8,(IF($AX631&gt;0.8,1,""))))))))))</f>
        <v>0.4</v>
      </c>
      <c r="BC631" s="276">
        <f>+VLOOKUP($AZ631,[15]Listas!$F$112:$G$136,2,FALSE)</f>
        <v>7</v>
      </c>
      <c r="BD631" s="397">
        <v>1</v>
      </c>
      <c r="BE631" s="277" t="str">
        <f t="shared" ref="BE631" si="1434">IF(ISERROR(IF(R631="R.INHERENTE
5","R. INHERENTE",(IF(AZ631="R.RESIDUAL
5","R. RESIDUAL"," ")))),"",(IF(R631="R.INHERENTE
5","R. INHERENTE",(IF(AZ631="R.RESIDUAL
5","R. RESIDUAL"," ")))))</f>
        <v xml:space="preserve"> </v>
      </c>
      <c r="BF631" s="278" t="str">
        <f t="shared" ref="BF631" si="1435">IF(ISERROR(IF(R631="R.INHERENTE
10","R. INHERENTE",(IF(AZ631="R.RESIDUAL
10","R. RESIDUAL"," ")))),"",(IF(R631="R.INHERENTE
10","R. INHERENTE",(IF(AZ631="R.RESIDUAL
10","R. RESIDUAL"," ")))))</f>
        <v xml:space="preserve"> </v>
      </c>
      <c r="BG631" s="278" t="str">
        <f t="shared" ref="BG631" si="1436">IF(ISERROR(IF(R631="R.INHERENTE
15","R. INHERENTE",(IF(AZ631="R.RESIDUAL
15","R. RESIDUAL"," ")))),"",(IF(R631="R.INHERENTE
15","R. INHERENTE",(IF(AZ631="R.RESIDUAL
15","R. RESIDUAL"," ")))))</f>
        <v xml:space="preserve"> </v>
      </c>
      <c r="BH631" s="278" t="str">
        <f t="shared" ref="BH631" si="1437">IF(ISERROR(IF(R631="R.INHERENTE
20","R. INHERENTE",(IF(AZ631="R.RESIDUAL
20","R. RESIDUAL"," ")))),"",(IF(R631="R.INHERENTE
20","R. INHERENTE",(IF(AZ631="R.RESIDUAL
20","R. RESIDUAL"," ")))))</f>
        <v xml:space="preserve"> </v>
      </c>
      <c r="BI631" s="279" t="str">
        <f t="shared" ref="BI631" si="1438">IF(ISERROR(IF(R631="R.INHERENTE
25","R. INHERENTE",(IF(AZ631="R.RESIDUAL
25","R. RESIDUAL"," ")))),"",(IF(R631="R.INHERENTE
25","R. INHERENTE",(IF(AZ631="R.RESIDUAL
25","R. RESIDUAL"," ")))))</f>
        <v xml:space="preserve"> </v>
      </c>
      <c r="BJ631" s="280"/>
      <c r="BK631" s="893" t="s">
        <v>43</v>
      </c>
      <c r="BL631" s="1160" t="s">
        <v>43</v>
      </c>
      <c r="BM631" s="1160" t="s">
        <v>43</v>
      </c>
      <c r="BN631" s="1160" t="s">
        <v>43</v>
      </c>
      <c r="BO631" s="810" t="s">
        <v>43</v>
      </c>
      <c r="BP631" s="813"/>
      <c r="BQ631" s="392"/>
      <c r="BR631" s="816" t="s">
        <v>2295</v>
      </c>
      <c r="BS631" s="819" t="s">
        <v>1759</v>
      </c>
      <c r="BT631" s="822" t="s">
        <v>2293</v>
      </c>
      <c r="BU631" s="275"/>
      <c r="BV631" s="825">
        <v>44656</v>
      </c>
      <c r="BW631" s="828"/>
      <c r="BX631" s="828"/>
      <c r="BY631" s="828"/>
      <c r="BZ631" s="792" t="s">
        <v>924</v>
      </c>
      <c r="CA631" s="828"/>
      <c r="CB631" s="828"/>
      <c r="CC631" s="828"/>
      <c r="CD631" s="792" t="s">
        <v>924</v>
      </c>
      <c r="CE631" s="828"/>
      <c r="CF631" s="828"/>
      <c r="CG631" s="828"/>
      <c r="CH631" s="792" t="s">
        <v>925</v>
      </c>
      <c r="CI631" s="828"/>
      <c r="CJ631" s="828"/>
      <c r="CK631" s="828"/>
      <c r="CL631" s="792" t="s">
        <v>924</v>
      </c>
      <c r="CM631" s="828"/>
      <c r="CN631" s="828"/>
      <c r="CO631" s="828"/>
      <c r="CP631" s="795" t="s">
        <v>926</v>
      </c>
      <c r="CQ631" s="308"/>
      <c r="CR631" s="831">
        <v>44661</v>
      </c>
      <c r="CS631" s="789"/>
      <c r="CT631" s="789"/>
      <c r="CU631" s="789"/>
      <c r="CV631" s="789"/>
      <c r="CW631" s="789"/>
      <c r="CX631" s="789"/>
      <c r="CY631" s="789"/>
      <c r="CZ631" s="792" t="s">
        <v>924</v>
      </c>
      <c r="DA631" s="789"/>
      <c r="DB631" s="789"/>
      <c r="DC631" s="789"/>
      <c r="DD631" s="792" t="s">
        <v>924</v>
      </c>
      <c r="DE631" s="789"/>
      <c r="DF631" s="789"/>
      <c r="DG631" s="789"/>
      <c r="DH631" s="792" t="s">
        <v>925</v>
      </c>
      <c r="DI631" s="789"/>
      <c r="DJ631" s="789"/>
      <c r="DK631" s="789"/>
      <c r="DL631" s="792" t="s">
        <v>924</v>
      </c>
      <c r="DM631" s="789"/>
      <c r="DN631" s="789"/>
      <c r="DO631" s="789"/>
      <c r="DP631" s="795" t="s">
        <v>926</v>
      </c>
      <c r="DQ631" s="293"/>
      <c r="DR631" s="294"/>
      <c r="DS631" s="295"/>
      <c r="DT631" s="295"/>
      <c r="DU631" s="296"/>
    </row>
    <row r="632" spans="1:125" ht="80.25" customHeight="1" x14ac:dyDescent="0.25">
      <c r="A632" s="303"/>
      <c r="B632" s="835"/>
      <c r="C632" s="838"/>
      <c r="D632" s="838"/>
      <c r="E632" s="838"/>
      <c r="F632" s="841"/>
      <c r="G632" s="844"/>
      <c r="H632" s="486" t="s">
        <v>2290</v>
      </c>
      <c r="I632" s="847"/>
      <c r="J632" s="850"/>
      <c r="K632" s="853"/>
      <c r="L632" s="274"/>
      <c r="M632" s="856"/>
      <c r="N632" s="859"/>
      <c r="O632" s="862"/>
      <c r="P632" s="865"/>
      <c r="Q632" s="868"/>
      <c r="R632" s="871"/>
      <c r="S632" s="274"/>
      <c r="T632" s="516" t="s">
        <v>1775</v>
      </c>
      <c r="U632" s="258"/>
      <c r="V632" s="258" t="s">
        <v>260</v>
      </c>
      <c r="W632" s="798">
        <v>25</v>
      </c>
      <c r="X632" s="798"/>
      <c r="Y632" s="798"/>
      <c r="Z632" s="798"/>
      <c r="AA632" s="798"/>
      <c r="AB632" s="798"/>
      <c r="AC632" s="798"/>
      <c r="AD632" s="798"/>
      <c r="AE632" s="798">
        <v>15</v>
      </c>
      <c r="AF632" s="798"/>
      <c r="AG632" s="412">
        <f t="shared" si="1429"/>
        <v>40</v>
      </c>
      <c r="AH632" s="403"/>
      <c r="AI632" s="404">
        <v>0.48</v>
      </c>
      <c r="AJ632" s="801" t="s">
        <v>189</v>
      </c>
      <c r="AK632" s="802"/>
      <c r="AL632" s="803" t="s">
        <v>588</v>
      </c>
      <c r="AM632" s="804"/>
      <c r="AN632" s="801" t="s">
        <v>189</v>
      </c>
      <c r="AO632" s="802"/>
      <c r="AP632" s="499" t="s">
        <v>1776</v>
      </c>
      <c r="AQ632" s="482" t="s">
        <v>616</v>
      </c>
      <c r="AR632" s="269" t="s">
        <v>1777</v>
      </c>
      <c r="AS632" s="266" t="s">
        <v>1759</v>
      </c>
      <c r="AT632" s="261" t="s">
        <v>1756</v>
      </c>
      <c r="AU632" s="276"/>
      <c r="AV632" s="879"/>
      <c r="AW632" s="882"/>
      <c r="AX632" s="885"/>
      <c r="AY632" s="882"/>
      <c r="AZ632" s="888"/>
      <c r="BA632" s="891"/>
      <c r="BB632" s="394"/>
      <c r="BC632" s="282"/>
      <c r="BD632" s="397">
        <v>0.8</v>
      </c>
      <c r="BE632" s="283" t="str">
        <f t="shared" ref="BE632" si="1439">IF(ISERROR(IF(R631="R.INHERENTE
4","R. INHERENTE",(IF(AZ631="R.RESIDUAL
4","R. RESIDUAL"," ")))),"",(IF(R631="R.INHERENTE
4","R. INHERENTE",(IF(AZ631="R.RESIDUAL
4","R. RESIDUAL"," ")))))</f>
        <v xml:space="preserve"> </v>
      </c>
      <c r="BF632" s="284" t="str">
        <f t="shared" ref="BF632" si="1440">IF(ISERROR(IF(R631="R.INHERENTE
9","R. INHERENTE",(IF(AZ631="R.RESIDUAL
9","R. RESIDUAL"," ")))),"",(IF(R631="R.INHERENTE
9","R. INHERENTE",(IF(AZ631="R.RESIDUAL
9","R. RESIDUAL"," ")))))</f>
        <v xml:space="preserve"> </v>
      </c>
      <c r="BG632" s="285" t="str">
        <f t="shared" ref="BG632" si="1441">IF(ISERROR(IF(R631="R.INHERENTE
14","R. INHERENTE",(IF(AZ631="R.RESIDUAL
14","R. RESIDUAL"," ")))),"",(IF(R631="R.INHERENTE
14","R. INHERENTE",(IF(AZ631="R.RESIDUAL
14","R. RESIDUAL"," ")))))</f>
        <v xml:space="preserve"> </v>
      </c>
      <c r="BH632" s="285" t="str">
        <f t="shared" ref="BH632" si="1442">IF(ISERROR(IF(R631="R.INHERENTE
19","R. INHERENTE",(IF(AZ631="R.RESIDUAL
19","R. RESIDUAL"," ")))),"",(IF(R631="R.INHERENTE
19","R. INHERENTE",(IF(AZ631="R.RESIDUAL
19","R. RESIDUAL"," ")))))</f>
        <v xml:space="preserve"> </v>
      </c>
      <c r="BI632" s="286" t="str">
        <f t="shared" ref="BI632" si="1443">IF(ISERROR(IF(R631="R.INHERENTE
24","R. INHERENTE",(IF(AZ631="R.RESIDUAL
24","R. RESIDUAL"," ")))),"",(IF(R631="R.INHERENTE
24","R. INHERENTE",(IF(AZ631="R.RESIDUAL
24","R. RESIDUAL"," ")))))</f>
        <v xml:space="preserve"> </v>
      </c>
      <c r="BJ632" s="280"/>
      <c r="BK632" s="894"/>
      <c r="BL632" s="1161"/>
      <c r="BM632" s="1161"/>
      <c r="BN632" s="1161"/>
      <c r="BO632" s="811"/>
      <c r="BP632" s="814"/>
      <c r="BQ632" s="392"/>
      <c r="BR632" s="817"/>
      <c r="BS632" s="820"/>
      <c r="BT632" s="823"/>
      <c r="BU632" s="275"/>
      <c r="BV632" s="826"/>
      <c r="BW632" s="829"/>
      <c r="BX632" s="829"/>
      <c r="BY632" s="829"/>
      <c r="BZ632" s="793"/>
      <c r="CA632" s="829"/>
      <c r="CB632" s="829"/>
      <c r="CC632" s="829"/>
      <c r="CD632" s="793"/>
      <c r="CE632" s="829"/>
      <c r="CF632" s="829"/>
      <c r="CG632" s="829"/>
      <c r="CH632" s="793"/>
      <c r="CI632" s="829"/>
      <c r="CJ632" s="829"/>
      <c r="CK632" s="829"/>
      <c r="CL632" s="793"/>
      <c r="CM632" s="829"/>
      <c r="CN632" s="829"/>
      <c r="CO632" s="829"/>
      <c r="CP632" s="796"/>
      <c r="CQ632" s="308"/>
      <c r="CR632" s="832"/>
      <c r="CS632" s="790"/>
      <c r="CT632" s="790"/>
      <c r="CU632" s="790"/>
      <c r="CV632" s="790"/>
      <c r="CW632" s="790"/>
      <c r="CX632" s="790"/>
      <c r="CY632" s="790"/>
      <c r="CZ632" s="793"/>
      <c r="DA632" s="790"/>
      <c r="DB632" s="790"/>
      <c r="DC632" s="790"/>
      <c r="DD632" s="793"/>
      <c r="DE632" s="790"/>
      <c r="DF632" s="790"/>
      <c r="DG632" s="790"/>
      <c r="DH632" s="793"/>
      <c r="DI632" s="790"/>
      <c r="DJ632" s="790"/>
      <c r="DK632" s="790"/>
      <c r="DL632" s="793"/>
      <c r="DM632" s="790"/>
      <c r="DN632" s="790"/>
      <c r="DO632" s="790"/>
      <c r="DP632" s="796"/>
      <c r="DQ632" s="293"/>
      <c r="DR632" s="297"/>
      <c r="DS632" s="298"/>
      <c r="DT632" s="298"/>
      <c r="DU632" s="299"/>
    </row>
    <row r="633" spans="1:125" ht="80.25" customHeight="1" x14ac:dyDescent="0.25">
      <c r="A633" s="303"/>
      <c r="B633" s="835"/>
      <c r="C633" s="838"/>
      <c r="D633" s="838"/>
      <c r="E633" s="838"/>
      <c r="F633" s="841"/>
      <c r="G633" s="844"/>
      <c r="H633" s="486" t="s">
        <v>1778</v>
      </c>
      <c r="I633" s="847"/>
      <c r="J633" s="850"/>
      <c r="K633" s="853"/>
      <c r="L633" s="274"/>
      <c r="M633" s="856"/>
      <c r="N633" s="859"/>
      <c r="O633" s="862"/>
      <c r="P633" s="865"/>
      <c r="Q633" s="868"/>
      <c r="R633" s="871"/>
      <c r="S633" s="274"/>
      <c r="T633" s="516" t="s">
        <v>2291</v>
      </c>
      <c r="U633" s="258"/>
      <c r="V633" s="258" t="s">
        <v>260</v>
      </c>
      <c r="W633" s="798">
        <v>25</v>
      </c>
      <c r="X633" s="798"/>
      <c r="Y633" s="798"/>
      <c r="Z633" s="798"/>
      <c r="AA633" s="798"/>
      <c r="AB633" s="798"/>
      <c r="AC633" s="798"/>
      <c r="AD633" s="798"/>
      <c r="AE633" s="798">
        <v>15</v>
      </c>
      <c r="AF633" s="798"/>
      <c r="AG633" s="412">
        <f t="shared" si="1429"/>
        <v>40</v>
      </c>
      <c r="AH633" s="403"/>
      <c r="AI633" s="404">
        <v>0.28799999999999998</v>
      </c>
      <c r="AJ633" s="801" t="s">
        <v>189</v>
      </c>
      <c r="AK633" s="802"/>
      <c r="AL633" s="803" t="s">
        <v>588</v>
      </c>
      <c r="AM633" s="804"/>
      <c r="AN633" s="801" t="s">
        <v>189</v>
      </c>
      <c r="AO633" s="802"/>
      <c r="AP633" s="553" t="s">
        <v>1779</v>
      </c>
      <c r="AQ633" s="482" t="s">
        <v>617</v>
      </c>
      <c r="AR633" s="269" t="s">
        <v>1780</v>
      </c>
      <c r="AS633" s="266" t="s">
        <v>1759</v>
      </c>
      <c r="AT633" s="261" t="s">
        <v>1756</v>
      </c>
      <c r="AU633" s="276"/>
      <c r="AV633" s="879"/>
      <c r="AW633" s="882"/>
      <c r="AX633" s="885"/>
      <c r="AY633" s="882"/>
      <c r="AZ633" s="888"/>
      <c r="BA633" s="891"/>
      <c r="BB633" s="394"/>
      <c r="BC633" s="282"/>
      <c r="BD633" s="397">
        <v>0.60000000000000009</v>
      </c>
      <c r="BE633" s="283" t="str">
        <f t="shared" ref="BE633" si="1444">IF(ISERROR(IF(R631="R.INHERENTE
3","R. INHERENTE",(IF(AZ631="R.RESIDUAL
3","R. RESIDUAL"," ")))),"",(IF(R631="R.INHERENTE
3","R. INHERENTE",(IF(AZ631="R.RESIDUAL
3","R. RESIDUAL"," ")))))</f>
        <v xml:space="preserve"> </v>
      </c>
      <c r="BF633" s="284" t="str">
        <f t="shared" ref="BF633" si="1445">IF(ISERROR(IF(R631="R.INHERENTE
8","R. INHERENTE",(IF(AZ631="R.RESIDUAL
8","R. RESIDUAL"," ")))),"",(IF(R631="R.INHERENTE
8","R. INHERENTE",(IF(AZ631="R.RESIDUAL
8","R. RESIDUAL"," ")))))</f>
        <v xml:space="preserve"> </v>
      </c>
      <c r="BG633" s="284" t="str">
        <f t="shared" ref="BG633" si="1446">IF(ISERROR(IF(R631="R.INHERENTE
13","R. INHERENTE",(IF(AZ631="R.RESIDUAL
13","R. RESIDUAL"," ")))),"",(IF(R631="R.INHERENTE
13","R. INHERENTE",(IF(AZ631="R.RESIDUAL
13","R. RESIDUAL"," ")))))</f>
        <v xml:space="preserve"> </v>
      </c>
      <c r="BH633" s="285" t="str">
        <f t="shared" ref="BH633" si="1447">IF(ISERROR(IF(R631="R.INHERENTE
18","R. INHERENTE",(IF(AZ631="R.RESIDUAL
18","R. RESIDUAL"," ")))),"",(IF(R631="R.INHERENTE
18","R. INHERENTE",(IF(AZ631="R.RESIDUAL
18","R. RESIDUAL"," ")))))</f>
        <v xml:space="preserve"> </v>
      </c>
      <c r="BI633" s="286" t="str">
        <f t="shared" ref="BI633" si="1448">IF(ISERROR(IF(R631="R.INHERENTE
23","R. INHERENTE",(IF(AZ631="R.RESIDUAL
23","R. RESIDUAL"," ")))),"",(IF(R631="R.INHERENTE
23","R. INHERENTE",(IF(AZ631="R.RESIDUAL
23","R. RESIDUAL"," ")))))</f>
        <v xml:space="preserve"> </v>
      </c>
      <c r="BJ633" s="280"/>
      <c r="BK633" s="894"/>
      <c r="BL633" s="1161"/>
      <c r="BM633" s="1161"/>
      <c r="BN633" s="1161"/>
      <c r="BO633" s="811"/>
      <c r="BP633" s="814"/>
      <c r="BQ633" s="392"/>
      <c r="BR633" s="817"/>
      <c r="BS633" s="820"/>
      <c r="BT633" s="823"/>
      <c r="BU633" s="275"/>
      <c r="BV633" s="826"/>
      <c r="BW633" s="829"/>
      <c r="BX633" s="829"/>
      <c r="BY633" s="829"/>
      <c r="BZ633" s="793"/>
      <c r="CA633" s="829"/>
      <c r="CB633" s="829"/>
      <c r="CC633" s="829"/>
      <c r="CD633" s="793"/>
      <c r="CE633" s="829"/>
      <c r="CF633" s="829"/>
      <c r="CG633" s="829"/>
      <c r="CH633" s="793"/>
      <c r="CI633" s="829"/>
      <c r="CJ633" s="829"/>
      <c r="CK633" s="829"/>
      <c r="CL633" s="793"/>
      <c r="CM633" s="829"/>
      <c r="CN633" s="829"/>
      <c r="CO633" s="829"/>
      <c r="CP633" s="796"/>
      <c r="CQ633" s="308"/>
      <c r="CR633" s="832"/>
      <c r="CS633" s="790"/>
      <c r="CT633" s="790"/>
      <c r="CU633" s="790"/>
      <c r="CV633" s="790"/>
      <c r="CW633" s="790"/>
      <c r="CX633" s="790"/>
      <c r="CY633" s="790"/>
      <c r="CZ633" s="793"/>
      <c r="DA633" s="790"/>
      <c r="DB633" s="790"/>
      <c r="DC633" s="790"/>
      <c r="DD633" s="793"/>
      <c r="DE633" s="790"/>
      <c r="DF633" s="790"/>
      <c r="DG633" s="790"/>
      <c r="DH633" s="793"/>
      <c r="DI633" s="790"/>
      <c r="DJ633" s="790"/>
      <c r="DK633" s="790"/>
      <c r="DL633" s="793"/>
      <c r="DM633" s="790"/>
      <c r="DN633" s="790"/>
      <c r="DO633" s="790"/>
      <c r="DP633" s="796"/>
      <c r="DQ633" s="293"/>
      <c r="DR633" s="297"/>
      <c r="DS633" s="298"/>
      <c r="DT633" s="298"/>
      <c r="DU633" s="299"/>
    </row>
    <row r="634" spans="1:125" ht="80.25" customHeight="1" x14ac:dyDescent="0.25">
      <c r="A634" s="303"/>
      <c r="B634" s="835"/>
      <c r="C634" s="838"/>
      <c r="D634" s="838"/>
      <c r="E634" s="838"/>
      <c r="F634" s="841"/>
      <c r="G634" s="844"/>
      <c r="H634" s="486"/>
      <c r="I634" s="847"/>
      <c r="J634" s="850"/>
      <c r="K634" s="853"/>
      <c r="L634" s="274"/>
      <c r="M634" s="856"/>
      <c r="N634" s="859"/>
      <c r="O634" s="862"/>
      <c r="P634" s="865"/>
      <c r="Q634" s="868"/>
      <c r="R634" s="871"/>
      <c r="S634" s="274"/>
      <c r="T634" s="516"/>
      <c r="U634" s="258"/>
      <c r="V634" s="258"/>
      <c r="W634" s="798"/>
      <c r="X634" s="798"/>
      <c r="Y634" s="798"/>
      <c r="Z634" s="798"/>
      <c r="AA634" s="798"/>
      <c r="AB634" s="798"/>
      <c r="AC634" s="798"/>
      <c r="AD634" s="798"/>
      <c r="AE634" s="798"/>
      <c r="AF634" s="798"/>
      <c r="AG634" s="412">
        <f t="shared" si="1429"/>
        <v>0</v>
      </c>
      <c r="AH634" s="403"/>
      <c r="AI634" s="404"/>
      <c r="AJ634" s="801"/>
      <c r="AK634" s="802"/>
      <c r="AL634" s="803"/>
      <c r="AM634" s="804"/>
      <c r="AN634" s="801"/>
      <c r="AO634" s="802"/>
      <c r="AP634" s="553"/>
      <c r="AQ634" s="482"/>
      <c r="AR634" s="269"/>
      <c r="AS634" s="266"/>
      <c r="AT634" s="261"/>
      <c r="AU634" s="276"/>
      <c r="AV634" s="879"/>
      <c r="AW634" s="882"/>
      <c r="AX634" s="885"/>
      <c r="AY634" s="882"/>
      <c r="AZ634" s="888"/>
      <c r="BA634" s="891"/>
      <c r="BB634" s="394"/>
      <c r="BC634" s="282"/>
      <c r="BD634" s="397">
        <v>0.4</v>
      </c>
      <c r="BE634" s="287" t="str">
        <f t="shared" ref="BE634" si="1449">IF(ISERROR(IF(R631="R.INHERENTE
2","R. INHERENTE",(IF(AZ631="R.RESIDUAL
2","R. RESIDUAL"," ")))),"",(IF(R631="R.INHERENTE
2","R. INHERENTE",(IF(AZ631="R.RESIDUAL
2","R. RESIDUAL"," ")))))</f>
        <v xml:space="preserve"> </v>
      </c>
      <c r="BF634" s="284" t="str">
        <f t="shared" ref="BF634" si="1450">IF(ISERROR(IF(R631="R.INHERENTE
7","R. INHERENTE",(IF(AZ631="R.RESIDUAL
7","R. RESIDUAL"," ")))),"",(IF(R631="R.INHERENTE
7","R. INHERENTE",(IF(AZ631="R.RESIDUAL
7","R. RESIDUAL"," ")))))</f>
        <v>R. RESIDUAL</v>
      </c>
      <c r="BG634" s="284" t="str">
        <f t="shared" ref="BG634" si="1451">IF(ISERROR(IF(R631="R.INHERENTE
12","R. INHERENTE",(IF(AZ631="R.RESIDUAL
12","R. RESIDUAL"," ")))),"",(IF(R631="R.INHERENTE
12","R. INHERENTE",(IF(AZ631="R.RESIDUAL
12","R. RESIDUAL"," ")))))</f>
        <v xml:space="preserve"> </v>
      </c>
      <c r="BH634" s="285" t="str">
        <f t="shared" ref="BH634" si="1452">IF(ISERROR(IF(R631="R.INHERENTE
17","R. INHERENTE",(IF(AZ631="R.RESIDUAL
17","R. RESIDUAL"," ")))),"",(IF(R631="R.INHERENTE
17","R. INHERENTE",(IF(AZ631="R.RESIDUAL
17","R. RESIDUAL"," ")))))</f>
        <v>R. INHERENTE</v>
      </c>
      <c r="BI634" s="286" t="str">
        <f t="shared" ref="BI634" si="1453">IF(ISERROR(IF(R631="R.INHERENTE
22","R. INHERENTE",(IF(AZ631="R.RESIDUAL
22","R. RESIDUAL"," ")))),"",(IF(R631="R.INHERENTE
22","R. INHERENTE",(IF(AZ631="R.RESIDUAL
22","R. RESIDUAL"," ")))))</f>
        <v xml:space="preserve"> </v>
      </c>
      <c r="BJ634" s="280"/>
      <c r="BK634" s="894"/>
      <c r="BL634" s="1161"/>
      <c r="BM634" s="1161"/>
      <c r="BN634" s="1161"/>
      <c r="BO634" s="811"/>
      <c r="BP634" s="814"/>
      <c r="BQ634" s="392"/>
      <c r="BR634" s="817"/>
      <c r="BS634" s="820"/>
      <c r="BT634" s="823"/>
      <c r="BU634" s="275"/>
      <c r="BV634" s="826"/>
      <c r="BW634" s="829"/>
      <c r="BX634" s="829"/>
      <c r="BY634" s="829"/>
      <c r="BZ634" s="793"/>
      <c r="CA634" s="829"/>
      <c r="CB634" s="829"/>
      <c r="CC634" s="829"/>
      <c r="CD634" s="793"/>
      <c r="CE634" s="829"/>
      <c r="CF634" s="829"/>
      <c r="CG634" s="829"/>
      <c r="CH634" s="793"/>
      <c r="CI634" s="829"/>
      <c r="CJ634" s="829"/>
      <c r="CK634" s="829"/>
      <c r="CL634" s="793"/>
      <c r="CM634" s="829"/>
      <c r="CN634" s="829"/>
      <c r="CO634" s="829"/>
      <c r="CP634" s="796"/>
      <c r="CQ634" s="308"/>
      <c r="CR634" s="832"/>
      <c r="CS634" s="790"/>
      <c r="CT634" s="790"/>
      <c r="CU634" s="790"/>
      <c r="CV634" s="790"/>
      <c r="CW634" s="790"/>
      <c r="CX634" s="790"/>
      <c r="CY634" s="790"/>
      <c r="CZ634" s="793"/>
      <c r="DA634" s="790"/>
      <c r="DB634" s="790"/>
      <c r="DC634" s="790"/>
      <c r="DD634" s="793"/>
      <c r="DE634" s="790"/>
      <c r="DF634" s="790"/>
      <c r="DG634" s="790"/>
      <c r="DH634" s="793"/>
      <c r="DI634" s="790"/>
      <c r="DJ634" s="790"/>
      <c r="DK634" s="790"/>
      <c r="DL634" s="793"/>
      <c r="DM634" s="790"/>
      <c r="DN634" s="790"/>
      <c r="DO634" s="790"/>
      <c r="DP634" s="796"/>
      <c r="DQ634" s="293"/>
      <c r="DR634" s="297"/>
      <c r="DS634" s="298"/>
      <c r="DT634" s="298"/>
      <c r="DU634" s="299"/>
    </row>
    <row r="635" spans="1:125" ht="80.25" customHeight="1" thickBot="1" x14ac:dyDescent="0.3">
      <c r="A635" s="303"/>
      <c r="B635" s="836"/>
      <c r="C635" s="839"/>
      <c r="D635" s="839"/>
      <c r="E635" s="839"/>
      <c r="F635" s="842"/>
      <c r="G635" s="845"/>
      <c r="H635" s="487"/>
      <c r="I635" s="848"/>
      <c r="J635" s="851"/>
      <c r="K635" s="854"/>
      <c r="L635" s="274"/>
      <c r="M635" s="857"/>
      <c r="N635" s="860"/>
      <c r="O635" s="863"/>
      <c r="P635" s="866"/>
      <c r="Q635" s="869"/>
      <c r="R635" s="872"/>
      <c r="S635" s="274"/>
      <c r="T635" s="536"/>
      <c r="U635" s="263"/>
      <c r="V635" s="263"/>
      <c r="W635" s="805"/>
      <c r="X635" s="805"/>
      <c r="Y635" s="805"/>
      <c r="Z635" s="805"/>
      <c r="AA635" s="805"/>
      <c r="AB635" s="805"/>
      <c r="AC635" s="805"/>
      <c r="AD635" s="805"/>
      <c r="AE635" s="805"/>
      <c r="AF635" s="805"/>
      <c r="AG635" s="413">
        <f t="shared" si="1429"/>
        <v>0</v>
      </c>
      <c r="AH635" s="405"/>
      <c r="AI635" s="406"/>
      <c r="AJ635" s="806"/>
      <c r="AK635" s="807"/>
      <c r="AL635" s="808"/>
      <c r="AM635" s="809"/>
      <c r="AN635" s="806"/>
      <c r="AO635" s="807"/>
      <c r="AP635" s="271"/>
      <c r="AQ635" s="483"/>
      <c r="AR635" s="270"/>
      <c r="AS635" s="267"/>
      <c r="AT635" s="264"/>
      <c r="AU635" s="276"/>
      <c r="AV635" s="880"/>
      <c r="AW635" s="883"/>
      <c r="AX635" s="886"/>
      <c r="AY635" s="883"/>
      <c r="AZ635" s="889"/>
      <c r="BA635" s="892"/>
      <c r="BB635" s="394"/>
      <c r="BC635" s="282"/>
      <c r="BD635" s="398">
        <v>0.2</v>
      </c>
      <c r="BE635" s="288" t="str">
        <f t="shared" ref="BE635" si="1454">IF(ISERROR(IF(R631="R.INHERENTE
1","R. INHERENTE",(IF(AZ631="R.RESIDUAL
1","R. RESIDUAL"," ")))),"",(IF(R631="R.INHERENTE
1","R. INHERENTE",(IF(AZ631="R.RESIDUAL
1","R. RESIDUAL"," ")))))</f>
        <v xml:space="preserve"> </v>
      </c>
      <c r="BF635" s="289" t="str">
        <f t="shared" ref="BF635" si="1455">IF(ISERROR(IF(R631="R.INHERENTE
6","R. INHERENTE",(IF(AZ631="R.RESIDUAL
6","R. RESIDUAL"," ")))),"",(IF(R631="R.INHERENTE
6","R. INHERENTE",(IF(AZ631="R.RESIDUAL
6","R. RESIDUAL"," ")))))</f>
        <v xml:space="preserve"> </v>
      </c>
      <c r="BG635" s="290" t="str">
        <f t="shared" ref="BG635" si="1456">IF(ISERROR(IF(R631="R.INHERENTE
11","R. INHERENTE",(IF(AZ631="R.RESIDUAL
11","R. RESIDUAL"," ")))),"",(IF(R631="R.INHERENTE
11","R. INHERENTE",(IF(AZ631="R.RESIDUAL
11","R. RESIDUAL"," ")))))</f>
        <v xml:space="preserve"> </v>
      </c>
      <c r="BH635" s="291" t="str">
        <f t="shared" ref="BH635" si="1457">IF(ISERROR(IF(R631="R.INHERENTE
16","R. INHERENTE",(IF(AZ631="R.RESIDUAL
16","R. RESIDUAL"," ")))),"",(IF(R631="R.INHERENTE
16","R. INHERENTE",(IF(AZ631="R.RESIDUAL
16","R. RESIDUAL"," ")))))</f>
        <v xml:space="preserve"> </v>
      </c>
      <c r="BI635" s="292" t="str">
        <f t="shared" ref="BI635" si="1458">IF(ISERROR(IF(R631="R.INHERENTE
21","R. INHERENTE",(IF(AZ631="R.RESIDUAL
21","R. RESIDUAL"," ")))),"",(IF(R631="R.INHERENTE
21","R. INHERENTE",(IF(AZ631="R.RESIDUAL
21","R. RESIDUAL"," ")))))</f>
        <v xml:space="preserve"> </v>
      </c>
      <c r="BJ635" s="280"/>
      <c r="BK635" s="895"/>
      <c r="BL635" s="1162"/>
      <c r="BM635" s="1162"/>
      <c r="BN635" s="1162"/>
      <c r="BO635" s="812"/>
      <c r="BP635" s="815"/>
      <c r="BQ635" s="392"/>
      <c r="BR635" s="818"/>
      <c r="BS635" s="821"/>
      <c r="BT635" s="824"/>
      <c r="BU635" s="275"/>
      <c r="BV635" s="827"/>
      <c r="BW635" s="830"/>
      <c r="BX635" s="830"/>
      <c r="BY635" s="830"/>
      <c r="BZ635" s="794"/>
      <c r="CA635" s="830"/>
      <c r="CB635" s="830"/>
      <c r="CC635" s="830"/>
      <c r="CD635" s="794"/>
      <c r="CE635" s="830"/>
      <c r="CF635" s="830"/>
      <c r="CG635" s="830"/>
      <c r="CH635" s="794"/>
      <c r="CI635" s="830"/>
      <c r="CJ635" s="830"/>
      <c r="CK635" s="830"/>
      <c r="CL635" s="794"/>
      <c r="CM635" s="830"/>
      <c r="CN635" s="830"/>
      <c r="CO635" s="830"/>
      <c r="CP635" s="797"/>
      <c r="CQ635" s="308"/>
      <c r="CR635" s="833"/>
      <c r="CS635" s="791"/>
      <c r="CT635" s="791"/>
      <c r="CU635" s="791"/>
      <c r="CV635" s="791"/>
      <c r="CW635" s="791"/>
      <c r="CX635" s="791"/>
      <c r="CY635" s="791"/>
      <c r="CZ635" s="794"/>
      <c r="DA635" s="791"/>
      <c r="DB635" s="791"/>
      <c r="DC635" s="791"/>
      <c r="DD635" s="794"/>
      <c r="DE635" s="791"/>
      <c r="DF635" s="791"/>
      <c r="DG635" s="791"/>
      <c r="DH635" s="794"/>
      <c r="DI635" s="791"/>
      <c r="DJ635" s="791"/>
      <c r="DK635" s="791"/>
      <c r="DL635" s="794"/>
      <c r="DM635" s="791"/>
      <c r="DN635" s="791"/>
      <c r="DO635" s="791"/>
      <c r="DP635" s="797"/>
      <c r="DQ635" s="293"/>
      <c r="DR635" s="300"/>
      <c r="DS635" s="301"/>
      <c r="DT635" s="301"/>
      <c r="DU635" s="302"/>
    </row>
    <row r="636" spans="1:125" ht="19.5" customHeight="1" thickBot="1" x14ac:dyDescent="0.3">
      <c r="AV636" s="394"/>
      <c r="AW636" s="394"/>
      <c r="AX636" s="394"/>
      <c r="AY636" s="394"/>
      <c r="AZ636" s="394"/>
      <c r="BE636" s="410">
        <v>0.2</v>
      </c>
      <c r="BF636" s="411">
        <v>0.4</v>
      </c>
      <c r="BG636" s="411">
        <v>0.60000000000000009</v>
      </c>
      <c r="BH636" s="411">
        <v>0.8</v>
      </c>
      <c r="BI636" s="411">
        <v>1</v>
      </c>
    </row>
    <row r="637" spans="1:125" s="303" customFormat="1" ht="81" customHeight="1" x14ac:dyDescent="0.25">
      <c r="B637" s="834">
        <v>104</v>
      </c>
      <c r="C637" s="837" t="s">
        <v>654</v>
      </c>
      <c r="D637" s="837" t="s">
        <v>634</v>
      </c>
      <c r="E637" s="837" t="s">
        <v>601</v>
      </c>
      <c r="F637" s="840" t="s">
        <v>600</v>
      </c>
      <c r="G637" s="843" t="s">
        <v>1781</v>
      </c>
      <c r="H637" s="485" t="s">
        <v>1782</v>
      </c>
      <c r="I637" s="846" t="str">
        <f>IF(F637="","",(CONCATENATE("Posibilidad de afectación ",F637," ",G637," ",H637," ",H638," ",H639," ",H640," ",H641)))</f>
        <v xml:space="preserve">Posibilidad de afectación Económica y Reputacional  por omisión o inoportunidad en la presentación de los Informes de Ley o cumplimiento normativo debido a desconocimiento de cambios en las normas,  disminución del talento humano de la Oficina de Control Interno  y/o a la falta de o inoportunidad en el seguimiento al Plan Anual de Auditoría  </v>
      </c>
      <c r="J637" s="849" t="s">
        <v>268</v>
      </c>
      <c r="K637" s="852" t="s">
        <v>868</v>
      </c>
      <c r="L637" s="274"/>
      <c r="M637" s="855" t="s">
        <v>657</v>
      </c>
      <c r="N637" s="858">
        <f>IF(ISERROR(VLOOKUP($M637,[16]Listas!$E$20:$F$24,2,FALSE)),"",(VLOOKUP($M637,[16]Listas!$E$20:$F$24,2,FALSE)))</f>
        <v>0.6</v>
      </c>
      <c r="O637" s="861" t="str">
        <f>IF(ISERROR(VLOOKUP($N637,[16]Listas!$E$3:$F$7,2,FALSE)),"",(VLOOKUP($N637,[16]Listas!$E$3:$F$7,2,FALSE)))</f>
        <v>MEDIA</v>
      </c>
      <c r="P637" s="864" t="s">
        <v>597</v>
      </c>
      <c r="Q637" s="867">
        <f>IF(ISERROR(VLOOKUP($P637,[16]Listas!$E$28:$F$35,2,FALSE)),"",(VLOOKUP($P637,[16]Listas!$E$28:$F$35,2,FALSE)))</f>
        <v>0.8</v>
      </c>
      <c r="R637" s="870" t="str">
        <f t="shared" ref="R637" si="1459">IF(N637="","",(CONCATENATE("R.INHERENTE
",(IF(AND($N637=0.2,$Q637=0.2),1,(IF(AND($N637=0.2,$Q637=0.4),6,(IF(AND($N637=0.2,$Q637=0.6),11,(IF(AND($N637=0.2,$Q637=0.8),16,(IF(AND($N637=0.2,$Q637=1),21,(IF(AND($N637=0.4,$Q637=0.2),2,(IF(AND($N637=0.4,$Q637=0.4),7,(IF(AND($N637=0.4,$Q637=0.6),12,(IF(AND($N637=0.4,$Q637=0.8),17,(IF(AND($N637=0.4,$Q637=1),22,(IF(AND($N637=0.6,$Q637=0.2),3,(IF(AND($N637=0.6,$Q637=0.4),8,(IF(AND($N637=0.6,$Q637=0.6),13,(IF(AND($N637=0.6,$Q637=0.8),18,(IF(AND($N637=0.6,$Q637=1),23,(IF(AND($N637=0.8,$Q637=0.2),4,(IF(AND($N637=0.8,$Q637=0.4),9,(IF(AND($N637=0.8,$Q637=0.6),14,(IF(AND($N637=0.8,$Q637=0.8),19,(IF(AND($N637=0.8,$Q637=1),24,(IF(AND($N637=1,$Q637=0.2),5,(IF(AND($N637=1,$Q637=0.4),10,(IF(AND($N637=1,$Q637=0.6),15,(IF(AND($N637=1,$Q637=0.8),20,(IF(AND($N637=1,$Q637=1),25,"")))))))))))))))))))))))))))))))))))))))))))))))))))))</f>
        <v>R.INHERENTE
18</v>
      </c>
      <c r="S637" s="274">
        <f>+VLOOKUP($R637,[16]Listas!$D$112:$E$136,2,FALSE)</f>
        <v>18</v>
      </c>
      <c r="T637" s="515" t="s">
        <v>1783</v>
      </c>
      <c r="U637" s="309"/>
      <c r="V637" s="309" t="s">
        <v>260</v>
      </c>
      <c r="W637" s="873">
        <v>25</v>
      </c>
      <c r="X637" s="874"/>
      <c r="Y637" s="873"/>
      <c r="Z637" s="874"/>
      <c r="AA637" s="873"/>
      <c r="AB637" s="874"/>
      <c r="AC637" s="875"/>
      <c r="AD637" s="875"/>
      <c r="AE637" s="875">
        <v>15</v>
      </c>
      <c r="AF637" s="875"/>
      <c r="AG637" s="436">
        <f t="shared" ref="AG637:AG641" si="1460">W637+Y637+AA637+AC637+AE637</f>
        <v>40</v>
      </c>
      <c r="AH637" s="407"/>
      <c r="AI637" s="408">
        <v>0.48</v>
      </c>
      <c r="AJ637" s="1186" t="s">
        <v>189</v>
      </c>
      <c r="AK637" s="1187"/>
      <c r="AL637" s="1188" t="s">
        <v>588</v>
      </c>
      <c r="AM637" s="1189"/>
      <c r="AN637" s="1186" t="s">
        <v>189</v>
      </c>
      <c r="AO637" s="1187"/>
      <c r="AP637" s="500" t="s">
        <v>1784</v>
      </c>
      <c r="AQ637" s="484" t="s">
        <v>619</v>
      </c>
      <c r="AR637" s="310" t="s">
        <v>1785</v>
      </c>
      <c r="AS637" s="311" t="s">
        <v>1786</v>
      </c>
      <c r="AT637" s="312" t="s">
        <v>1787</v>
      </c>
      <c r="AU637" s="305">
        <f>+(IF(AND($AV637&gt;0,$AV637&lt;=0.2),0.2,(IF(AND($AV637&gt;0.2,$AV637&lt;=0.4),0.4,(IF(AND($AV637&gt;0.4,$AV637&lt;=0.6),0.6,(IF(AND($AV637&gt;0.6,$AV637&lt;=0.8),0.8,(IF($AV637&gt;0.8,1,""))))))))))</f>
        <v>0.6</v>
      </c>
      <c r="AV637" s="878">
        <f>+MIN(AH637:AH641)</f>
        <v>0.42</v>
      </c>
      <c r="AW637" s="881" t="str">
        <f t="shared" ref="AW637:AW655" si="1461">+(IF($AU637=0.2,"MUY BAJA",(IF($AU637=0.4,"BAJA",(IF($AU637=0.6,"MEDIA",(IF($AU637=0.8,"ALTA",(IF($AU637=1,"MUY ALTA",""))))))))))</f>
        <v>MEDIA</v>
      </c>
      <c r="AX637" s="884">
        <f>+MIN(AI637:AI641)</f>
        <v>0.33600000000000002</v>
      </c>
      <c r="AY637" s="881" t="str">
        <f t="shared" ref="AY637:AY655" si="1462">+(IF($BB637=0.2,"MUY BAJA",(IF($BB637=0.4,"BAJA",(IF($BB637=0.6,"MEDIA",(IF($BB637=0.8,"ALTA",(IF($BB637=1,"MUY ALTA",""))))))))))</f>
        <v>BAJA</v>
      </c>
      <c r="AZ637" s="887" t="str">
        <f t="shared" ref="AZ637:AZ655" si="1463">IF($AU637="","",(CONCATENATE("R.RESIDUAL
",(IF(AND($AU637=0.2,$BB637=0.2),1,(IF(AND($AU637=0.2,$BB637=0.4),6,(IF(AND($AU637=0.2,$BB637=0.6),11,(IF(AND($AU637=0.2,$BB637=0.8),16,(IF(AND($AU637=0.2,$BB637=1),21,(IF(AND($AU637=0.4,$BB637=0.2),2,(IF(AND($AU637=0.4,$BB637=0.4),7,(IF(AND($AU637=0.4,$BB637=0.6),12,(IF(AND($AU637=0.4,$BB637=0.8),17,(IF(AND($AU637=0.4,$BB637=1),22,(IF(AND($AU637=0.6,$BB637=0.2),3,(IF(AND($AU637=0.6,$BB637=0.4),8,(IF(AND($AU637=0.6,$BB637=0.6),13,(IF(AND($AU637=0.6,$BB637=0.8),18,(IF(AND($AU637=0.6,$BB637=1),23,(IF(AND($AU637=0.8,$BB637=0.2),4,(IF(AND($AU637=0.8,$BB637=0.4),9,(IF(AND($AU637=0.8,$BB637=0.6),14,(IF(AND($AU637=0.8,$BB637=0.8),19,(IF(AND($AU637=0.8,$BB637=1),24,(IF(AND($AU637=1,$BB637=0.2),5,(IF(AND($AU637=1,$BB637=0.4),10,(IF(AND($AU637=1,$BB637=0.6),15,(IF(AND($AU637=1,$BB637=0.8),20,(IF(AND($AU637=1,$BB637=1),25,"")))))))))))))))))))))))))))))))))))))))))))))))))))))</f>
        <v>R.RESIDUAL
8</v>
      </c>
      <c r="BA637" s="890" t="s">
        <v>610</v>
      </c>
      <c r="BB637" s="305">
        <f>+(IF(AND($AX637&gt;0,$AX637&lt;=0.2),0.2,(IF(AND($AX637&gt;0.2,$AX637&lt;=0.4),0.4,(IF(AND($AX637&gt;0.4,$AX637&lt;=0.6),0.6,(IF(AND($AX637&gt;0.6,$AX637&lt;=0.8),0.8,(IF($AX637&gt;0.8,1,""))))))))))</f>
        <v>0.4</v>
      </c>
      <c r="BC637" s="276">
        <f>+VLOOKUP($AZ637,[16]Listas!$F$112:$G$136,2,FALSE)</f>
        <v>8</v>
      </c>
      <c r="BD637" s="397">
        <v>1</v>
      </c>
      <c r="BE637" s="277" t="str">
        <f>IF(ISERROR(IF(R637="R.INHERENTE
5","R. INHERENTE",(IF(AZ637="R.RESIDUAL
5","R. RESIDUAL"," ")))),"",(IF(R637="R.INHERENTE
5","R. INHERENTE",(IF(AZ637="R.RESIDUAL
5","R. RESIDUAL"," ")))))</f>
        <v xml:space="preserve"> </v>
      </c>
      <c r="BF637" s="278" t="str">
        <f>IF(ISERROR(IF(R637="R.INHERENTE
10","R. INHERENTE",(IF(AZ637="R.RESIDUAL
10","R. RESIDUAL"," ")))),"",(IF(R637="R.INHERENTE
10","R. INHERENTE",(IF(AZ637="R.RESIDUAL
10","R. RESIDUAL"," ")))))</f>
        <v xml:space="preserve"> </v>
      </c>
      <c r="BG637" s="278" t="str">
        <f>IF(ISERROR(IF(R637="R.INHERENTE
15","R. INHERENTE",(IF(AZ637="R.RESIDUAL
15","R. RESIDUAL"," ")))),"",(IF(R637="R.INHERENTE
15","R. INHERENTE",(IF(AZ637="R.RESIDUAL
15","R. RESIDUAL"," ")))))</f>
        <v xml:space="preserve"> </v>
      </c>
      <c r="BH637" s="278" t="str">
        <f>IF(ISERROR(IF(R637="R.INHERENTE
20","R. INHERENTE",(IF(AZ637="R.RESIDUAL
20","R. RESIDUAL"," ")))),"",(IF(R637="R.INHERENTE
20","R. INHERENTE",(IF(AZ637="R.RESIDUAL
20","R. RESIDUAL"," ")))))</f>
        <v xml:space="preserve"> </v>
      </c>
      <c r="BI637" s="279" t="str">
        <f>IF(ISERROR(IF(R637="R.INHERENTE
25","R. INHERENTE",(IF(AZ637="R.RESIDUAL
25","R. RESIDUAL"," ")))),"",(IF(R637="R.INHERENTE
25","R. INHERENTE",(IF(AZ637="R.RESIDUAL
25","R. RESIDUAL"," ")))))</f>
        <v xml:space="preserve"> </v>
      </c>
      <c r="BJ637" s="280"/>
      <c r="BK637" s="893" t="s">
        <v>43</v>
      </c>
      <c r="BL637" s="810" t="s">
        <v>43</v>
      </c>
      <c r="BM637" s="810" t="s">
        <v>43</v>
      </c>
      <c r="BN637" s="810" t="s">
        <v>43</v>
      </c>
      <c r="BO637" s="810" t="s">
        <v>43</v>
      </c>
      <c r="BP637" s="813"/>
      <c r="BQ637" s="392"/>
      <c r="BR637" s="816" t="s">
        <v>1788</v>
      </c>
      <c r="BS637" s="1176" t="s">
        <v>1786</v>
      </c>
      <c r="BT637" s="822" t="s">
        <v>1789</v>
      </c>
      <c r="BU637" s="275"/>
      <c r="BV637" s="825">
        <v>44656</v>
      </c>
      <c r="BW637" s="828"/>
      <c r="BX637" s="828"/>
      <c r="BY637" s="828"/>
      <c r="BZ637" s="792" t="s">
        <v>924</v>
      </c>
      <c r="CA637" s="828"/>
      <c r="CB637" s="828"/>
      <c r="CC637" s="828"/>
      <c r="CD637" s="792" t="s">
        <v>924</v>
      </c>
      <c r="CE637" s="828"/>
      <c r="CF637" s="828"/>
      <c r="CG637" s="828"/>
      <c r="CH637" s="792" t="s">
        <v>925</v>
      </c>
      <c r="CI637" s="828"/>
      <c r="CJ637" s="828"/>
      <c r="CK637" s="828"/>
      <c r="CL637" s="792" t="s">
        <v>924</v>
      </c>
      <c r="CM637" s="828"/>
      <c r="CN637" s="828"/>
      <c r="CO637" s="828"/>
      <c r="CP637" s="795" t="s">
        <v>926</v>
      </c>
      <c r="CQ637" s="308"/>
      <c r="CR637" s="831">
        <v>44661</v>
      </c>
      <c r="CS637" s="789"/>
      <c r="CT637" s="789"/>
      <c r="CU637" s="789"/>
      <c r="CV637" s="789"/>
      <c r="CW637" s="789"/>
      <c r="CX637" s="789"/>
      <c r="CY637" s="789"/>
      <c r="CZ637" s="792" t="s">
        <v>924</v>
      </c>
      <c r="DA637" s="789"/>
      <c r="DB637" s="789"/>
      <c r="DC637" s="789"/>
      <c r="DD637" s="792" t="s">
        <v>924</v>
      </c>
      <c r="DE637" s="789"/>
      <c r="DF637" s="789"/>
      <c r="DG637" s="789"/>
      <c r="DH637" s="792" t="s">
        <v>925</v>
      </c>
      <c r="DI637" s="789"/>
      <c r="DJ637" s="789"/>
      <c r="DK637" s="789"/>
      <c r="DL637" s="792" t="s">
        <v>924</v>
      </c>
      <c r="DM637" s="789"/>
      <c r="DN637" s="789"/>
      <c r="DO637" s="789"/>
      <c r="DP637" s="795" t="s">
        <v>926</v>
      </c>
      <c r="DQ637" s="293"/>
      <c r="DR637" s="294"/>
      <c r="DS637" s="295"/>
      <c r="DT637" s="295"/>
      <c r="DU637" s="296"/>
    </row>
    <row r="638" spans="1:125" s="303" customFormat="1" ht="81" customHeight="1" x14ac:dyDescent="0.25">
      <c r="B638" s="835"/>
      <c r="C638" s="838"/>
      <c r="D638" s="838"/>
      <c r="E638" s="838"/>
      <c r="F638" s="841"/>
      <c r="G638" s="844"/>
      <c r="H638" s="486" t="s">
        <v>1790</v>
      </c>
      <c r="I638" s="847"/>
      <c r="J638" s="850"/>
      <c r="K638" s="853"/>
      <c r="L638" s="274"/>
      <c r="M638" s="856"/>
      <c r="N638" s="859"/>
      <c r="O638" s="862"/>
      <c r="P638" s="865"/>
      <c r="Q638" s="868"/>
      <c r="R638" s="871"/>
      <c r="S638" s="274"/>
      <c r="T638" s="516" t="s">
        <v>1791</v>
      </c>
      <c r="U638" s="258"/>
      <c r="V638" s="258" t="s">
        <v>260</v>
      </c>
      <c r="W638" s="798"/>
      <c r="X638" s="798"/>
      <c r="Y638" s="798">
        <v>15</v>
      </c>
      <c r="Z638" s="798"/>
      <c r="AA638" s="798"/>
      <c r="AB638" s="798"/>
      <c r="AC638" s="798"/>
      <c r="AD638" s="798"/>
      <c r="AE638" s="798">
        <v>15</v>
      </c>
      <c r="AF638" s="798"/>
      <c r="AG638" s="412">
        <f t="shared" si="1460"/>
        <v>30</v>
      </c>
      <c r="AH638" s="403"/>
      <c r="AI638" s="404">
        <v>0.33600000000000002</v>
      </c>
      <c r="AJ638" s="801" t="s">
        <v>189</v>
      </c>
      <c r="AK638" s="802"/>
      <c r="AL638" s="803" t="s">
        <v>589</v>
      </c>
      <c r="AM638" s="804"/>
      <c r="AN638" s="801" t="s">
        <v>189</v>
      </c>
      <c r="AO638" s="802"/>
      <c r="AP638" s="499" t="s">
        <v>1792</v>
      </c>
      <c r="AQ638" s="482" t="s">
        <v>618</v>
      </c>
      <c r="AR638" s="269" t="s">
        <v>1793</v>
      </c>
      <c r="AS638" s="266" t="s">
        <v>1786</v>
      </c>
      <c r="AT638" s="261" t="s">
        <v>1787</v>
      </c>
      <c r="AU638" s="276"/>
      <c r="AV638" s="879"/>
      <c r="AW638" s="882"/>
      <c r="AX638" s="885"/>
      <c r="AY638" s="882"/>
      <c r="AZ638" s="888"/>
      <c r="BA638" s="891"/>
      <c r="BB638" s="394"/>
      <c r="BC638" s="282"/>
      <c r="BD638" s="397">
        <v>0.8</v>
      </c>
      <c r="BE638" s="283" t="str">
        <f>IF(ISERROR(IF(R637="R.INHERENTE
4","R. INHERENTE",(IF(AZ637="R.RESIDUAL
4","R. RESIDUAL"," ")))),"",(IF(R637="R.INHERENTE
4","R. INHERENTE",(IF(AZ637="R.RESIDUAL
4","R. RESIDUAL"," ")))))</f>
        <v xml:space="preserve"> </v>
      </c>
      <c r="BF638" s="284" t="str">
        <f>IF(ISERROR(IF(R637="R.INHERENTE
9","R. INHERENTE",(IF(AZ637="R.RESIDUAL
9","R. RESIDUAL"," ")))),"",(IF(R637="R.INHERENTE
9","R. INHERENTE",(IF(AZ637="R.RESIDUAL
9","R. RESIDUAL"," ")))))</f>
        <v xml:space="preserve"> </v>
      </c>
      <c r="BG638" s="285" t="str">
        <f>IF(ISERROR(IF(R637="R.INHERENTE
14","R. INHERENTE",(IF(AZ637="R.RESIDUAL
14","R. RESIDUAL"," ")))),"",(IF(R637="R.INHERENTE
14","R. INHERENTE",(IF(AZ637="R.RESIDUAL
14","R. RESIDUAL"," ")))))</f>
        <v xml:space="preserve"> </v>
      </c>
      <c r="BH638" s="285" t="str">
        <f>IF(ISERROR(IF(R637="R.INHERENTE
19","R. INHERENTE",(IF(AZ637="R.RESIDUAL
19","R. RESIDUAL"," ")))),"",(IF(R637="R.INHERENTE
19","R. INHERENTE",(IF(AZ637="R.RESIDUAL
19","R. RESIDUAL"," ")))))</f>
        <v xml:space="preserve"> </v>
      </c>
      <c r="BI638" s="286" t="str">
        <f>IF(ISERROR(IF(R637="R.INHERENTE
24","R. INHERENTE",(IF(AZ637="R.RESIDUAL
24","R. RESIDUAL"," ")))),"",(IF(R637="R.INHERENTE
24","R. INHERENTE",(IF(AZ637="R.RESIDUAL
24","R. RESIDUAL"," ")))))</f>
        <v xml:space="preserve"> </v>
      </c>
      <c r="BJ638" s="280"/>
      <c r="BK638" s="894"/>
      <c r="BL638" s="811"/>
      <c r="BM638" s="811"/>
      <c r="BN638" s="811"/>
      <c r="BO638" s="811"/>
      <c r="BP638" s="814"/>
      <c r="BQ638" s="392"/>
      <c r="BR638" s="817"/>
      <c r="BS638" s="950"/>
      <c r="BT638" s="823"/>
      <c r="BU638" s="275"/>
      <c r="BV638" s="826"/>
      <c r="BW638" s="829"/>
      <c r="BX638" s="829"/>
      <c r="BY638" s="829"/>
      <c r="BZ638" s="793"/>
      <c r="CA638" s="829"/>
      <c r="CB638" s="829"/>
      <c r="CC638" s="829"/>
      <c r="CD638" s="793"/>
      <c r="CE638" s="829"/>
      <c r="CF638" s="829"/>
      <c r="CG638" s="829"/>
      <c r="CH638" s="793"/>
      <c r="CI638" s="829"/>
      <c r="CJ638" s="829"/>
      <c r="CK638" s="829"/>
      <c r="CL638" s="793"/>
      <c r="CM638" s="829"/>
      <c r="CN638" s="829"/>
      <c r="CO638" s="829"/>
      <c r="CP638" s="796"/>
      <c r="CQ638" s="308"/>
      <c r="CR638" s="832"/>
      <c r="CS638" s="790"/>
      <c r="CT638" s="790"/>
      <c r="CU638" s="790"/>
      <c r="CV638" s="790"/>
      <c r="CW638" s="790"/>
      <c r="CX638" s="790"/>
      <c r="CY638" s="790"/>
      <c r="CZ638" s="793"/>
      <c r="DA638" s="790"/>
      <c r="DB638" s="790"/>
      <c r="DC638" s="790"/>
      <c r="DD638" s="793"/>
      <c r="DE638" s="790"/>
      <c r="DF638" s="790"/>
      <c r="DG638" s="790"/>
      <c r="DH638" s="793"/>
      <c r="DI638" s="790"/>
      <c r="DJ638" s="790"/>
      <c r="DK638" s="790"/>
      <c r="DL638" s="793"/>
      <c r="DM638" s="790"/>
      <c r="DN638" s="790"/>
      <c r="DO638" s="790"/>
      <c r="DP638" s="796"/>
      <c r="DQ638" s="293"/>
      <c r="DR638" s="297"/>
      <c r="DS638" s="298"/>
      <c r="DT638" s="298"/>
      <c r="DU638" s="299"/>
    </row>
    <row r="639" spans="1:125" s="303" customFormat="1" ht="81" customHeight="1" x14ac:dyDescent="0.25">
      <c r="B639" s="835"/>
      <c r="C639" s="838"/>
      <c r="D639" s="838"/>
      <c r="E639" s="838"/>
      <c r="F639" s="841"/>
      <c r="G639" s="844"/>
      <c r="H639" s="486" t="s">
        <v>1794</v>
      </c>
      <c r="I639" s="847"/>
      <c r="J639" s="850"/>
      <c r="K639" s="853"/>
      <c r="L639" s="274"/>
      <c r="M639" s="856"/>
      <c r="N639" s="859"/>
      <c r="O639" s="862"/>
      <c r="P639" s="865"/>
      <c r="Q639" s="868"/>
      <c r="R639" s="871"/>
      <c r="S639" s="274"/>
      <c r="T639" s="516" t="s">
        <v>1795</v>
      </c>
      <c r="U639" s="258" t="s">
        <v>748</v>
      </c>
      <c r="V639" s="258"/>
      <c r="W639" s="798"/>
      <c r="X639" s="798"/>
      <c r="Y639" s="798">
        <v>15</v>
      </c>
      <c r="Z639" s="798"/>
      <c r="AA639" s="798"/>
      <c r="AB639" s="798"/>
      <c r="AC639" s="798"/>
      <c r="AD639" s="798"/>
      <c r="AE639" s="798">
        <v>15</v>
      </c>
      <c r="AF639" s="798"/>
      <c r="AG639" s="412">
        <f t="shared" si="1460"/>
        <v>30</v>
      </c>
      <c r="AH639" s="403">
        <v>0.42</v>
      </c>
      <c r="AI639" s="404"/>
      <c r="AJ639" s="801" t="s">
        <v>189</v>
      </c>
      <c r="AK639" s="802"/>
      <c r="AL639" s="803" t="s">
        <v>588</v>
      </c>
      <c r="AM639" s="804"/>
      <c r="AN639" s="801" t="s">
        <v>189</v>
      </c>
      <c r="AO639" s="802"/>
      <c r="AP639" s="499" t="s">
        <v>1796</v>
      </c>
      <c r="AQ639" s="482" t="s">
        <v>617</v>
      </c>
      <c r="AR639" s="269" t="s">
        <v>1797</v>
      </c>
      <c r="AS639" s="266" t="s">
        <v>1786</v>
      </c>
      <c r="AT639" s="261" t="s">
        <v>1787</v>
      </c>
      <c r="AU639" s="276"/>
      <c r="AV639" s="879"/>
      <c r="AW639" s="882"/>
      <c r="AX639" s="885"/>
      <c r="AY639" s="882"/>
      <c r="AZ639" s="888"/>
      <c r="BA639" s="891"/>
      <c r="BB639" s="394"/>
      <c r="BC639" s="282"/>
      <c r="BD639" s="397">
        <v>0.60000000000000009</v>
      </c>
      <c r="BE639" s="283" t="str">
        <f>IF(ISERROR(IF(R637="R.INHERENTE
3","R. INHERENTE",(IF(AZ637="R.RESIDUAL
3","R. RESIDUAL"," ")))),"",(IF(R637="R.INHERENTE
3","R. INHERENTE",(IF(AZ637="R.RESIDUAL
3","R. RESIDUAL"," ")))))</f>
        <v xml:space="preserve"> </v>
      </c>
      <c r="BF639" s="284" t="str">
        <f>IF(ISERROR(IF(R637="R.INHERENTE
8","R. INHERENTE",(IF(AZ637="R.RESIDUAL
8","R. RESIDUAL"," ")))),"",(IF(R637="R.INHERENTE
8","R. INHERENTE",(IF(AZ637="R.RESIDUAL
8","R. RESIDUAL"," ")))))</f>
        <v>R. RESIDUAL</v>
      </c>
      <c r="BG639" s="284" t="str">
        <f>IF(ISERROR(IF(R637="R.INHERENTE
13","R. INHERENTE",(IF(AZ637="R.RESIDUAL
13","R. RESIDUAL"," ")))),"",(IF(R637="R.INHERENTE
13","R. INHERENTE",(IF(AZ637="R.RESIDUAL
13","R. RESIDUAL"," ")))))</f>
        <v xml:space="preserve"> </v>
      </c>
      <c r="BH639" s="285" t="str">
        <f>IF(ISERROR(IF(R637="R.INHERENTE
18","R. INHERENTE",(IF(AZ637="R.RESIDUAL
18","R. RESIDUAL"," ")))),"",(IF(R637="R.INHERENTE
18","R. INHERENTE",(IF(AZ637="R.RESIDUAL
18","R. RESIDUAL"," ")))))</f>
        <v>R. INHERENTE</v>
      </c>
      <c r="BI639" s="286" t="str">
        <f>IF(ISERROR(IF(R637="R.INHERENTE
23","R. INHERENTE",(IF(AZ637="R.RESIDUAL
23","R. RESIDUAL"," ")))),"",(IF(R637="R.INHERENTE
23","R. INHERENTE",(IF(AZ637="R.RESIDUAL
23","R. RESIDUAL"," ")))))</f>
        <v xml:space="preserve"> </v>
      </c>
      <c r="BJ639" s="280"/>
      <c r="BK639" s="894"/>
      <c r="BL639" s="811"/>
      <c r="BM639" s="811"/>
      <c r="BN639" s="811"/>
      <c r="BO639" s="811"/>
      <c r="BP639" s="814"/>
      <c r="BQ639" s="392"/>
      <c r="BR639" s="817"/>
      <c r="BS639" s="950"/>
      <c r="BT639" s="823"/>
      <c r="BU639" s="275"/>
      <c r="BV639" s="826"/>
      <c r="BW639" s="829"/>
      <c r="BX639" s="829"/>
      <c r="BY639" s="829"/>
      <c r="BZ639" s="793"/>
      <c r="CA639" s="829"/>
      <c r="CB639" s="829"/>
      <c r="CC639" s="829"/>
      <c r="CD639" s="793"/>
      <c r="CE639" s="829"/>
      <c r="CF639" s="829"/>
      <c r="CG639" s="829"/>
      <c r="CH639" s="793"/>
      <c r="CI639" s="829"/>
      <c r="CJ639" s="829"/>
      <c r="CK639" s="829"/>
      <c r="CL639" s="793"/>
      <c r="CM639" s="829"/>
      <c r="CN639" s="829"/>
      <c r="CO639" s="829"/>
      <c r="CP639" s="796"/>
      <c r="CQ639" s="308"/>
      <c r="CR639" s="832"/>
      <c r="CS639" s="790"/>
      <c r="CT639" s="790"/>
      <c r="CU639" s="790"/>
      <c r="CV639" s="790"/>
      <c r="CW639" s="790"/>
      <c r="CX639" s="790"/>
      <c r="CY639" s="790"/>
      <c r="CZ639" s="793"/>
      <c r="DA639" s="790"/>
      <c r="DB639" s="790"/>
      <c r="DC639" s="790"/>
      <c r="DD639" s="793"/>
      <c r="DE639" s="790"/>
      <c r="DF639" s="790"/>
      <c r="DG639" s="790"/>
      <c r="DH639" s="793"/>
      <c r="DI639" s="790"/>
      <c r="DJ639" s="790"/>
      <c r="DK639" s="790"/>
      <c r="DL639" s="793"/>
      <c r="DM639" s="790"/>
      <c r="DN639" s="790"/>
      <c r="DO639" s="790"/>
      <c r="DP639" s="796"/>
      <c r="DQ639" s="293"/>
      <c r="DR639" s="297"/>
      <c r="DS639" s="298"/>
      <c r="DT639" s="298"/>
      <c r="DU639" s="299"/>
    </row>
    <row r="640" spans="1:125" s="303" customFormat="1" ht="81" customHeight="1" x14ac:dyDescent="0.25">
      <c r="B640" s="835"/>
      <c r="C640" s="838"/>
      <c r="D640" s="838"/>
      <c r="E640" s="838"/>
      <c r="F640" s="841"/>
      <c r="G640" s="844"/>
      <c r="H640" s="486"/>
      <c r="I640" s="847"/>
      <c r="J640" s="850"/>
      <c r="K640" s="853"/>
      <c r="L640" s="274"/>
      <c r="M640" s="856"/>
      <c r="N640" s="859"/>
      <c r="O640" s="862"/>
      <c r="P640" s="865"/>
      <c r="Q640" s="868"/>
      <c r="R640" s="871"/>
      <c r="S640" s="274"/>
      <c r="T640" s="516"/>
      <c r="U640" s="258"/>
      <c r="V640" s="258"/>
      <c r="W640" s="798"/>
      <c r="X640" s="798"/>
      <c r="Y640" s="798"/>
      <c r="Z640" s="798"/>
      <c r="AA640" s="798"/>
      <c r="AB640" s="798"/>
      <c r="AC640" s="798"/>
      <c r="AD640" s="798"/>
      <c r="AE640" s="798"/>
      <c r="AF640" s="798"/>
      <c r="AG640" s="412">
        <f t="shared" si="1460"/>
        <v>0</v>
      </c>
      <c r="AH640" s="403"/>
      <c r="AI640" s="404"/>
      <c r="AJ640" s="801"/>
      <c r="AK640" s="802"/>
      <c r="AL640" s="803"/>
      <c r="AM640" s="804"/>
      <c r="AN640" s="801"/>
      <c r="AO640" s="802"/>
      <c r="AP640" s="499"/>
      <c r="AQ640" s="482"/>
      <c r="AR640" s="269"/>
      <c r="AS640" s="266"/>
      <c r="AT640" s="261"/>
      <c r="AU640" s="276"/>
      <c r="AV640" s="879"/>
      <c r="AW640" s="882"/>
      <c r="AX640" s="885"/>
      <c r="AY640" s="882"/>
      <c r="AZ640" s="888"/>
      <c r="BA640" s="891"/>
      <c r="BB640" s="394"/>
      <c r="BC640" s="282"/>
      <c r="BD640" s="397">
        <v>0.4</v>
      </c>
      <c r="BE640" s="287" t="str">
        <f>IF(ISERROR(IF(R637="R.INHERENTE
2","R. INHERENTE",(IF(AZ637="R.RESIDUAL
2","R. RESIDUAL"," ")))),"",(IF(R637="R.INHERENTE
2","R. INHERENTE",(IF(AZ637="R.RESIDUAL
2","R. RESIDUAL"," ")))))</f>
        <v xml:space="preserve"> </v>
      </c>
      <c r="BF640" s="284" t="str">
        <f>IF(ISERROR(IF(R637="R.INHERENTE
7","R. INHERENTE",(IF(AZ637="R.RESIDUAL
7","R. RESIDUAL"," ")))),"",(IF(R637="R.INHERENTE
7","R. INHERENTE",(IF(AZ637="R.RESIDUAL
7","R. RESIDUAL"," ")))))</f>
        <v xml:space="preserve"> </v>
      </c>
      <c r="BG640" s="284" t="str">
        <f>IF(ISERROR(IF(R637="R.INHERENTE
12","R. INHERENTE",(IF(AZ637="R.RESIDUAL
12","R. RESIDUAL"," ")))),"",(IF(R637="R.INHERENTE
12","R. INHERENTE",(IF(AZ637="R.RESIDUAL
12","R. RESIDUAL"," ")))))</f>
        <v xml:space="preserve"> </v>
      </c>
      <c r="BH640" s="285" t="str">
        <f>IF(ISERROR(IF(R637="R.INHERENTE
17","R. INHERENTE",(IF(AZ637="R.RESIDUAL
17","R. RESIDUAL"," ")))),"",(IF(R637="R.INHERENTE
17","R. INHERENTE",(IF(AZ637="R.RESIDUAL
17","R. RESIDUAL"," ")))))</f>
        <v xml:space="preserve"> </v>
      </c>
      <c r="BI640" s="286" t="str">
        <f>IF(ISERROR(IF(R637="R.INHERENTE
22","R. INHERENTE",(IF(AZ637="R.RESIDUAL
22","R. RESIDUAL"," ")))),"",(IF(R637="R.INHERENTE
22","R. INHERENTE",(IF(AZ637="R.RESIDUAL
22","R. RESIDUAL"," ")))))</f>
        <v xml:space="preserve"> </v>
      </c>
      <c r="BJ640" s="280"/>
      <c r="BK640" s="894"/>
      <c r="BL640" s="811"/>
      <c r="BM640" s="811"/>
      <c r="BN640" s="811"/>
      <c r="BO640" s="811"/>
      <c r="BP640" s="814"/>
      <c r="BQ640" s="392"/>
      <c r="BR640" s="817"/>
      <c r="BS640" s="950"/>
      <c r="BT640" s="823"/>
      <c r="BU640" s="275"/>
      <c r="BV640" s="826"/>
      <c r="BW640" s="829"/>
      <c r="BX640" s="829"/>
      <c r="BY640" s="829"/>
      <c r="BZ640" s="793"/>
      <c r="CA640" s="829"/>
      <c r="CB640" s="829"/>
      <c r="CC640" s="829"/>
      <c r="CD640" s="793"/>
      <c r="CE640" s="829"/>
      <c r="CF640" s="829"/>
      <c r="CG640" s="829"/>
      <c r="CH640" s="793"/>
      <c r="CI640" s="829"/>
      <c r="CJ640" s="829"/>
      <c r="CK640" s="829"/>
      <c r="CL640" s="793"/>
      <c r="CM640" s="829"/>
      <c r="CN640" s="829"/>
      <c r="CO640" s="829"/>
      <c r="CP640" s="796"/>
      <c r="CQ640" s="308"/>
      <c r="CR640" s="832"/>
      <c r="CS640" s="790"/>
      <c r="CT640" s="790"/>
      <c r="CU640" s="790"/>
      <c r="CV640" s="790"/>
      <c r="CW640" s="790"/>
      <c r="CX640" s="790"/>
      <c r="CY640" s="790"/>
      <c r="CZ640" s="793"/>
      <c r="DA640" s="790"/>
      <c r="DB640" s="790"/>
      <c r="DC640" s="790"/>
      <c r="DD640" s="793"/>
      <c r="DE640" s="790"/>
      <c r="DF640" s="790"/>
      <c r="DG640" s="790"/>
      <c r="DH640" s="793"/>
      <c r="DI640" s="790"/>
      <c r="DJ640" s="790"/>
      <c r="DK640" s="790"/>
      <c r="DL640" s="793"/>
      <c r="DM640" s="790"/>
      <c r="DN640" s="790"/>
      <c r="DO640" s="790"/>
      <c r="DP640" s="796"/>
      <c r="DQ640" s="293"/>
      <c r="DR640" s="297"/>
      <c r="DS640" s="298"/>
      <c r="DT640" s="298"/>
      <c r="DU640" s="299"/>
    </row>
    <row r="641" spans="1:125" s="303" customFormat="1" ht="81" customHeight="1" thickBot="1" x14ac:dyDescent="0.3">
      <c r="B641" s="836"/>
      <c r="C641" s="839"/>
      <c r="D641" s="839"/>
      <c r="E641" s="839"/>
      <c r="F641" s="842"/>
      <c r="G641" s="845"/>
      <c r="H641" s="487"/>
      <c r="I641" s="848"/>
      <c r="J641" s="851"/>
      <c r="K641" s="854"/>
      <c r="L641" s="274"/>
      <c r="M641" s="857"/>
      <c r="N641" s="860"/>
      <c r="O641" s="863"/>
      <c r="P641" s="866"/>
      <c r="Q641" s="869"/>
      <c r="R641" s="872"/>
      <c r="S641" s="274"/>
      <c r="T641" s="536"/>
      <c r="U641" s="263"/>
      <c r="V641" s="263"/>
      <c r="W641" s="805"/>
      <c r="X641" s="805"/>
      <c r="Y641" s="805"/>
      <c r="Z641" s="805"/>
      <c r="AA641" s="805"/>
      <c r="AB641" s="805"/>
      <c r="AC641" s="805"/>
      <c r="AD641" s="805"/>
      <c r="AE641" s="805"/>
      <c r="AF641" s="805"/>
      <c r="AG641" s="413">
        <f t="shared" si="1460"/>
        <v>0</v>
      </c>
      <c r="AH641" s="405"/>
      <c r="AI641" s="406"/>
      <c r="AJ641" s="806"/>
      <c r="AK641" s="807"/>
      <c r="AL641" s="808"/>
      <c r="AM641" s="809"/>
      <c r="AN641" s="806"/>
      <c r="AO641" s="807"/>
      <c r="AP641" s="271"/>
      <c r="AQ641" s="483"/>
      <c r="AR641" s="270"/>
      <c r="AS641" s="267"/>
      <c r="AT641" s="264"/>
      <c r="AU641" s="276"/>
      <c r="AV641" s="880"/>
      <c r="AW641" s="883"/>
      <c r="AX641" s="886"/>
      <c r="AY641" s="883"/>
      <c r="AZ641" s="889"/>
      <c r="BA641" s="892"/>
      <c r="BB641" s="394"/>
      <c r="BC641" s="282"/>
      <c r="BD641" s="398">
        <v>0.2</v>
      </c>
      <c r="BE641" s="288" t="str">
        <f>IF(ISERROR(IF(R637="R.INHERENTE
1","R. INHERENTE",(IF(AZ637="R.RESIDUAL
1","R. RESIDUAL"," ")))),"",(IF(R637="R.INHERENTE
1","R. INHERENTE",(IF(AZ637="R.RESIDUAL
1","R. RESIDUAL"," ")))))</f>
        <v xml:space="preserve"> </v>
      </c>
      <c r="BF641" s="289" t="str">
        <f>IF(ISERROR(IF(R637="R.INHERENTE
6","R. INHERENTE",(IF(AZ637="R.RESIDUAL
6","R. RESIDUAL"," ")))),"",(IF(R637="R.INHERENTE
6","R. INHERENTE",(IF(AZ637="R.RESIDUAL
6","R. RESIDUAL"," ")))))</f>
        <v xml:space="preserve"> </v>
      </c>
      <c r="BG641" s="290" t="str">
        <f>IF(ISERROR(IF(R637="R.INHERENTE
11","R. INHERENTE",(IF(AZ637="R.RESIDUAL
11","R. RESIDUAL"," ")))),"",(IF(R637="R.INHERENTE
11","R. INHERENTE",(IF(AZ637="R.RESIDUAL
11","R. RESIDUAL"," ")))))</f>
        <v xml:space="preserve"> </v>
      </c>
      <c r="BH641" s="291" t="str">
        <f>IF(ISERROR(IF(R637="R.INHERENTE
16","R. INHERENTE",(IF(AZ637="R.RESIDUAL
16","R. RESIDUAL"," ")))),"",(IF(R637="R.INHERENTE
16","R. INHERENTE",(IF(AZ637="R.RESIDUAL
16","R. RESIDUAL"," ")))))</f>
        <v xml:space="preserve"> </v>
      </c>
      <c r="BI641" s="292" t="str">
        <f>IF(ISERROR(IF(R637="R.INHERENTE
21","R. INHERENTE",(IF(AZ637="R.RESIDUAL
21","R. RESIDUAL"," ")))),"",(IF(R637="R.INHERENTE
21","R. INHERENTE",(IF(AZ637="R.RESIDUAL
21","R. RESIDUAL"," ")))))</f>
        <v xml:space="preserve"> </v>
      </c>
      <c r="BJ641" s="280"/>
      <c r="BK641" s="895"/>
      <c r="BL641" s="812"/>
      <c r="BM641" s="812"/>
      <c r="BN641" s="812"/>
      <c r="BO641" s="812"/>
      <c r="BP641" s="815"/>
      <c r="BQ641" s="392"/>
      <c r="BR641" s="818"/>
      <c r="BS641" s="951"/>
      <c r="BT641" s="824"/>
      <c r="BU641" s="275"/>
      <c r="BV641" s="827"/>
      <c r="BW641" s="830"/>
      <c r="BX641" s="830"/>
      <c r="BY641" s="830"/>
      <c r="BZ641" s="794"/>
      <c r="CA641" s="830"/>
      <c r="CB641" s="830"/>
      <c r="CC641" s="830"/>
      <c r="CD641" s="794"/>
      <c r="CE641" s="830"/>
      <c r="CF641" s="830"/>
      <c r="CG641" s="830"/>
      <c r="CH641" s="794"/>
      <c r="CI641" s="830"/>
      <c r="CJ641" s="830"/>
      <c r="CK641" s="830"/>
      <c r="CL641" s="794"/>
      <c r="CM641" s="830"/>
      <c r="CN641" s="830"/>
      <c r="CO641" s="830"/>
      <c r="CP641" s="797"/>
      <c r="CQ641" s="308"/>
      <c r="CR641" s="833"/>
      <c r="CS641" s="791"/>
      <c r="CT641" s="791"/>
      <c r="CU641" s="791"/>
      <c r="CV641" s="791"/>
      <c r="CW641" s="791"/>
      <c r="CX641" s="791"/>
      <c r="CY641" s="791"/>
      <c r="CZ641" s="794"/>
      <c r="DA641" s="791"/>
      <c r="DB641" s="791"/>
      <c r="DC641" s="791"/>
      <c r="DD641" s="794"/>
      <c r="DE641" s="791"/>
      <c r="DF641" s="791"/>
      <c r="DG641" s="791"/>
      <c r="DH641" s="794"/>
      <c r="DI641" s="791"/>
      <c r="DJ641" s="791"/>
      <c r="DK641" s="791"/>
      <c r="DL641" s="794"/>
      <c r="DM641" s="791"/>
      <c r="DN641" s="791"/>
      <c r="DO641" s="791"/>
      <c r="DP641" s="797"/>
      <c r="DQ641" s="293"/>
      <c r="DR641" s="300"/>
      <c r="DS641" s="301"/>
      <c r="DT641" s="301"/>
      <c r="DU641" s="302"/>
    </row>
    <row r="642" spans="1:125" ht="19.5" customHeight="1" thickBot="1" x14ac:dyDescent="0.3">
      <c r="AV642" s="394"/>
      <c r="AW642" s="394"/>
      <c r="AX642" s="394"/>
      <c r="AY642" s="394"/>
      <c r="AZ642" s="394"/>
      <c r="BE642" s="410">
        <v>0.2</v>
      </c>
      <c r="BF642" s="411">
        <v>0.4</v>
      </c>
      <c r="BG642" s="411">
        <v>0.60000000000000009</v>
      </c>
      <c r="BH642" s="411">
        <v>0.8</v>
      </c>
      <c r="BI642" s="411">
        <v>1</v>
      </c>
    </row>
    <row r="643" spans="1:125" ht="81" customHeight="1" x14ac:dyDescent="0.25">
      <c r="A643" s="303"/>
      <c r="B643" s="834">
        <v>105</v>
      </c>
      <c r="C643" s="837" t="s">
        <v>654</v>
      </c>
      <c r="D643" s="837" t="s">
        <v>634</v>
      </c>
      <c r="E643" s="837" t="s">
        <v>601</v>
      </c>
      <c r="F643" s="840" t="s">
        <v>598</v>
      </c>
      <c r="G643" s="843" t="s">
        <v>1798</v>
      </c>
      <c r="H643" s="485" t="s">
        <v>1799</v>
      </c>
      <c r="I643" s="846" t="str">
        <f>IF(F643="","",(CONCATENATE("Posibilidad de afectación ",F643," ",G643," ",H643," ",H644," ",H645," ",H646," ",H647)))</f>
        <v xml:space="preserve">Posibilidad de afectación Reputacional  por incumplimiento de los objetivos y metas institucionales, debido a la inobservancia del Plan Anual de Auditoría de la Oficina de Control Interno y/o a la omisión o seguimiento inoportuno al cumplimiento de las acciones establecidas en los planes de mejoramiento producto de las auditorias internas y externas.    </v>
      </c>
      <c r="J643" s="849" t="s">
        <v>268</v>
      </c>
      <c r="K643" s="852" t="s">
        <v>868</v>
      </c>
      <c r="L643" s="274"/>
      <c r="M643" s="855" t="s">
        <v>657</v>
      </c>
      <c r="N643" s="858">
        <f>IF(ISERROR(VLOOKUP($M643,[16]Listas!$E$20:$F$24,2,FALSE)),"",(VLOOKUP($M643,[16]Listas!$E$20:$F$24,2,FALSE)))</f>
        <v>0.6</v>
      </c>
      <c r="O643" s="861" t="str">
        <f>IF(ISERROR(VLOOKUP($N643,[16]Listas!$E$3:$F$7,2,FALSE)),"",(VLOOKUP($N643,[16]Listas!$E$3:$F$7,2,FALSE)))</f>
        <v>MEDIA</v>
      </c>
      <c r="P643" s="864" t="s">
        <v>597</v>
      </c>
      <c r="Q643" s="867">
        <f>IF(ISERROR(VLOOKUP($P643,[16]Listas!$E$28:$F$35,2,FALSE)),"",(VLOOKUP($P643,[16]Listas!$E$28:$F$35,2,FALSE)))</f>
        <v>0.8</v>
      </c>
      <c r="R643" s="870" t="str">
        <f t="shared" ref="R643" si="1464">IF(N643="","",(CONCATENATE("R.INHERENTE
",(IF(AND($N643=0.2,$Q643=0.2),1,(IF(AND($N643=0.2,$Q643=0.4),6,(IF(AND($N643=0.2,$Q643=0.6),11,(IF(AND($N643=0.2,$Q643=0.8),16,(IF(AND($N643=0.2,$Q643=1),21,(IF(AND($N643=0.4,$Q643=0.2),2,(IF(AND($N643=0.4,$Q643=0.4),7,(IF(AND($N643=0.4,$Q643=0.6),12,(IF(AND($N643=0.4,$Q643=0.8),17,(IF(AND($N643=0.4,$Q643=1),22,(IF(AND($N643=0.6,$Q643=0.2),3,(IF(AND($N643=0.6,$Q643=0.4),8,(IF(AND($N643=0.6,$Q643=0.6),13,(IF(AND($N643=0.6,$Q643=0.8),18,(IF(AND($N643=0.6,$Q643=1),23,(IF(AND($N643=0.8,$Q643=0.2),4,(IF(AND($N643=0.8,$Q643=0.4),9,(IF(AND($N643=0.8,$Q643=0.6),14,(IF(AND($N643=0.8,$Q643=0.8),19,(IF(AND($N643=0.8,$Q643=1),24,(IF(AND($N643=1,$Q643=0.2),5,(IF(AND($N643=1,$Q643=0.4),10,(IF(AND($N643=1,$Q643=0.6),15,(IF(AND($N643=1,$Q643=0.8),20,(IF(AND($N643=1,$Q643=1),25,"")))))))))))))))))))))))))))))))))))))))))))))))))))))</f>
        <v>R.INHERENTE
18</v>
      </c>
      <c r="S643" s="274">
        <f>+VLOOKUP($R643,[16]Listas!$D$112:$E$136,2,FALSE)</f>
        <v>18</v>
      </c>
      <c r="T643" s="515" t="s">
        <v>1800</v>
      </c>
      <c r="U643" s="309"/>
      <c r="V643" s="309" t="s">
        <v>260</v>
      </c>
      <c r="W643" s="873">
        <v>25</v>
      </c>
      <c r="X643" s="874"/>
      <c r="Y643" s="873"/>
      <c r="Z643" s="874"/>
      <c r="AA643" s="873"/>
      <c r="AB643" s="874"/>
      <c r="AC643" s="875"/>
      <c r="AD643" s="875"/>
      <c r="AE643" s="875">
        <v>15</v>
      </c>
      <c r="AF643" s="875"/>
      <c r="AG643" s="436">
        <f t="shared" ref="AG643:AG647" si="1465">W643+Y643+AA643+AC643+AE643</f>
        <v>40</v>
      </c>
      <c r="AH643" s="407"/>
      <c r="AI643" s="408">
        <v>0.48</v>
      </c>
      <c r="AJ643" s="1186" t="s">
        <v>189</v>
      </c>
      <c r="AK643" s="1187"/>
      <c r="AL643" s="1188" t="s">
        <v>588</v>
      </c>
      <c r="AM643" s="1189"/>
      <c r="AN643" s="1186" t="s">
        <v>189</v>
      </c>
      <c r="AO643" s="1187"/>
      <c r="AP643" s="500" t="s">
        <v>1801</v>
      </c>
      <c r="AQ643" s="484" t="s">
        <v>616</v>
      </c>
      <c r="AR643" s="310" t="s">
        <v>1802</v>
      </c>
      <c r="AS643" s="311" t="s">
        <v>1786</v>
      </c>
      <c r="AT643" s="312" t="s">
        <v>1787</v>
      </c>
      <c r="AU643" s="305">
        <f t="shared" ref="AU643" si="1466">+(IF(AND($AV643&gt;0,$AV643&lt;=0.2),0.2,(IF(AND($AV643&gt;0.2,$AV643&lt;=0.4),0.4,(IF(AND($AV643&gt;0.4,$AV643&lt;=0.6),0.6,(IF(AND($AV643&gt;0.6,$AV643&lt;=0.8),0.8,(IF($AV643&gt;0.8,1,""))))))))))</f>
        <v>0.4</v>
      </c>
      <c r="AV643" s="878">
        <f t="shared" ref="AV643" si="1467">+MIN(AH643:AH647)</f>
        <v>0.36</v>
      </c>
      <c r="AW643" s="881" t="str">
        <f t="shared" si="1461"/>
        <v>BAJA</v>
      </c>
      <c r="AX643" s="884">
        <f t="shared" ref="AX643" si="1468">+MIN(AI643:AI647)</f>
        <v>0.48</v>
      </c>
      <c r="AY643" s="881" t="str">
        <f t="shared" si="1462"/>
        <v>MEDIA</v>
      </c>
      <c r="AZ643" s="887" t="str">
        <f t="shared" si="1463"/>
        <v>R.RESIDUAL
12</v>
      </c>
      <c r="BA643" s="890" t="s">
        <v>610</v>
      </c>
      <c r="BB643" s="305">
        <f t="shared" ref="BB643" si="1469">+(IF(AND($AX643&gt;0,$AX643&lt;=0.2),0.2,(IF(AND($AX643&gt;0.2,$AX643&lt;=0.4),0.4,(IF(AND($AX643&gt;0.4,$AX643&lt;=0.6),0.6,(IF(AND($AX643&gt;0.6,$AX643&lt;=0.8),0.8,(IF($AX643&gt;0.8,1,""))))))))))</f>
        <v>0.6</v>
      </c>
      <c r="BC643" s="276">
        <f>+VLOOKUP($AZ643,[16]Listas!$F$112:$G$136,2,FALSE)</f>
        <v>12</v>
      </c>
      <c r="BD643" s="397">
        <v>1</v>
      </c>
      <c r="BE643" s="277" t="str">
        <f t="shared" ref="BE643" si="1470">IF(ISERROR(IF(R643="R.INHERENTE
5","R. INHERENTE",(IF(AZ643="R.RESIDUAL
5","R. RESIDUAL"," ")))),"",(IF(R643="R.INHERENTE
5","R. INHERENTE",(IF(AZ643="R.RESIDUAL
5","R. RESIDUAL"," ")))))</f>
        <v xml:space="preserve"> </v>
      </c>
      <c r="BF643" s="278" t="str">
        <f t="shared" ref="BF643" si="1471">IF(ISERROR(IF(R643="R.INHERENTE
10","R. INHERENTE",(IF(AZ643="R.RESIDUAL
10","R. RESIDUAL"," ")))),"",(IF(R643="R.INHERENTE
10","R. INHERENTE",(IF(AZ643="R.RESIDUAL
10","R. RESIDUAL"," ")))))</f>
        <v xml:space="preserve"> </v>
      </c>
      <c r="BG643" s="278" t="str">
        <f t="shared" ref="BG643" si="1472">IF(ISERROR(IF(R643="R.INHERENTE
15","R. INHERENTE",(IF(AZ643="R.RESIDUAL
15","R. RESIDUAL"," ")))),"",(IF(R643="R.INHERENTE
15","R. INHERENTE",(IF(AZ643="R.RESIDUAL
15","R. RESIDUAL"," ")))))</f>
        <v xml:space="preserve"> </v>
      </c>
      <c r="BH643" s="278" t="str">
        <f t="shared" ref="BH643" si="1473">IF(ISERROR(IF(R643="R.INHERENTE
20","R. INHERENTE",(IF(AZ643="R.RESIDUAL
20","R. RESIDUAL"," ")))),"",(IF(R643="R.INHERENTE
20","R. INHERENTE",(IF(AZ643="R.RESIDUAL
20","R. RESIDUAL"," ")))))</f>
        <v xml:space="preserve"> </v>
      </c>
      <c r="BI643" s="279" t="str">
        <f t="shared" ref="BI643" si="1474">IF(ISERROR(IF(R643="R.INHERENTE
25","R. INHERENTE",(IF(AZ643="R.RESIDUAL
25","R. RESIDUAL"," ")))),"",(IF(R643="R.INHERENTE
25","R. INHERENTE",(IF(AZ643="R.RESIDUAL
25","R. RESIDUAL"," ")))))</f>
        <v xml:space="preserve"> </v>
      </c>
      <c r="BJ643" s="280"/>
      <c r="BK643" s="893" t="s">
        <v>43</v>
      </c>
      <c r="BL643" s="810" t="s">
        <v>43</v>
      </c>
      <c r="BM643" s="810" t="s">
        <v>43</v>
      </c>
      <c r="BN643" s="810" t="s">
        <v>43</v>
      </c>
      <c r="BO643" s="810" t="s">
        <v>43</v>
      </c>
      <c r="BP643" s="813"/>
      <c r="BQ643" s="392"/>
      <c r="BR643" s="816" t="s">
        <v>1803</v>
      </c>
      <c r="BS643" s="1176" t="s">
        <v>1786</v>
      </c>
      <c r="BT643" s="822" t="s">
        <v>1789</v>
      </c>
      <c r="BU643" s="275"/>
      <c r="BV643" s="825">
        <v>44656</v>
      </c>
      <c r="BW643" s="828"/>
      <c r="BX643" s="828"/>
      <c r="BY643" s="828"/>
      <c r="BZ643" s="792" t="s">
        <v>924</v>
      </c>
      <c r="CA643" s="828"/>
      <c r="CB643" s="828"/>
      <c r="CC643" s="828"/>
      <c r="CD643" s="792" t="s">
        <v>924</v>
      </c>
      <c r="CE643" s="828"/>
      <c r="CF643" s="828"/>
      <c r="CG643" s="828"/>
      <c r="CH643" s="792" t="s">
        <v>925</v>
      </c>
      <c r="CI643" s="828"/>
      <c r="CJ643" s="828"/>
      <c r="CK643" s="828"/>
      <c r="CL643" s="792" t="s">
        <v>924</v>
      </c>
      <c r="CM643" s="828"/>
      <c r="CN643" s="828"/>
      <c r="CO643" s="828"/>
      <c r="CP643" s="795" t="s">
        <v>926</v>
      </c>
      <c r="CQ643" s="308"/>
      <c r="CR643" s="831">
        <v>44661</v>
      </c>
      <c r="CS643" s="789"/>
      <c r="CT643" s="789"/>
      <c r="CU643" s="789"/>
      <c r="CV643" s="789"/>
      <c r="CW643" s="789"/>
      <c r="CX643" s="789"/>
      <c r="CY643" s="789"/>
      <c r="CZ643" s="792" t="s">
        <v>924</v>
      </c>
      <c r="DA643" s="789"/>
      <c r="DB643" s="789"/>
      <c r="DC643" s="789"/>
      <c r="DD643" s="792" t="s">
        <v>924</v>
      </c>
      <c r="DE643" s="789"/>
      <c r="DF643" s="789"/>
      <c r="DG643" s="789"/>
      <c r="DH643" s="792" t="s">
        <v>925</v>
      </c>
      <c r="DI643" s="789"/>
      <c r="DJ643" s="789"/>
      <c r="DK643" s="789"/>
      <c r="DL643" s="792" t="s">
        <v>924</v>
      </c>
      <c r="DM643" s="789"/>
      <c r="DN643" s="789"/>
      <c r="DO643" s="789"/>
      <c r="DP643" s="795" t="s">
        <v>926</v>
      </c>
      <c r="DQ643" s="293"/>
      <c r="DR643" s="294"/>
      <c r="DS643" s="295"/>
      <c r="DT643" s="295"/>
      <c r="DU643" s="296"/>
    </row>
    <row r="644" spans="1:125" ht="81" customHeight="1" x14ac:dyDescent="0.25">
      <c r="A644" s="303"/>
      <c r="B644" s="835"/>
      <c r="C644" s="838"/>
      <c r="D644" s="838"/>
      <c r="E644" s="838"/>
      <c r="F644" s="841"/>
      <c r="G644" s="844"/>
      <c r="H644" s="486" t="s">
        <v>1804</v>
      </c>
      <c r="I644" s="847"/>
      <c r="J644" s="850"/>
      <c r="K644" s="853"/>
      <c r="L644" s="274"/>
      <c r="M644" s="856"/>
      <c r="N644" s="859"/>
      <c r="O644" s="862"/>
      <c r="P644" s="865"/>
      <c r="Q644" s="868"/>
      <c r="R644" s="871"/>
      <c r="S644" s="274"/>
      <c r="T644" s="516" t="s">
        <v>1805</v>
      </c>
      <c r="U644" s="258" t="s">
        <v>748</v>
      </c>
      <c r="V644" s="258"/>
      <c r="W644" s="798">
        <v>25</v>
      </c>
      <c r="X644" s="798"/>
      <c r="Y644" s="798"/>
      <c r="Z644" s="798"/>
      <c r="AA644" s="798"/>
      <c r="AB644" s="798"/>
      <c r="AC644" s="798"/>
      <c r="AD644" s="798"/>
      <c r="AE644" s="798">
        <v>15</v>
      </c>
      <c r="AF644" s="798"/>
      <c r="AG644" s="412">
        <f t="shared" si="1465"/>
        <v>40</v>
      </c>
      <c r="AH644" s="403">
        <v>0.36</v>
      </c>
      <c r="AI644" s="404"/>
      <c r="AJ644" s="801" t="s">
        <v>189</v>
      </c>
      <c r="AK644" s="802"/>
      <c r="AL644" s="803" t="s">
        <v>588</v>
      </c>
      <c r="AM644" s="804"/>
      <c r="AN644" s="801" t="s">
        <v>189</v>
      </c>
      <c r="AO644" s="802"/>
      <c r="AP644" s="499" t="s">
        <v>1806</v>
      </c>
      <c r="AQ644" s="482" t="s">
        <v>616</v>
      </c>
      <c r="AR644" s="269" t="s">
        <v>1807</v>
      </c>
      <c r="AS644" s="266" t="s">
        <v>1786</v>
      </c>
      <c r="AT644" s="261" t="s">
        <v>1787</v>
      </c>
      <c r="AU644" s="276"/>
      <c r="AV644" s="879"/>
      <c r="AW644" s="882"/>
      <c r="AX644" s="885"/>
      <c r="AY644" s="882"/>
      <c r="AZ644" s="888"/>
      <c r="BA644" s="891"/>
      <c r="BB644" s="394"/>
      <c r="BC644" s="282"/>
      <c r="BD644" s="397">
        <v>0.8</v>
      </c>
      <c r="BE644" s="283" t="str">
        <f t="shared" ref="BE644" si="1475">IF(ISERROR(IF(R643="R.INHERENTE
4","R. INHERENTE",(IF(AZ643="R.RESIDUAL
4","R. RESIDUAL"," ")))),"",(IF(R643="R.INHERENTE
4","R. INHERENTE",(IF(AZ643="R.RESIDUAL
4","R. RESIDUAL"," ")))))</f>
        <v xml:space="preserve"> </v>
      </c>
      <c r="BF644" s="284" t="str">
        <f t="shared" ref="BF644" si="1476">IF(ISERROR(IF(R643="R.INHERENTE
9","R. INHERENTE",(IF(AZ643="R.RESIDUAL
9","R. RESIDUAL"," ")))),"",(IF(R643="R.INHERENTE
9","R. INHERENTE",(IF(AZ643="R.RESIDUAL
9","R. RESIDUAL"," ")))))</f>
        <v xml:space="preserve"> </v>
      </c>
      <c r="BG644" s="285" t="str">
        <f t="shared" ref="BG644" si="1477">IF(ISERROR(IF(R643="R.INHERENTE
14","R. INHERENTE",(IF(AZ643="R.RESIDUAL
14","R. RESIDUAL"," ")))),"",(IF(R643="R.INHERENTE
14","R. INHERENTE",(IF(AZ643="R.RESIDUAL
14","R. RESIDUAL"," ")))))</f>
        <v xml:space="preserve"> </v>
      </c>
      <c r="BH644" s="285" t="str">
        <f t="shared" ref="BH644" si="1478">IF(ISERROR(IF(R643="R.INHERENTE
19","R. INHERENTE",(IF(AZ643="R.RESIDUAL
19","R. RESIDUAL"," ")))),"",(IF(R643="R.INHERENTE
19","R. INHERENTE",(IF(AZ643="R.RESIDUAL
19","R. RESIDUAL"," ")))))</f>
        <v xml:space="preserve"> </v>
      </c>
      <c r="BI644" s="286" t="str">
        <f t="shared" ref="BI644" si="1479">IF(ISERROR(IF(R643="R.INHERENTE
24","R. INHERENTE",(IF(AZ643="R.RESIDUAL
24","R. RESIDUAL"," ")))),"",(IF(R643="R.INHERENTE
24","R. INHERENTE",(IF(AZ643="R.RESIDUAL
24","R. RESIDUAL"," ")))))</f>
        <v xml:space="preserve"> </v>
      </c>
      <c r="BJ644" s="280"/>
      <c r="BK644" s="894"/>
      <c r="BL644" s="811"/>
      <c r="BM644" s="811"/>
      <c r="BN644" s="811"/>
      <c r="BO644" s="811"/>
      <c r="BP644" s="814"/>
      <c r="BQ644" s="392"/>
      <c r="BR644" s="817"/>
      <c r="BS644" s="950"/>
      <c r="BT644" s="823"/>
      <c r="BU644" s="275"/>
      <c r="BV644" s="826"/>
      <c r="BW644" s="829"/>
      <c r="BX644" s="829"/>
      <c r="BY644" s="829"/>
      <c r="BZ644" s="793"/>
      <c r="CA644" s="829"/>
      <c r="CB644" s="829"/>
      <c r="CC644" s="829"/>
      <c r="CD644" s="793"/>
      <c r="CE644" s="829"/>
      <c r="CF644" s="829"/>
      <c r="CG644" s="829"/>
      <c r="CH644" s="793"/>
      <c r="CI644" s="829"/>
      <c r="CJ644" s="829"/>
      <c r="CK644" s="829"/>
      <c r="CL644" s="793"/>
      <c r="CM644" s="829"/>
      <c r="CN644" s="829"/>
      <c r="CO644" s="829"/>
      <c r="CP644" s="796"/>
      <c r="CQ644" s="308"/>
      <c r="CR644" s="832"/>
      <c r="CS644" s="790"/>
      <c r="CT644" s="790"/>
      <c r="CU644" s="790"/>
      <c r="CV644" s="790"/>
      <c r="CW644" s="790"/>
      <c r="CX644" s="790"/>
      <c r="CY644" s="790"/>
      <c r="CZ644" s="793"/>
      <c r="DA644" s="790"/>
      <c r="DB644" s="790"/>
      <c r="DC644" s="790"/>
      <c r="DD644" s="793"/>
      <c r="DE644" s="790"/>
      <c r="DF644" s="790"/>
      <c r="DG644" s="790"/>
      <c r="DH644" s="793"/>
      <c r="DI644" s="790"/>
      <c r="DJ644" s="790"/>
      <c r="DK644" s="790"/>
      <c r="DL644" s="793"/>
      <c r="DM644" s="790"/>
      <c r="DN644" s="790"/>
      <c r="DO644" s="790"/>
      <c r="DP644" s="796"/>
      <c r="DQ644" s="293"/>
      <c r="DR644" s="297"/>
      <c r="DS644" s="298"/>
      <c r="DT644" s="298"/>
      <c r="DU644" s="299"/>
    </row>
    <row r="645" spans="1:125" ht="81" customHeight="1" x14ac:dyDescent="0.25">
      <c r="A645" s="303"/>
      <c r="B645" s="835"/>
      <c r="C645" s="838"/>
      <c r="D645" s="838"/>
      <c r="E645" s="838"/>
      <c r="F645" s="841"/>
      <c r="G645" s="844"/>
      <c r="H645" s="486"/>
      <c r="I645" s="847"/>
      <c r="J645" s="850"/>
      <c r="K645" s="853"/>
      <c r="L645" s="274"/>
      <c r="M645" s="856"/>
      <c r="N645" s="859"/>
      <c r="O645" s="862"/>
      <c r="P645" s="865"/>
      <c r="Q645" s="868"/>
      <c r="R645" s="871"/>
      <c r="S645" s="274"/>
      <c r="T645" s="516"/>
      <c r="U645" s="258"/>
      <c r="V645" s="258"/>
      <c r="W645" s="798"/>
      <c r="X645" s="798"/>
      <c r="Y645" s="798"/>
      <c r="Z645" s="798"/>
      <c r="AA645" s="798"/>
      <c r="AB645" s="798"/>
      <c r="AC645" s="798"/>
      <c r="AD645" s="798"/>
      <c r="AE645" s="798"/>
      <c r="AF645" s="798"/>
      <c r="AG645" s="412">
        <f t="shared" si="1465"/>
        <v>0</v>
      </c>
      <c r="AH645" s="403"/>
      <c r="AI645" s="404"/>
      <c r="AJ645" s="801"/>
      <c r="AK645" s="802"/>
      <c r="AL645" s="803"/>
      <c r="AM645" s="804"/>
      <c r="AN645" s="801"/>
      <c r="AO645" s="802"/>
      <c r="AP645" s="499"/>
      <c r="AQ645" s="482"/>
      <c r="AR645" s="269"/>
      <c r="AS645" s="266"/>
      <c r="AT645" s="261"/>
      <c r="AU645" s="276"/>
      <c r="AV645" s="879"/>
      <c r="AW645" s="882"/>
      <c r="AX645" s="885"/>
      <c r="AY645" s="882"/>
      <c r="AZ645" s="888"/>
      <c r="BA645" s="891"/>
      <c r="BB645" s="394"/>
      <c r="BC645" s="282"/>
      <c r="BD645" s="397">
        <v>0.60000000000000009</v>
      </c>
      <c r="BE645" s="283" t="str">
        <f t="shared" ref="BE645" si="1480">IF(ISERROR(IF(R643="R.INHERENTE
3","R. INHERENTE",(IF(AZ643="R.RESIDUAL
3","R. RESIDUAL"," ")))),"",(IF(R643="R.INHERENTE
3","R. INHERENTE",(IF(AZ643="R.RESIDUAL
3","R. RESIDUAL"," ")))))</f>
        <v xml:space="preserve"> </v>
      </c>
      <c r="BF645" s="284" t="str">
        <f t="shared" ref="BF645" si="1481">IF(ISERROR(IF(R643="R.INHERENTE
8","R. INHERENTE",(IF(AZ643="R.RESIDUAL
8","R. RESIDUAL"," ")))),"",(IF(R643="R.INHERENTE
8","R. INHERENTE",(IF(AZ643="R.RESIDUAL
8","R. RESIDUAL"," ")))))</f>
        <v xml:space="preserve"> </v>
      </c>
      <c r="BG645" s="284" t="str">
        <f t="shared" ref="BG645" si="1482">IF(ISERROR(IF(R643="R.INHERENTE
13","R. INHERENTE",(IF(AZ643="R.RESIDUAL
13","R. RESIDUAL"," ")))),"",(IF(R643="R.INHERENTE
13","R. INHERENTE",(IF(AZ643="R.RESIDUAL
13","R. RESIDUAL"," ")))))</f>
        <v xml:space="preserve"> </v>
      </c>
      <c r="BH645" s="285" t="str">
        <f t="shared" ref="BH645" si="1483">IF(ISERROR(IF(R643="R.INHERENTE
18","R. INHERENTE",(IF(AZ643="R.RESIDUAL
18","R. RESIDUAL"," ")))),"",(IF(R643="R.INHERENTE
18","R. INHERENTE",(IF(AZ643="R.RESIDUAL
18","R. RESIDUAL"," ")))))</f>
        <v>R. INHERENTE</v>
      </c>
      <c r="BI645" s="286" t="str">
        <f t="shared" ref="BI645" si="1484">IF(ISERROR(IF(R643="R.INHERENTE
23","R. INHERENTE",(IF(AZ643="R.RESIDUAL
23","R. RESIDUAL"," ")))),"",(IF(R643="R.INHERENTE
23","R. INHERENTE",(IF(AZ643="R.RESIDUAL
23","R. RESIDUAL"," ")))))</f>
        <v xml:space="preserve"> </v>
      </c>
      <c r="BJ645" s="280"/>
      <c r="BK645" s="894"/>
      <c r="BL645" s="811"/>
      <c r="BM645" s="811"/>
      <c r="BN645" s="811"/>
      <c r="BO645" s="811"/>
      <c r="BP645" s="814"/>
      <c r="BQ645" s="392"/>
      <c r="BR645" s="817"/>
      <c r="BS645" s="950"/>
      <c r="BT645" s="823"/>
      <c r="BU645" s="275"/>
      <c r="BV645" s="826"/>
      <c r="BW645" s="829"/>
      <c r="BX645" s="829"/>
      <c r="BY645" s="829"/>
      <c r="BZ645" s="793"/>
      <c r="CA645" s="829"/>
      <c r="CB645" s="829"/>
      <c r="CC645" s="829"/>
      <c r="CD645" s="793"/>
      <c r="CE645" s="829"/>
      <c r="CF645" s="829"/>
      <c r="CG645" s="829"/>
      <c r="CH645" s="793"/>
      <c r="CI645" s="829"/>
      <c r="CJ645" s="829"/>
      <c r="CK645" s="829"/>
      <c r="CL645" s="793"/>
      <c r="CM645" s="829"/>
      <c r="CN645" s="829"/>
      <c r="CO645" s="829"/>
      <c r="CP645" s="796"/>
      <c r="CQ645" s="308"/>
      <c r="CR645" s="832"/>
      <c r="CS645" s="790"/>
      <c r="CT645" s="790"/>
      <c r="CU645" s="790"/>
      <c r="CV645" s="790"/>
      <c r="CW645" s="790"/>
      <c r="CX645" s="790"/>
      <c r="CY645" s="790"/>
      <c r="CZ645" s="793"/>
      <c r="DA645" s="790"/>
      <c r="DB645" s="790"/>
      <c r="DC645" s="790"/>
      <c r="DD645" s="793"/>
      <c r="DE645" s="790"/>
      <c r="DF645" s="790"/>
      <c r="DG645" s="790"/>
      <c r="DH645" s="793"/>
      <c r="DI645" s="790"/>
      <c r="DJ645" s="790"/>
      <c r="DK645" s="790"/>
      <c r="DL645" s="793"/>
      <c r="DM645" s="790"/>
      <c r="DN645" s="790"/>
      <c r="DO645" s="790"/>
      <c r="DP645" s="796"/>
      <c r="DQ645" s="293"/>
      <c r="DR645" s="297"/>
      <c r="DS645" s="298"/>
      <c r="DT645" s="298"/>
      <c r="DU645" s="299"/>
    </row>
    <row r="646" spans="1:125" ht="81" customHeight="1" x14ac:dyDescent="0.25">
      <c r="A646" s="303"/>
      <c r="B646" s="835"/>
      <c r="C646" s="838"/>
      <c r="D646" s="838"/>
      <c r="E646" s="838"/>
      <c r="F646" s="841"/>
      <c r="G646" s="844"/>
      <c r="H646" s="486"/>
      <c r="I646" s="847"/>
      <c r="J646" s="850"/>
      <c r="K646" s="853"/>
      <c r="L646" s="274"/>
      <c r="M646" s="856"/>
      <c r="N646" s="859"/>
      <c r="O646" s="862"/>
      <c r="P646" s="865"/>
      <c r="Q646" s="868"/>
      <c r="R646" s="871"/>
      <c r="S646" s="274"/>
      <c r="T646" s="516"/>
      <c r="U646" s="258"/>
      <c r="V646" s="258"/>
      <c r="W646" s="798"/>
      <c r="X646" s="798"/>
      <c r="Y646" s="798"/>
      <c r="Z646" s="798"/>
      <c r="AA646" s="798"/>
      <c r="AB646" s="798"/>
      <c r="AC646" s="798"/>
      <c r="AD646" s="798"/>
      <c r="AE646" s="798"/>
      <c r="AF646" s="798"/>
      <c r="AG646" s="412">
        <f t="shared" si="1465"/>
        <v>0</v>
      </c>
      <c r="AH646" s="403"/>
      <c r="AI646" s="404"/>
      <c r="AJ646" s="801"/>
      <c r="AK646" s="802"/>
      <c r="AL646" s="803"/>
      <c r="AM646" s="804"/>
      <c r="AN646" s="801"/>
      <c r="AO646" s="802"/>
      <c r="AP646" s="499"/>
      <c r="AQ646" s="482"/>
      <c r="AR646" s="269"/>
      <c r="AS646" s="266"/>
      <c r="AT646" s="261"/>
      <c r="AU646" s="276"/>
      <c r="AV646" s="879"/>
      <c r="AW646" s="882"/>
      <c r="AX646" s="885"/>
      <c r="AY646" s="882"/>
      <c r="AZ646" s="888"/>
      <c r="BA646" s="891"/>
      <c r="BB646" s="394"/>
      <c r="BC646" s="282"/>
      <c r="BD646" s="397">
        <v>0.4</v>
      </c>
      <c r="BE646" s="287" t="str">
        <f t="shared" ref="BE646" si="1485">IF(ISERROR(IF(R643="R.INHERENTE
2","R. INHERENTE",(IF(AZ643="R.RESIDUAL
2","R. RESIDUAL"," ")))),"",(IF(R643="R.INHERENTE
2","R. INHERENTE",(IF(AZ643="R.RESIDUAL
2","R. RESIDUAL"," ")))))</f>
        <v xml:space="preserve"> </v>
      </c>
      <c r="BF646" s="284" t="str">
        <f t="shared" ref="BF646" si="1486">IF(ISERROR(IF(R643="R.INHERENTE
7","R. INHERENTE",(IF(AZ643="R.RESIDUAL
7","R. RESIDUAL"," ")))),"",(IF(R643="R.INHERENTE
7","R. INHERENTE",(IF(AZ643="R.RESIDUAL
7","R. RESIDUAL"," ")))))</f>
        <v xml:space="preserve"> </v>
      </c>
      <c r="BG646" s="284" t="str">
        <f t="shared" ref="BG646" si="1487">IF(ISERROR(IF(R643="R.INHERENTE
12","R. INHERENTE",(IF(AZ643="R.RESIDUAL
12","R. RESIDUAL"," ")))),"",(IF(R643="R.INHERENTE
12","R. INHERENTE",(IF(AZ643="R.RESIDUAL
12","R. RESIDUAL"," ")))))</f>
        <v>R. RESIDUAL</v>
      </c>
      <c r="BH646" s="285" t="str">
        <f t="shared" ref="BH646" si="1488">IF(ISERROR(IF(R643="R.INHERENTE
17","R. INHERENTE",(IF(AZ643="R.RESIDUAL
17","R. RESIDUAL"," ")))),"",(IF(R643="R.INHERENTE
17","R. INHERENTE",(IF(AZ643="R.RESIDUAL
17","R. RESIDUAL"," ")))))</f>
        <v xml:space="preserve"> </v>
      </c>
      <c r="BI646" s="286" t="str">
        <f t="shared" ref="BI646" si="1489">IF(ISERROR(IF(R643="R.INHERENTE
22","R. INHERENTE",(IF(AZ643="R.RESIDUAL
22","R. RESIDUAL"," ")))),"",(IF(R643="R.INHERENTE
22","R. INHERENTE",(IF(AZ643="R.RESIDUAL
22","R. RESIDUAL"," ")))))</f>
        <v xml:space="preserve"> </v>
      </c>
      <c r="BJ646" s="280"/>
      <c r="BK646" s="894"/>
      <c r="BL646" s="811"/>
      <c r="BM646" s="811"/>
      <c r="BN646" s="811"/>
      <c r="BO646" s="811"/>
      <c r="BP646" s="814"/>
      <c r="BQ646" s="392"/>
      <c r="BR646" s="817"/>
      <c r="BS646" s="950"/>
      <c r="BT646" s="823"/>
      <c r="BU646" s="275"/>
      <c r="BV646" s="826"/>
      <c r="BW646" s="829"/>
      <c r="BX646" s="829"/>
      <c r="BY646" s="829"/>
      <c r="BZ646" s="793"/>
      <c r="CA646" s="829"/>
      <c r="CB646" s="829"/>
      <c r="CC646" s="829"/>
      <c r="CD646" s="793"/>
      <c r="CE646" s="829"/>
      <c r="CF646" s="829"/>
      <c r="CG646" s="829"/>
      <c r="CH646" s="793"/>
      <c r="CI646" s="829"/>
      <c r="CJ646" s="829"/>
      <c r="CK646" s="829"/>
      <c r="CL646" s="793"/>
      <c r="CM646" s="829"/>
      <c r="CN646" s="829"/>
      <c r="CO646" s="829"/>
      <c r="CP646" s="796"/>
      <c r="CQ646" s="308"/>
      <c r="CR646" s="832"/>
      <c r="CS646" s="790"/>
      <c r="CT646" s="790"/>
      <c r="CU646" s="790"/>
      <c r="CV646" s="790"/>
      <c r="CW646" s="790"/>
      <c r="CX646" s="790"/>
      <c r="CY646" s="790"/>
      <c r="CZ646" s="793"/>
      <c r="DA646" s="790"/>
      <c r="DB646" s="790"/>
      <c r="DC646" s="790"/>
      <c r="DD646" s="793"/>
      <c r="DE646" s="790"/>
      <c r="DF646" s="790"/>
      <c r="DG646" s="790"/>
      <c r="DH646" s="793"/>
      <c r="DI646" s="790"/>
      <c r="DJ646" s="790"/>
      <c r="DK646" s="790"/>
      <c r="DL646" s="793"/>
      <c r="DM646" s="790"/>
      <c r="DN646" s="790"/>
      <c r="DO646" s="790"/>
      <c r="DP646" s="796"/>
      <c r="DQ646" s="293"/>
      <c r="DR646" s="297"/>
      <c r="DS646" s="298"/>
      <c r="DT646" s="298"/>
      <c r="DU646" s="299"/>
    </row>
    <row r="647" spans="1:125" ht="81" customHeight="1" thickBot="1" x14ac:dyDescent="0.3">
      <c r="A647" s="303"/>
      <c r="B647" s="836"/>
      <c r="C647" s="839"/>
      <c r="D647" s="839"/>
      <c r="E647" s="839"/>
      <c r="F647" s="842"/>
      <c r="G647" s="845"/>
      <c r="H647" s="487"/>
      <c r="I647" s="848"/>
      <c r="J647" s="851"/>
      <c r="K647" s="854"/>
      <c r="L647" s="274"/>
      <c r="M647" s="857"/>
      <c r="N647" s="860"/>
      <c r="O647" s="863"/>
      <c r="P647" s="866"/>
      <c r="Q647" s="869"/>
      <c r="R647" s="872"/>
      <c r="S647" s="274"/>
      <c r="T647" s="536"/>
      <c r="U647" s="263"/>
      <c r="V647" s="263"/>
      <c r="W647" s="805"/>
      <c r="X647" s="805"/>
      <c r="Y647" s="805"/>
      <c r="Z647" s="805"/>
      <c r="AA647" s="805"/>
      <c r="AB647" s="805"/>
      <c r="AC647" s="805"/>
      <c r="AD647" s="805"/>
      <c r="AE647" s="805"/>
      <c r="AF647" s="805"/>
      <c r="AG647" s="413">
        <f t="shared" si="1465"/>
        <v>0</v>
      </c>
      <c r="AH647" s="405"/>
      <c r="AI647" s="406"/>
      <c r="AJ647" s="806"/>
      <c r="AK647" s="807"/>
      <c r="AL647" s="808"/>
      <c r="AM647" s="809"/>
      <c r="AN647" s="806"/>
      <c r="AO647" s="807"/>
      <c r="AP647" s="271"/>
      <c r="AQ647" s="483"/>
      <c r="AR647" s="270"/>
      <c r="AS647" s="267"/>
      <c r="AT647" s="264"/>
      <c r="AU647" s="276"/>
      <c r="AV647" s="880"/>
      <c r="AW647" s="883"/>
      <c r="AX647" s="886"/>
      <c r="AY647" s="883"/>
      <c r="AZ647" s="889"/>
      <c r="BA647" s="892"/>
      <c r="BB647" s="394"/>
      <c r="BC647" s="282"/>
      <c r="BD647" s="398">
        <v>0.2</v>
      </c>
      <c r="BE647" s="288" t="str">
        <f t="shared" ref="BE647" si="1490">IF(ISERROR(IF(R643="R.INHERENTE
1","R. INHERENTE",(IF(AZ643="R.RESIDUAL
1","R. RESIDUAL"," ")))),"",(IF(R643="R.INHERENTE
1","R. INHERENTE",(IF(AZ643="R.RESIDUAL
1","R. RESIDUAL"," ")))))</f>
        <v xml:space="preserve"> </v>
      </c>
      <c r="BF647" s="289" t="str">
        <f t="shared" ref="BF647" si="1491">IF(ISERROR(IF(R643="R.INHERENTE
6","R. INHERENTE",(IF(AZ643="R.RESIDUAL
6","R. RESIDUAL"," ")))),"",(IF(R643="R.INHERENTE
6","R. INHERENTE",(IF(AZ643="R.RESIDUAL
6","R. RESIDUAL"," ")))))</f>
        <v xml:space="preserve"> </v>
      </c>
      <c r="BG647" s="290" t="str">
        <f t="shared" ref="BG647" si="1492">IF(ISERROR(IF(R643="R.INHERENTE
11","R. INHERENTE",(IF(AZ643="R.RESIDUAL
11","R. RESIDUAL"," ")))),"",(IF(R643="R.INHERENTE
11","R. INHERENTE",(IF(AZ643="R.RESIDUAL
11","R. RESIDUAL"," ")))))</f>
        <v xml:space="preserve"> </v>
      </c>
      <c r="BH647" s="291" t="str">
        <f t="shared" ref="BH647" si="1493">IF(ISERROR(IF(R643="R.INHERENTE
16","R. INHERENTE",(IF(AZ643="R.RESIDUAL
16","R. RESIDUAL"," ")))),"",(IF(R643="R.INHERENTE
16","R. INHERENTE",(IF(AZ643="R.RESIDUAL
16","R. RESIDUAL"," ")))))</f>
        <v xml:space="preserve"> </v>
      </c>
      <c r="BI647" s="292" t="str">
        <f t="shared" ref="BI647" si="1494">IF(ISERROR(IF(R643="R.INHERENTE
21","R. INHERENTE",(IF(AZ643="R.RESIDUAL
21","R. RESIDUAL"," ")))),"",(IF(R643="R.INHERENTE
21","R. INHERENTE",(IF(AZ643="R.RESIDUAL
21","R. RESIDUAL"," ")))))</f>
        <v xml:space="preserve"> </v>
      </c>
      <c r="BJ647" s="280"/>
      <c r="BK647" s="895"/>
      <c r="BL647" s="812"/>
      <c r="BM647" s="812"/>
      <c r="BN647" s="812"/>
      <c r="BO647" s="812"/>
      <c r="BP647" s="815"/>
      <c r="BQ647" s="392"/>
      <c r="BR647" s="818"/>
      <c r="BS647" s="951"/>
      <c r="BT647" s="824"/>
      <c r="BU647" s="275"/>
      <c r="BV647" s="827"/>
      <c r="BW647" s="830"/>
      <c r="BX647" s="830"/>
      <c r="BY647" s="830"/>
      <c r="BZ647" s="794"/>
      <c r="CA647" s="830"/>
      <c r="CB647" s="830"/>
      <c r="CC647" s="830"/>
      <c r="CD647" s="794"/>
      <c r="CE647" s="830"/>
      <c r="CF647" s="830"/>
      <c r="CG647" s="830"/>
      <c r="CH647" s="794"/>
      <c r="CI647" s="830"/>
      <c r="CJ647" s="830"/>
      <c r="CK647" s="830"/>
      <c r="CL647" s="794"/>
      <c r="CM647" s="830"/>
      <c r="CN647" s="830"/>
      <c r="CO647" s="830"/>
      <c r="CP647" s="797"/>
      <c r="CQ647" s="308"/>
      <c r="CR647" s="833"/>
      <c r="CS647" s="791"/>
      <c r="CT647" s="791"/>
      <c r="CU647" s="791"/>
      <c r="CV647" s="791"/>
      <c r="CW647" s="791"/>
      <c r="CX647" s="791"/>
      <c r="CY647" s="791"/>
      <c r="CZ647" s="794"/>
      <c r="DA647" s="791"/>
      <c r="DB647" s="791"/>
      <c r="DC647" s="791"/>
      <c r="DD647" s="794"/>
      <c r="DE647" s="791"/>
      <c r="DF647" s="791"/>
      <c r="DG647" s="791"/>
      <c r="DH647" s="794"/>
      <c r="DI647" s="791"/>
      <c r="DJ647" s="791"/>
      <c r="DK647" s="791"/>
      <c r="DL647" s="794"/>
      <c r="DM647" s="791"/>
      <c r="DN647" s="791"/>
      <c r="DO647" s="791"/>
      <c r="DP647" s="797"/>
      <c r="DQ647" s="293"/>
      <c r="DR647" s="300"/>
      <c r="DS647" s="301"/>
      <c r="DT647" s="301"/>
      <c r="DU647" s="302"/>
    </row>
    <row r="648" spans="1:125" ht="18.75" customHeight="1" thickBot="1" x14ac:dyDescent="0.3">
      <c r="AV648" s="394"/>
      <c r="AW648" s="394"/>
      <c r="AX648" s="394"/>
      <c r="AY648" s="394"/>
      <c r="AZ648" s="394"/>
      <c r="BE648" s="410">
        <v>0.2</v>
      </c>
      <c r="BF648" s="411">
        <v>0.4</v>
      </c>
      <c r="BG648" s="411">
        <v>0.60000000000000009</v>
      </c>
      <c r="BH648" s="411">
        <v>0.8</v>
      </c>
      <c r="BI648" s="411">
        <v>1</v>
      </c>
    </row>
    <row r="649" spans="1:125" ht="80.25" customHeight="1" x14ac:dyDescent="0.25">
      <c r="A649" s="303"/>
      <c r="B649" s="834">
        <v>106</v>
      </c>
      <c r="C649" s="837" t="s">
        <v>654</v>
      </c>
      <c r="D649" s="837" t="s">
        <v>634</v>
      </c>
      <c r="E649" s="837" t="s">
        <v>601</v>
      </c>
      <c r="F649" s="840" t="s">
        <v>598</v>
      </c>
      <c r="G649" s="843" t="s">
        <v>1808</v>
      </c>
      <c r="H649" s="485" t="s">
        <v>1809</v>
      </c>
      <c r="I649" s="846" t="str">
        <f>IF(F649="","",(CONCATENATE("Posibilidad de afectación ",F649," ",G649," ",H649," ",H650," ",H651," ",H652," ",H653)))</f>
        <v xml:space="preserve">Posibilidad de afectación Reputacional  por ocultar, distorsionar o tergiversar situaciones observadas en el desarrollo de los diferentes trabajos de auditoría por parte del auditor debido al interés de favorecer a un tercero.    </v>
      </c>
      <c r="J649" s="849" t="s">
        <v>268</v>
      </c>
      <c r="K649" s="852" t="s">
        <v>870</v>
      </c>
      <c r="L649" s="274"/>
      <c r="M649" s="855" t="s">
        <v>657</v>
      </c>
      <c r="N649" s="858">
        <f>IF(ISERROR(VLOOKUP($M649,[16]Listas!$E$20:$F$24,2,FALSE)),"",(VLOOKUP($M649,[16]Listas!$E$20:$F$24,2,FALSE)))</f>
        <v>0.6</v>
      </c>
      <c r="O649" s="861" t="str">
        <f>IF(ISERROR(VLOOKUP($N649,[16]Listas!$E$3:$F$7,2,FALSE)),"",(VLOOKUP($N649,[16]Listas!$E$3:$F$7,2,FALSE)))</f>
        <v>MEDIA</v>
      </c>
      <c r="P649" s="864" t="s">
        <v>597</v>
      </c>
      <c r="Q649" s="867">
        <f>IF(ISERROR(VLOOKUP($P649,[16]Listas!$E$28:$F$35,2,FALSE)),"",(VLOOKUP($P649,[16]Listas!$E$28:$F$35,2,FALSE)))</f>
        <v>0.8</v>
      </c>
      <c r="R649" s="870" t="str">
        <f t="shared" ref="R649" si="1495">IF(N649="","",(CONCATENATE("R.INHERENTE
",(IF(AND($N649=0.2,$Q649=0.2),1,(IF(AND($N649=0.2,$Q649=0.4),6,(IF(AND($N649=0.2,$Q649=0.6),11,(IF(AND($N649=0.2,$Q649=0.8),16,(IF(AND($N649=0.2,$Q649=1),21,(IF(AND($N649=0.4,$Q649=0.2),2,(IF(AND($N649=0.4,$Q649=0.4),7,(IF(AND($N649=0.4,$Q649=0.6),12,(IF(AND($N649=0.4,$Q649=0.8),17,(IF(AND($N649=0.4,$Q649=1),22,(IF(AND($N649=0.6,$Q649=0.2),3,(IF(AND($N649=0.6,$Q649=0.4),8,(IF(AND($N649=0.6,$Q649=0.6),13,(IF(AND($N649=0.6,$Q649=0.8),18,(IF(AND($N649=0.6,$Q649=1),23,(IF(AND($N649=0.8,$Q649=0.2),4,(IF(AND($N649=0.8,$Q649=0.4),9,(IF(AND($N649=0.8,$Q649=0.6),14,(IF(AND($N649=0.8,$Q649=0.8),19,(IF(AND($N649=0.8,$Q649=1),24,(IF(AND($N649=1,$Q649=0.2),5,(IF(AND($N649=1,$Q649=0.4),10,(IF(AND($N649=1,$Q649=0.6),15,(IF(AND($N649=1,$Q649=0.8),20,(IF(AND($N649=1,$Q649=1),25,"")))))))))))))))))))))))))))))))))))))))))))))))))))))</f>
        <v>R.INHERENTE
18</v>
      </c>
      <c r="S649" s="274">
        <f>+VLOOKUP($R649,[16]Listas!$D$112:$E$136,2,FALSE)</f>
        <v>18</v>
      </c>
      <c r="T649" s="515" t="s">
        <v>1810</v>
      </c>
      <c r="U649" s="309" t="s">
        <v>748</v>
      </c>
      <c r="V649" s="309"/>
      <c r="W649" s="873">
        <v>25</v>
      </c>
      <c r="X649" s="874"/>
      <c r="Y649" s="873">
        <v>0</v>
      </c>
      <c r="Z649" s="874"/>
      <c r="AA649" s="873">
        <v>0</v>
      </c>
      <c r="AB649" s="874"/>
      <c r="AC649" s="875">
        <v>0</v>
      </c>
      <c r="AD649" s="875"/>
      <c r="AE649" s="875">
        <v>15</v>
      </c>
      <c r="AF649" s="875"/>
      <c r="AG649" s="436">
        <f t="shared" ref="AG649:AG653" si="1496">W649+Y649+AA649+AC649+AE649</f>
        <v>40</v>
      </c>
      <c r="AH649" s="407">
        <v>0.36</v>
      </c>
      <c r="AI649" s="408"/>
      <c r="AJ649" s="1186" t="s">
        <v>189</v>
      </c>
      <c r="AK649" s="1187"/>
      <c r="AL649" s="1188" t="s">
        <v>588</v>
      </c>
      <c r="AM649" s="1189"/>
      <c r="AN649" s="1186" t="s">
        <v>189</v>
      </c>
      <c r="AO649" s="1187"/>
      <c r="AP649" s="500" t="s">
        <v>1811</v>
      </c>
      <c r="AQ649" s="484" t="s">
        <v>618</v>
      </c>
      <c r="AR649" s="310" t="s">
        <v>1812</v>
      </c>
      <c r="AS649" s="311" t="s">
        <v>1786</v>
      </c>
      <c r="AT649" s="312" t="s">
        <v>1787</v>
      </c>
      <c r="AU649" s="305">
        <f t="shared" ref="AU649" si="1497">+(IF(AND($AV649&gt;0,$AV649&lt;=0.2),0.2,(IF(AND($AV649&gt;0.2,$AV649&lt;=0.4),0.4,(IF(AND($AV649&gt;0.4,$AV649&lt;=0.6),0.6,(IF(AND($AV649&gt;0.6,$AV649&lt;=0.8),0.8,(IF($AV649&gt;0.8,1,""))))))))))</f>
        <v>0.4</v>
      </c>
      <c r="AV649" s="878">
        <f t="shared" ref="AV649" si="1498">+MIN(AH649:AH653)</f>
        <v>0.36</v>
      </c>
      <c r="AW649" s="881" t="str">
        <f t="shared" si="1461"/>
        <v>BAJA</v>
      </c>
      <c r="AX649" s="884">
        <f t="shared" ref="AX649" si="1499">+MIN(AI649:AI653)</f>
        <v>0.8</v>
      </c>
      <c r="AY649" s="881" t="str">
        <f t="shared" si="1462"/>
        <v>ALTA</v>
      </c>
      <c r="AZ649" s="887" t="str">
        <f t="shared" si="1463"/>
        <v>R.RESIDUAL
17</v>
      </c>
      <c r="BA649" s="890" t="s">
        <v>610</v>
      </c>
      <c r="BB649" s="305">
        <f t="shared" ref="BB649" si="1500">+(IF(AND($AX649&gt;0,$AX649&lt;=0.2),0.2,(IF(AND($AX649&gt;0.2,$AX649&lt;=0.4),0.4,(IF(AND($AX649&gt;0.4,$AX649&lt;=0.6),0.6,(IF(AND($AX649&gt;0.6,$AX649&lt;=0.8),0.8,(IF($AX649&gt;0.8,1,""))))))))))</f>
        <v>0.8</v>
      </c>
      <c r="BC649" s="276">
        <f>+VLOOKUP($AZ649,[16]Listas!$F$112:$G$136,2,FALSE)</f>
        <v>17</v>
      </c>
      <c r="BD649" s="397">
        <v>1</v>
      </c>
      <c r="BE649" s="277" t="str">
        <f t="shared" ref="BE649" si="1501">IF(ISERROR(IF(R649="R.INHERENTE
5","R. INHERENTE",(IF(AZ649="R.RESIDUAL
5","R. RESIDUAL"," ")))),"",(IF(R649="R.INHERENTE
5","R. INHERENTE",(IF(AZ649="R.RESIDUAL
5","R. RESIDUAL"," ")))))</f>
        <v xml:space="preserve"> </v>
      </c>
      <c r="BF649" s="278" t="str">
        <f t="shared" ref="BF649" si="1502">IF(ISERROR(IF(R649="R.INHERENTE
10","R. INHERENTE",(IF(AZ649="R.RESIDUAL
10","R. RESIDUAL"," ")))),"",(IF(R649="R.INHERENTE
10","R. INHERENTE",(IF(AZ649="R.RESIDUAL
10","R. RESIDUAL"," ")))))</f>
        <v xml:space="preserve"> </v>
      </c>
      <c r="BG649" s="278" t="str">
        <f t="shared" ref="BG649" si="1503">IF(ISERROR(IF(R649="R.INHERENTE
15","R. INHERENTE",(IF(AZ649="R.RESIDUAL
15","R. RESIDUAL"," ")))),"",(IF(R649="R.INHERENTE
15","R. INHERENTE",(IF(AZ649="R.RESIDUAL
15","R. RESIDUAL"," ")))))</f>
        <v xml:space="preserve"> </v>
      </c>
      <c r="BH649" s="278" t="str">
        <f t="shared" ref="BH649" si="1504">IF(ISERROR(IF(R649="R.INHERENTE
20","R. INHERENTE",(IF(AZ649="R.RESIDUAL
20","R. RESIDUAL"," ")))),"",(IF(R649="R.INHERENTE
20","R. INHERENTE",(IF(AZ649="R.RESIDUAL
20","R. RESIDUAL"," ")))))</f>
        <v xml:space="preserve"> </v>
      </c>
      <c r="BI649" s="279" t="str">
        <f t="shared" ref="BI649" si="1505">IF(ISERROR(IF(R649="R.INHERENTE
25","R. INHERENTE",(IF(AZ649="R.RESIDUAL
25","R. RESIDUAL"," ")))),"",(IF(R649="R.INHERENTE
25","R. INHERENTE",(IF(AZ649="R.RESIDUAL
25","R. RESIDUAL"," ")))))</f>
        <v xml:space="preserve"> </v>
      </c>
      <c r="BJ649" s="280"/>
      <c r="BK649" s="893" t="s">
        <v>43</v>
      </c>
      <c r="BL649" s="810" t="s">
        <v>43</v>
      </c>
      <c r="BM649" s="810" t="s">
        <v>43</v>
      </c>
      <c r="BN649" s="810" t="s">
        <v>43</v>
      </c>
      <c r="BO649" s="810" t="s">
        <v>43</v>
      </c>
      <c r="BP649" s="813"/>
      <c r="BQ649" s="392"/>
      <c r="BR649" s="816" t="s">
        <v>1813</v>
      </c>
      <c r="BS649" s="1176" t="s">
        <v>1786</v>
      </c>
      <c r="BT649" s="822" t="s">
        <v>1814</v>
      </c>
      <c r="BU649" s="275"/>
      <c r="BV649" s="825">
        <v>44656</v>
      </c>
      <c r="BW649" s="828"/>
      <c r="BX649" s="828"/>
      <c r="BY649" s="828"/>
      <c r="BZ649" s="792" t="s">
        <v>924</v>
      </c>
      <c r="CA649" s="828"/>
      <c r="CB649" s="828"/>
      <c r="CC649" s="828"/>
      <c r="CD649" s="792" t="s">
        <v>924</v>
      </c>
      <c r="CE649" s="828"/>
      <c r="CF649" s="828"/>
      <c r="CG649" s="828"/>
      <c r="CH649" s="792" t="s">
        <v>925</v>
      </c>
      <c r="CI649" s="828"/>
      <c r="CJ649" s="828"/>
      <c r="CK649" s="828"/>
      <c r="CL649" s="792" t="s">
        <v>924</v>
      </c>
      <c r="CM649" s="828"/>
      <c r="CN649" s="828"/>
      <c r="CO649" s="828"/>
      <c r="CP649" s="795" t="s">
        <v>926</v>
      </c>
      <c r="CQ649" s="308"/>
      <c r="CR649" s="831">
        <v>44661</v>
      </c>
      <c r="CS649" s="789"/>
      <c r="CT649" s="789"/>
      <c r="CU649" s="789"/>
      <c r="CV649" s="789"/>
      <c r="CW649" s="789"/>
      <c r="CX649" s="789"/>
      <c r="CY649" s="789"/>
      <c r="CZ649" s="792" t="s">
        <v>924</v>
      </c>
      <c r="DA649" s="789"/>
      <c r="DB649" s="789"/>
      <c r="DC649" s="789"/>
      <c r="DD649" s="792" t="s">
        <v>924</v>
      </c>
      <c r="DE649" s="789"/>
      <c r="DF649" s="789"/>
      <c r="DG649" s="789"/>
      <c r="DH649" s="792" t="s">
        <v>925</v>
      </c>
      <c r="DI649" s="789"/>
      <c r="DJ649" s="789"/>
      <c r="DK649" s="789"/>
      <c r="DL649" s="792" t="s">
        <v>924</v>
      </c>
      <c r="DM649" s="789"/>
      <c r="DN649" s="789"/>
      <c r="DO649" s="789"/>
      <c r="DP649" s="795" t="s">
        <v>926</v>
      </c>
      <c r="DQ649" s="293"/>
      <c r="DR649" s="294"/>
      <c r="DS649" s="295"/>
      <c r="DT649" s="295"/>
      <c r="DU649" s="296"/>
    </row>
    <row r="650" spans="1:125" ht="80.25" customHeight="1" x14ac:dyDescent="0.25">
      <c r="A650" s="303"/>
      <c r="B650" s="835"/>
      <c r="C650" s="838"/>
      <c r="D650" s="838"/>
      <c r="E650" s="838"/>
      <c r="F650" s="841"/>
      <c r="G650" s="844"/>
      <c r="H650" s="486"/>
      <c r="I650" s="847"/>
      <c r="J650" s="850"/>
      <c r="K650" s="853"/>
      <c r="L650" s="274"/>
      <c r="M650" s="856"/>
      <c r="N650" s="859"/>
      <c r="O650" s="862"/>
      <c r="P650" s="865"/>
      <c r="Q650" s="868"/>
      <c r="R650" s="871"/>
      <c r="S650" s="274"/>
      <c r="T650" s="516"/>
      <c r="U650" s="258"/>
      <c r="V650" s="258"/>
      <c r="W650" s="798"/>
      <c r="X650" s="798"/>
      <c r="Y650" s="798"/>
      <c r="Z650" s="798"/>
      <c r="AA650" s="798"/>
      <c r="AB650" s="798"/>
      <c r="AC650" s="798"/>
      <c r="AD650" s="798"/>
      <c r="AE650" s="798"/>
      <c r="AF650" s="798"/>
      <c r="AG650" s="412">
        <f t="shared" si="1496"/>
        <v>0</v>
      </c>
      <c r="AH650" s="403"/>
      <c r="AI650" s="404">
        <v>0.8</v>
      </c>
      <c r="AJ650" s="801"/>
      <c r="AK650" s="802"/>
      <c r="AL650" s="803"/>
      <c r="AM650" s="804"/>
      <c r="AN650" s="801"/>
      <c r="AO650" s="802"/>
      <c r="AP650" s="499"/>
      <c r="AQ650" s="482"/>
      <c r="AR650" s="269"/>
      <c r="AS650" s="266"/>
      <c r="AT650" s="261"/>
      <c r="AU650" s="276"/>
      <c r="AV650" s="879"/>
      <c r="AW650" s="882"/>
      <c r="AX650" s="885"/>
      <c r="AY650" s="882"/>
      <c r="AZ650" s="888"/>
      <c r="BA650" s="891"/>
      <c r="BB650" s="394"/>
      <c r="BC650" s="282"/>
      <c r="BD650" s="397">
        <v>0.8</v>
      </c>
      <c r="BE650" s="283" t="str">
        <f t="shared" ref="BE650" si="1506">IF(ISERROR(IF(R649="R.INHERENTE
4","R. INHERENTE",(IF(AZ649="R.RESIDUAL
4","R. RESIDUAL"," ")))),"",(IF(R649="R.INHERENTE
4","R. INHERENTE",(IF(AZ649="R.RESIDUAL
4","R. RESIDUAL"," ")))))</f>
        <v xml:space="preserve"> </v>
      </c>
      <c r="BF650" s="284" t="str">
        <f t="shared" ref="BF650" si="1507">IF(ISERROR(IF(R649="R.INHERENTE
9","R. INHERENTE",(IF(AZ649="R.RESIDUAL
9","R. RESIDUAL"," ")))),"",(IF(R649="R.INHERENTE
9","R. INHERENTE",(IF(AZ649="R.RESIDUAL
9","R. RESIDUAL"," ")))))</f>
        <v xml:space="preserve"> </v>
      </c>
      <c r="BG650" s="285" t="str">
        <f t="shared" ref="BG650" si="1508">IF(ISERROR(IF(R649="R.INHERENTE
14","R. INHERENTE",(IF(AZ649="R.RESIDUAL
14","R. RESIDUAL"," ")))),"",(IF(R649="R.INHERENTE
14","R. INHERENTE",(IF(AZ649="R.RESIDUAL
14","R. RESIDUAL"," ")))))</f>
        <v xml:space="preserve"> </v>
      </c>
      <c r="BH650" s="285" t="str">
        <f t="shared" ref="BH650" si="1509">IF(ISERROR(IF(R649="R.INHERENTE
19","R. INHERENTE",(IF(AZ649="R.RESIDUAL
19","R. RESIDUAL"," ")))),"",(IF(R649="R.INHERENTE
19","R. INHERENTE",(IF(AZ649="R.RESIDUAL
19","R. RESIDUAL"," ")))))</f>
        <v xml:space="preserve"> </v>
      </c>
      <c r="BI650" s="286" t="str">
        <f t="shared" ref="BI650" si="1510">IF(ISERROR(IF(R649="R.INHERENTE
24","R. INHERENTE",(IF(AZ649="R.RESIDUAL
24","R. RESIDUAL"," ")))),"",(IF(R649="R.INHERENTE
24","R. INHERENTE",(IF(AZ649="R.RESIDUAL
24","R. RESIDUAL"," ")))))</f>
        <v xml:space="preserve"> </v>
      </c>
      <c r="BJ650" s="280"/>
      <c r="BK650" s="894"/>
      <c r="BL650" s="811"/>
      <c r="BM650" s="811"/>
      <c r="BN650" s="811"/>
      <c r="BO650" s="811"/>
      <c r="BP650" s="814"/>
      <c r="BQ650" s="392"/>
      <c r="BR650" s="817"/>
      <c r="BS650" s="950"/>
      <c r="BT650" s="823"/>
      <c r="BU650" s="275"/>
      <c r="BV650" s="826"/>
      <c r="BW650" s="829"/>
      <c r="BX650" s="829"/>
      <c r="BY650" s="829"/>
      <c r="BZ650" s="793"/>
      <c r="CA650" s="829"/>
      <c r="CB650" s="829"/>
      <c r="CC650" s="829"/>
      <c r="CD650" s="793"/>
      <c r="CE650" s="829"/>
      <c r="CF650" s="829"/>
      <c r="CG650" s="829"/>
      <c r="CH650" s="793"/>
      <c r="CI650" s="829"/>
      <c r="CJ650" s="829"/>
      <c r="CK650" s="829"/>
      <c r="CL650" s="793"/>
      <c r="CM650" s="829"/>
      <c r="CN650" s="829"/>
      <c r="CO650" s="829"/>
      <c r="CP650" s="796"/>
      <c r="CQ650" s="308"/>
      <c r="CR650" s="832"/>
      <c r="CS650" s="790"/>
      <c r="CT650" s="790"/>
      <c r="CU650" s="790"/>
      <c r="CV650" s="790"/>
      <c r="CW650" s="790"/>
      <c r="CX650" s="790"/>
      <c r="CY650" s="790"/>
      <c r="CZ650" s="793"/>
      <c r="DA650" s="790"/>
      <c r="DB650" s="790"/>
      <c r="DC650" s="790"/>
      <c r="DD650" s="793"/>
      <c r="DE650" s="790"/>
      <c r="DF650" s="790"/>
      <c r="DG650" s="790"/>
      <c r="DH650" s="793"/>
      <c r="DI650" s="790"/>
      <c r="DJ650" s="790"/>
      <c r="DK650" s="790"/>
      <c r="DL650" s="793"/>
      <c r="DM650" s="790"/>
      <c r="DN650" s="790"/>
      <c r="DO650" s="790"/>
      <c r="DP650" s="796"/>
      <c r="DQ650" s="293"/>
      <c r="DR650" s="297"/>
      <c r="DS650" s="298"/>
      <c r="DT650" s="298"/>
      <c r="DU650" s="299"/>
    </row>
    <row r="651" spans="1:125" ht="80.25" customHeight="1" x14ac:dyDescent="0.25">
      <c r="A651" s="303"/>
      <c r="B651" s="835"/>
      <c r="C651" s="838"/>
      <c r="D651" s="838"/>
      <c r="E651" s="838"/>
      <c r="F651" s="841"/>
      <c r="G651" s="844"/>
      <c r="H651" s="486"/>
      <c r="I651" s="847"/>
      <c r="J651" s="850"/>
      <c r="K651" s="853"/>
      <c r="L651" s="274"/>
      <c r="M651" s="856"/>
      <c r="N651" s="859"/>
      <c r="O651" s="862"/>
      <c r="P651" s="865"/>
      <c r="Q651" s="868"/>
      <c r="R651" s="871"/>
      <c r="S651" s="274"/>
      <c r="T651" s="516"/>
      <c r="U651" s="258"/>
      <c r="V651" s="258"/>
      <c r="W651" s="798"/>
      <c r="X651" s="798"/>
      <c r="Y651" s="798"/>
      <c r="Z651" s="798"/>
      <c r="AA651" s="798"/>
      <c r="AB651" s="798"/>
      <c r="AC651" s="798"/>
      <c r="AD651" s="798"/>
      <c r="AE651" s="798"/>
      <c r="AF651" s="798"/>
      <c r="AG651" s="412">
        <f t="shared" si="1496"/>
        <v>0</v>
      </c>
      <c r="AH651" s="403"/>
      <c r="AI651" s="404"/>
      <c r="AJ651" s="801"/>
      <c r="AK651" s="802"/>
      <c r="AL651" s="803"/>
      <c r="AM651" s="804"/>
      <c r="AN651" s="801"/>
      <c r="AO651" s="802"/>
      <c r="AP651" s="499"/>
      <c r="AQ651" s="482"/>
      <c r="AR651" s="269"/>
      <c r="AS651" s="266"/>
      <c r="AT651" s="261"/>
      <c r="AU651" s="276"/>
      <c r="AV651" s="879"/>
      <c r="AW651" s="882"/>
      <c r="AX651" s="885"/>
      <c r="AY651" s="882"/>
      <c r="AZ651" s="888"/>
      <c r="BA651" s="891"/>
      <c r="BB651" s="394"/>
      <c r="BC651" s="282"/>
      <c r="BD651" s="397">
        <v>0.60000000000000009</v>
      </c>
      <c r="BE651" s="283" t="str">
        <f t="shared" ref="BE651" si="1511">IF(ISERROR(IF(R649="R.INHERENTE
3","R. INHERENTE",(IF(AZ649="R.RESIDUAL
3","R. RESIDUAL"," ")))),"",(IF(R649="R.INHERENTE
3","R. INHERENTE",(IF(AZ649="R.RESIDUAL
3","R. RESIDUAL"," ")))))</f>
        <v xml:space="preserve"> </v>
      </c>
      <c r="BF651" s="284" t="str">
        <f t="shared" ref="BF651" si="1512">IF(ISERROR(IF(R649="R.INHERENTE
8","R. INHERENTE",(IF(AZ649="R.RESIDUAL
8","R. RESIDUAL"," ")))),"",(IF(R649="R.INHERENTE
8","R. INHERENTE",(IF(AZ649="R.RESIDUAL
8","R. RESIDUAL"," ")))))</f>
        <v xml:space="preserve"> </v>
      </c>
      <c r="BG651" s="284" t="str">
        <f t="shared" ref="BG651" si="1513">IF(ISERROR(IF(R649="R.INHERENTE
13","R. INHERENTE",(IF(AZ649="R.RESIDUAL
13","R. RESIDUAL"," ")))),"",(IF(R649="R.INHERENTE
13","R. INHERENTE",(IF(AZ649="R.RESIDUAL
13","R. RESIDUAL"," ")))))</f>
        <v xml:space="preserve"> </v>
      </c>
      <c r="BH651" s="285" t="str">
        <f t="shared" ref="BH651" si="1514">IF(ISERROR(IF(R649="R.INHERENTE
18","R. INHERENTE",(IF(AZ649="R.RESIDUAL
18","R. RESIDUAL"," ")))),"",(IF(R649="R.INHERENTE
18","R. INHERENTE",(IF(AZ649="R.RESIDUAL
18","R. RESIDUAL"," ")))))</f>
        <v>R. INHERENTE</v>
      </c>
      <c r="BI651" s="286" t="str">
        <f t="shared" ref="BI651" si="1515">IF(ISERROR(IF(R649="R.INHERENTE
23","R. INHERENTE",(IF(AZ649="R.RESIDUAL
23","R. RESIDUAL"," ")))),"",(IF(R649="R.INHERENTE
23","R. INHERENTE",(IF(AZ649="R.RESIDUAL
23","R. RESIDUAL"," ")))))</f>
        <v xml:space="preserve"> </v>
      </c>
      <c r="BJ651" s="280"/>
      <c r="BK651" s="894"/>
      <c r="BL651" s="811"/>
      <c r="BM651" s="811"/>
      <c r="BN651" s="811"/>
      <c r="BO651" s="811"/>
      <c r="BP651" s="814"/>
      <c r="BQ651" s="392"/>
      <c r="BR651" s="817"/>
      <c r="BS651" s="950"/>
      <c r="BT651" s="823"/>
      <c r="BU651" s="275"/>
      <c r="BV651" s="826"/>
      <c r="BW651" s="829"/>
      <c r="BX651" s="829"/>
      <c r="BY651" s="829"/>
      <c r="BZ651" s="793"/>
      <c r="CA651" s="829"/>
      <c r="CB651" s="829"/>
      <c r="CC651" s="829"/>
      <c r="CD651" s="793"/>
      <c r="CE651" s="829"/>
      <c r="CF651" s="829"/>
      <c r="CG651" s="829"/>
      <c r="CH651" s="793"/>
      <c r="CI651" s="829"/>
      <c r="CJ651" s="829"/>
      <c r="CK651" s="829"/>
      <c r="CL651" s="793"/>
      <c r="CM651" s="829"/>
      <c r="CN651" s="829"/>
      <c r="CO651" s="829"/>
      <c r="CP651" s="796"/>
      <c r="CQ651" s="308"/>
      <c r="CR651" s="832"/>
      <c r="CS651" s="790"/>
      <c r="CT651" s="790"/>
      <c r="CU651" s="790"/>
      <c r="CV651" s="790"/>
      <c r="CW651" s="790"/>
      <c r="CX651" s="790"/>
      <c r="CY651" s="790"/>
      <c r="CZ651" s="793"/>
      <c r="DA651" s="790"/>
      <c r="DB651" s="790"/>
      <c r="DC651" s="790"/>
      <c r="DD651" s="793"/>
      <c r="DE651" s="790"/>
      <c r="DF651" s="790"/>
      <c r="DG651" s="790"/>
      <c r="DH651" s="793"/>
      <c r="DI651" s="790"/>
      <c r="DJ651" s="790"/>
      <c r="DK651" s="790"/>
      <c r="DL651" s="793"/>
      <c r="DM651" s="790"/>
      <c r="DN651" s="790"/>
      <c r="DO651" s="790"/>
      <c r="DP651" s="796"/>
      <c r="DQ651" s="293"/>
      <c r="DR651" s="297"/>
      <c r="DS651" s="298"/>
      <c r="DT651" s="298"/>
      <c r="DU651" s="299"/>
    </row>
    <row r="652" spans="1:125" ht="80.25" customHeight="1" x14ac:dyDescent="0.25">
      <c r="A652" s="303"/>
      <c r="B652" s="835"/>
      <c r="C652" s="838"/>
      <c r="D652" s="838"/>
      <c r="E652" s="838"/>
      <c r="F652" s="841"/>
      <c r="G652" s="844"/>
      <c r="H652" s="486"/>
      <c r="I652" s="847"/>
      <c r="J652" s="850"/>
      <c r="K652" s="853"/>
      <c r="L652" s="274"/>
      <c r="M652" s="856"/>
      <c r="N652" s="859"/>
      <c r="O652" s="862"/>
      <c r="P652" s="865"/>
      <c r="Q652" s="868"/>
      <c r="R652" s="871"/>
      <c r="S652" s="274"/>
      <c r="T652" s="516"/>
      <c r="U652" s="258"/>
      <c r="V652" s="258"/>
      <c r="W652" s="798"/>
      <c r="X652" s="798"/>
      <c r="Y652" s="798"/>
      <c r="Z652" s="798"/>
      <c r="AA652" s="798"/>
      <c r="AB652" s="798"/>
      <c r="AC652" s="798"/>
      <c r="AD652" s="798"/>
      <c r="AE652" s="798"/>
      <c r="AF652" s="798"/>
      <c r="AG652" s="412">
        <f t="shared" si="1496"/>
        <v>0</v>
      </c>
      <c r="AH652" s="403"/>
      <c r="AI652" s="404"/>
      <c r="AJ652" s="801"/>
      <c r="AK652" s="802"/>
      <c r="AL652" s="803"/>
      <c r="AM652" s="804"/>
      <c r="AN652" s="801"/>
      <c r="AO652" s="802"/>
      <c r="AP652" s="499"/>
      <c r="AQ652" s="482"/>
      <c r="AR652" s="269"/>
      <c r="AS652" s="266"/>
      <c r="AT652" s="261"/>
      <c r="AU652" s="276"/>
      <c r="AV652" s="879"/>
      <c r="AW652" s="882"/>
      <c r="AX652" s="885"/>
      <c r="AY652" s="882"/>
      <c r="AZ652" s="888"/>
      <c r="BA652" s="891"/>
      <c r="BB652" s="394"/>
      <c r="BC652" s="282"/>
      <c r="BD652" s="397">
        <v>0.4</v>
      </c>
      <c r="BE652" s="287" t="str">
        <f t="shared" ref="BE652" si="1516">IF(ISERROR(IF(R649="R.INHERENTE
2","R. INHERENTE",(IF(AZ649="R.RESIDUAL
2","R. RESIDUAL"," ")))),"",(IF(R649="R.INHERENTE
2","R. INHERENTE",(IF(AZ649="R.RESIDUAL
2","R. RESIDUAL"," ")))))</f>
        <v xml:space="preserve"> </v>
      </c>
      <c r="BF652" s="284" t="str">
        <f t="shared" ref="BF652" si="1517">IF(ISERROR(IF(R649="R.INHERENTE
7","R. INHERENTE",(IF(AZ649="R.RESIDUAL
7","R. RESIDUAL"," ")))),"",(IF(R649="R.INHERENTE
7","R. INHERENTE",(IF(AZ649="R.RESIDUAL
7","R. RESIDUAL"," ")))))</f>
        <v xml:space="preserve"> </v>
      </c>
      <c r="BG652" s="284" t="str">
        <f t="shared" ref="BG652" si="1518">IF(ISERROR(IF(R649="R.INHERENTE
12","R. INHERENTE",(IF(AZ649="R.RESIDUAL
12","R. RESIDUAL"," ")))),"",(IF(R649="R.INHERENTE
12","R. INHERENTE",(IF(AZ649="R.RESIDUAL
12","R. RESIDUAL"," ")))))</f>
        <v xml:space="preserve"> </v>
      </c>
      <c r="BH652" s="285" t="str">
        <f t="shared" ref="BH652" si="1519">IF(ISERROR(IF(R649="R.INHERENTE
17","R. INHERENTE",(IF(AZ649="R.RESIDUAL
17","R. RESIDUAL"," ")))),"",(IF(R649="R.INHERENTE
17","R. INHERENTE",(IF(AZ649="R.RESIDUAL
17","R. RESIDUAL"," ")))))</f>
        <v>R. RESIDUAL</v>
      </c>
      <c r="BI652" s="286" t="str">
        <f t="shared" ref="BI652" si="1520">IF(ISERROR(IF(R649="R.INHERENTE
22","R. INHERENTE",(IF(AZ649="R.RESIDUAL
22","R. RESIDUAL"," ")))),"",(IF(R649="R.INHERENTE
22","R. INHERENTE",(IF(AZ649="R.RESIDUAL
22","R. RESIDUAL"," ")))))</f>
        <v xml:space="preserve"> </v>
      </c>
      <c r="BJ652" s="280"/>
      <c r="BK652" s="894"/>
      <c r="BL652" s="811"/>
      <c r="BM652" s="811"/>
      <c r="BN652" s="811"/>
      <c r="BO652" s="811"/>
      <c r="BP652" s="814"/>
      <c r="BQ652" s="392"/>
      <c r="BR652" s="817"/>
      <c r="BS652" s="950"/>
      <c r="BT652" s="823"/>
      <c r="BU652" s="275"/>
      <c r="BV652" s="826"/>
      <c r="BW652" s="829"/>
      <c r="BX652" s="829"/>
      <c r="BY652" s="829"/>
      <c r="BZ652" s="793"/>
      <c r="CA652" s="829"/>
      <c r="CB652" s="829"/>
      <c r="CC652" s="829"/>
      <c r="CD652" s="793"/>
      <c r="CE652" s="829"/>
      <c r="CF652" s="829"/>
      <c r="CG652" s="829"/>
      <c r="CH652" s="793"/>
      <c r="CI652" s="829"/>
      <c r="CJ652" s="829"/>
      <c r="CK652" s="829"/>
      <c r="CL652" s="793"/>
      <c r="CM652" s="829"/>
      <c r="CN652" s="829"/>
      <c r="CO652" s="829"/>
      <c r="CP652" s="796"/>
      <c r="CQ652" s="308"/>
      <c r="CR652" s="832"/>
      <c r="CS652" s="790"/>
      <c r="CT652" s="790"/>
      <c r="CU652" s="790"/>
      <c r="CV652" s="790"/>
      <c r="CW652" s="790"/>
      <c r="CX652" s="790"/>
      <c r="CY652" s="790"/>
      <c r="CZ652" s="793"/>
      <c r="DA652" s="790"/>
      <c r="DB652" s="790"/>
      <c r="DC652" s="790"/>
      <c r="DD652" s="793"/>
      <c r="DE652" s="790"/>
      <c r="DF652" s="790"/>
      <c r="DG652" s="790"/>
      <c r="DH652" s="793"/>
      <c r="DI652" s="790"/>
      <c r="DJ652" s="790"/>
      <c r="DK652" s="790"/>
      <c r="DL652" s="793"/>
      <c r="DM652" s="790"/>
      <c r="DN652" s="790"/>
      <c r="DO652" s="790"/>
      <c r="DP652" s="796"/>
      <c r="DQ652" s="293"/>
      <c r="DR652" s="297"/>
      <c r="DS652" s="298"/>
      <c r="DT652" s="298"/>
      <c r="DU652" s="299"/>
    </row>
    <row r="653" spans="1:125" ht="80.25" customHeight="1" thickBot="1" x14ac:dyDescent="0.3">
      <c r="A653" s="303"/>
      <c r="B653" s="836"/>
      <c r="C653" s="839"/>
      <c r="D653" s="839"/>
      <c r="E653" s="839"/>
      <c r="F653" s="842"/>
      <c r="G653" s="845"/>
      <c r="H653" s="487"/>
      <c r="I653" s="848"/>
      <c r="J653" s="851"/>
      <c r="K653" s="854"/>
      <c r="L653" s="274"/>
      <c r="M653" s="857"/>
      <c r="N653" s="860"/>
      <c r="O653" s="863"/>
      <c r="P653" s="866"/>
      <c r="Q653" s="869"/>
      <c r="R653" s="872"/>
      <c r="S653" s="274"/>
      <c r="T653" s="536"/>
      <c r="U653" s="263"/>
      <c r="V653" s="263"/>
      <c r="W653" s="805"/>
      <c r="X653" s="805"/>
      <c r="Y653" s="805"/>
      <c r="Z653" s="805"/>
      <c r="AA653" s="805"/>
      <c r="AB653" s="805"/>
      <c r="AC653" s="805"/>
      <c r="AD653" s="805"/>
      <c r="AE653" s="805"/>
      <c r="AF653" s="805"/>
      <c r="AG653" s="413">
        <f t="shared" si="1496"/>
        <v>0</v>
      </c>
      <c r="AH653" s="405"/>
      <c r="AI653" s="406"/>
      <c r="AJ653" s="806"/>
      <c r="AK653" s="807"/>
      <c r="AL653" s="808"/>
      <c r="AM653" s="809"/>
      <c r="AN653" s="806"/>
      <c r="AO653" s="807"/>
      <c r="AP653" s="271"/>
      <c r="AQ653" s="483"/>
      <c r="AR653" s="270"/>
      <c r="AS653" s="267"/>
      <c r="AT653" s="264"/>
      <c r="AU653" s="276"/>
      <c r="AV653" s="880"/>
      <c r="AW653" s="883"/>
      <c r="AX653" s="886"/>
      <c r="AY653" s="883"/>
      <c r="AZ653" s="889"/>
      <c r="BA653" s="892"/>
      <c r="BB653" s="394"/>
      <c r="BC653" s="282"/>
      <c r="BD653" s="398">
        <v>0.2</v>
      </c>
      <c r="BE653" s="288" t="str">
        <f t="shared" ref="BE653" si="1521">IF(ISERROR(IF(R649="R.INHERENTE
1","R. INHERENTE",(IF(AZ649="R.RESIDUAL
1","R. RESIDUAL"," ")))),"",(IF(R649="R.INHERENTE
1","R. INHERENTE",(IF(AZ649="R.RESIDUAL
1","R. RESIDUAL"," ")))))</f>
        <v xml:space="preserve"> </v>
      </c>
      <c r="BF653" s="289" t="str">
        <f t="shared" ref="BF653" si="1522">IF(ISERROR(IF(R649="R.INHERENTE
6","R. INHERENTE",(IF(AZ649="R.RESIDUAL
6","R. RESIDUAL"," ")))),"",(IF(R649="R.INHERENTE
6","R. INHERENTE",(IF(AZ649="R.RESIDUAL
6","R. RESIDUAL"," ")))))</f>
        <v xml:space="preserve"> </v>
      </c>
      <c r="BG653" s="290" t="str">
        <f t="shared" ref="BG653" si="1523">IF(ISERROR(IF(R649="R.INHERENTE
11","R. INHERENTE",(IF(AZ649="R.RESIDUAL
11","R. RESIDUAL"," ")))),"",(IF(R649="R.INHERENTE
11","R. INHERENTE",(IF(AZ649="R.RESIDUAL
11","R. RESIDUAL"," ")))))</f>
        <v xml:space="preserve"> </v>
      </c>
      <c r="BH653" s="291" t="str">
        <f t="shared" ref="BH653" si="1524">IF(ISERROR(IF(R649="R.INHERENTE
16","R. INHERENTE",(IF(AZ649="R.RESIDUAL
16","R. RESIDUAL"," ")))),"",(IF(R649="R.INHERENTE
16","R. INHERENTE",(IF(AZ649="R.RESIDUAL
16","R. RESIDUAL"," ")))))</f>
        <v xml:space="preserve"> </v>
      </c>
      <c r="BI653" s="292" t="str">
        <f t="shared" ref="BI653" si="1525">IF(ISERROR(IF(R649="R.INHERENTE
21","R. INHERENTE",(IF(AZ649="R.RESIDUAL
21","R. RESIDUAL"," ")))),"",(IF(R649="R.INHERENTE
21","R. INHERENTE",(IF(AZ649="R.RESIDUAL
21","R. RESIDUAL"," ")))))</f>
        <v xml:space="preserve"> </v>
      </c>
      <c r="BJ653" s="280"/>
      <c r="BK653" s="895"/>
      <c r="BL653" s="812"/>
      <c r="BM653" s="812"/>
      <c r="BN653" s="812"/>
      <c r="BO653" s="812"/>
      <c r="BP653" s="815"/>
      <c r="BQ653" s="392"/>
      <c r="BR653" s="818"/>
      <c r="BS653" s="951"/>
      <c r="BT653" s="824"/>
      <c r="BU653" s="275"/>
      <c r="BV653" s="827"/>
      <c r="BW653" s="830"/>
      <c r="BX653" s="830"/>
      <c r="BY653" s="830"/>
      <c r="BZ653" s="794"/>
      <c r="CA653" s="830"/>
      <c r="CB653" s="830"/>
      <c r="CC653" s="830"/>
      <c r="CD653" s="794"/>
      <c r="CE653" s="830"/>
      <c r="CF653" s="830"/>
      <c r="CG653" s="830"/>
      <c r="CH653" s="794"/>
      <c r="CI653" s="830"/>
      <c r="CJ653" s="830"/>
      <c r="CK653" s="830"/>
      <c r="CL653" s="794"/>
      <c r="CM653" s="830"/>
      <c r="CN653" s="830"/>
      <c r="CO653" s="830"/>
      <c r="CP653" s="797"/>
      <c r="CQ653" s="308"/>
      <c r="CR653" s="833"/>
      <c r="CS653" s="791"/>
      <c r="CT653" s="791"/>
      <c r="CU653" s="791"/>
      <c r="CV653" s="791"/>
      <c r="CW653" s="791"/>
      <c r="CX653" s="791"/>
      <c r="CY653" s="791"/>
      <c r="CZ653" s="794"/>
      <c r="DA653" s="791"/>
      <c r="DB653" s="791"/>
      <c r="DC653" s="791"/>
      <c r="DD653" s="794"/>
      <c r="DE653" s="791"/>
      <c r="DF653" s="791"/>
      <c r="DG653" s="791"/>
      <c r="DH653" s="794"/>
      <c r="DI653" s="791"/>
      <c r="DJ653" s="791"/>
      <c r="DK653" s="791"/>
      <c r="DL653" s="794"/>
      <c r="DM653" s="791"/>
      <c r="DN653" s="791"/>
      <c r="DO653" s="791"/>
      <c r="DP653" s="797"/>
      <c r="DQ653" s="293"/>
      <c r="DR653" s="300"/>
      <c r="DS653" s="301"/>
      <c r="DT653" s="301"/>
      <c r="DU653" s="302"/>
    </row>
    <row r="654" spans="1:125" ht="19.5" customHeight="1" thickBot="1" x14ac:dyDescent="0.3">
      <c r="AV654" s="394"/>
      <c r="AW654" s="394"/>
      <c r="AX654" s="394"/>
      <c r="AY654" s="394"/>
      <c r="AZ654" s="394"/>
      <c r="BE654" s="410">
        <v>0.2</v>
      </c>
      <c r="BF654" s="411">
        <v>0.4</v>
      </c>
      <c r="BG654" s="411">
        <v>0.60000000000000009</v>
      </c>
      <c r="BH654" s="411">
        <v>0.8</v>
      </c>
      <c r="BI654" s="411">
        <v>1</v>
      </c>
    </row>
    <row r="655" spans="1:125" ht="80.25" customHeight="1" x14ac:dyDescent="0.25">
      <c r="A655" s="303"/>
      <c r="B655" s="834">
        <v>107</v>
      </c>
      <c r="C655" s="837" t="s">
        <v>654</v>
      </c>
      <c r="D655" s="837" t="s">
        <v>634</v>
      </c>
      <c r="E655" s="837" t="s">
        <v>601</v>
      </c>
      <c r="F655" s="840" t="s">
        <v>598</v>
      </c>
      <c r="G655" s="843" t="s">
        <v>1815</v>
      </c>
      <c r="H655" s="485" t="s">
        <v>1816</v>
      </c>
      <c r="I655" s="846" t="str">
        <f>IF(F655="","",(CONCATENATE("Posibilidad de afectación ",F655," ",G655," ",H655," ",H656," ",H657," ",H658," ",H659)))</f>
        <v xml:space="preserve">Posibilidad de afectación Reputacional  por resultados erróneos en los trabajos de auditoría interna, debido al desconocimiento de los procesos de la entidad y/o de la metodología para la realización de auditorías internas basadas en riesgos para entidades públicas.   </v>
      </c>
      <c r="J655" s="849" t="s">
        <v>268</v>
      </c>
      <c r="K655" s="852" t="s">
        <v>868</v>
      </c>
      <c r="L655" s="274"/>
      <c r="M655" s="855" t="s">
        <v>658</v>
      </c>
      <c r="N655" s="858">
        <f>IF(ISERROR(VLOOKUP($M655,[16]Listas!$E$20:$F$24,2,FALSE)),"",(VLOOKUP($M655,[16]Listas!$E$20:$F$24,2,FALSE)))</f>
        <v>0.4</v>
      </c>
      <c r="O655" s="861" t="str">
        <f>IF(ISERROR(VLOOKUP($N655,[16]Listas!$E$3:$F$7,2,FALSE)),"",(VLOOKUP($N655,[16]Listas!$E$3:$F$7,2,FALSE)))</f>
        <v>BAJA</v>
      </c>
      <c r="P655" s="864" t="s">
        <v>597</v>
      </c>
      <c r="Q655" s="867">
        <f>IF(ISERROR(VLOOKUP($P655,[16]Listas!$E$28:$F$35,2,FALSE)),"",(VLOOKUP($P655,[16]Listas!$E$28:$F$35,2,FALSE)))</f>
        <v>0.8</v>
      </c>
      <c r="R655" s="870" t="str">
        <f t="shared" ref="R655" si="1526">IF(N655="","",(CONCATENATE("R.INHERENTE
",(IF(AND($N655=0.2,$Q655=0.2),1,(IF(AND($N655=0.2,$Q655=0.4),6,(IF(AND($N655=0.2,$Q655=0.6),11,(IF(AND($N655=0.2,$Q655=0.8),16,(IF(AND($N655=0.2,$Q655=1),21,(IF(AND($N655=0.4,$Q655=0.2),2,(IF(AND($N655=0.4,$Q655=0.4),7,(IF(AND($N655=0.4,$Q655=0.6),12,(IF(AND($N655=0.4,$Q655=0.8),17,(IF(AND($N655=0.4,$Q655=1),22,(IF(AND($N655=0.6,$Q655=0.2),3,(IF(AND($N655=0.6,$Q655=0.4),8,(IF(AND($N655=0.6,$Q655=0.6),13,(IF(AND($N655=0.6,$Q655=0.8),18,(IF(AND($N655=0.6,$Q655=1),23,(IF(AND($N655=0.8,$Q655=0.2),4,(IF(AND($N655=0.8,$Q655=0.4),9,(IF(AND($N655=0.8,$Q655=0.6),14,(IF(AND($N655=0.8,$Q655=0.8),19,(IF(AND($N655=0.8,$Q655=1),24,(IF(AND($N655=1,$Q655=0.2),5,(IF(AND($N655=1,$Q655=0.4),10,(IF(AND($N655=1,$Q655=0.6),15,(IF(AND($N655=1,$Q655=0.8),20,(IF(AND($N655=1,$Q655=1),25,"")))))))))))))))))))))))))))))))))))))))))))))))))))))</f>
        <v>R.INHERENTE
17</v>
      </c>
      <c r="S655" s="274">
        <f>+VLOOKUP($R655,[16]Listas!$D$112:$E$136,2,FALSE)</f>
        <v>17</v>
      </c>
      <c r="T655" s="515" t="s">
        <v>1817</v>
      </c>
      <c r="U655" s="309"/>
      <c r="V655" s="309" t="s">
        <v>260</v>
      </c>
      <c r="W655" s="873">
        <v>25</v>
      </c>
      <c r="X655" s="874"/>
      <c r="Y655" s="873">
        <v>0</v>
      </c>
      <c r="Z655" s="874"/>
      <c r="AA655" s="873">
        <v>0</v>
      </c>
      <c r="AB655" s="874"/>
      <c r="AC655" s="875">
        <v>0</v>
      </c>
      <c r="AD655" s="875"/>
      <c r="AE655" s="875">
        <v>15</v>
      </c>
      <c r="AF655" s="875"/>
      <c r="AG655" s="436">
        <f t="shared" ref="AG655:AG659" si="1527">W655+Y655+AA655+AC655+AE655</f>
        <v>40</v>
      </c>
      <c r="AH655" s="407"/>
      <c r="AI655" s="408">
        <v>0.48</v>
      </c>
      <c r="AJ655" s="1186" t="s">
        <v>189</v>
      </c>
      <c r="AK655" s="1187"/>
      <c r="AL655" s="1188" t="s">
        <v>588</v>
      </c>
      <c r="AM655" s="1189"/>
      <c r="AN655" s="1186" t="s">
        <v>189</v>
      </c>
      <c r="AO655" s="1187"/>
      <c r="AP655" s="500" t="s">
        <v>1818</v>
      </c>
      <c r="AQ655" s="484" t="s">
        <v>617</v>
      </c>
      <c r="AR655" s="310" t="s">
        <v>1819</v>
      </c>
      <c r="AS655" s="311" t="s">
        <v>1786</v>
      </c>
      <c r="AT655" s="312" t="s">
        <v>1787</v>
      </c>
      <c r="AU655" s="305">
        <f t="shared" ref="AU655" si="1528">+(IF(AND($AV655&gt;0,$AV655&lt;=0.2),0.2,(IF(AND($AV655&gt;0.2,$AV655&lt;=0.4),0.4,(IF(AND($AV655&gt;0.4,$AV655&lt;=0.6),0.6,(IF(AND($AV655&gt;0.6,$AV655&lt;=0.8),0.8,(IF($AV655&gt;0.8,1,""))))))))))</f>
        <v>0.4</v>
      </c>
      <c r="AV655" s="878">
        <f t="shared" ref="AV655" si="1529">+MIN(AH655:AH659)</f>
        <v>0.24</v>
      </c>
      <c r="AW655" s="881" t="str">
        <f t="shared" si="1461"/>
        <v>BAJA</v>
      </c>
      <c r="AX655" s="884">
        <f t="shared" ref="AX655" si="1530">+MIN(AI655:AI659)</f>
        <v>0.48</v>
      </c>
      <c r="AY655" s="881" t="str">
        <f t="shared" si="1462"/>
        <v>MEDIA</v>
      </c>
      <c r="AZ655" s="887" t="str">
        <f t="shared" si="1463"/>
        <v>R.RESIDUAL
12</v>
      </c>
      <c r="BA655" s="890" t="s">
        <v>610</v>
      </c>
      <c r="BB655" s="305">
        <f t="shared" ref="BB655" si="1531">+(IF(AND($AX655&gt;0,$AX655&lt;=0.2),0.2,(IF(AND($AX655&gt;0.2,$AX655&lt;=0.4),0.4,(IF(AND($AX655&gt;0.4,$AX655&lt;=0.6),0.6,(IF(AND($AX655&gt;0.6,$AX655&lt;=0.8),0.8,(IF($AX655&gt;0.8,1,""))))))))))</f>
        <v>0.6</v>
      </c>
      <c r="BC655" s="276">
        <f>+VLOOKUP($AZ655,[16]Listas!$F$112:$G$136,2,FALSE)</f>
        <v>12</v>
      </c>
      <c r="BD655" s="397">
        <v>1</v>
      </c>
      <c r="BE655" s="277" t="str">
        <f t="shared" ref="BE655" si="1532">IF(ISERROR(IF(R655="R.INHERENTE
5","R. INHERENTE",(IF(AZ655="R.RESIDUAL
5","R. RESIDUAL"," ")))),"",(IF(R655="R.INHERENTE
5","R. INHERENTE",(IF(AZ655="R.RESIDUAL
5","R. RESIDUAL"," ")))))</f>
        <v xml:space="preserve"> </v>
      </c>
      <c r="BF655" s="278" t="str">
        <f t="shared" ref="BF655" si="1533">IF(ISERROR(IF(R655="R.INHERENTE
10","R. INHERENTE",(IF(AZ655="R.RESIDUAL
10","R. RESIDUAL"," ")))),"",(IF(R655="R.INHERENTE
10","R. INHERENTE",(IF(AZ655="R.RESIDUAL
10","R. RESIDUAL"," ")))))</f>
        <v xml:space="preserve"> </v>
      </c>
      <c r="BG655" s="278" t="str">
        <f t="shared" ref="BG655" si="1534">IF(ISERROR(IF(R655="R.INHERENTE
15","R. INHERENTE",(IF(AZ655="R.RESIDUAL
15","R. RESIDUAL"," ")))),"",(IF(R655="R.INHERENTE
15","R. INHERENTE",(IF(AZ655="R.RESIDUAL
15","R. RESIDUAL"," ")))))</f>
        <v xml:space="preserve"> </v>
      </c>
      <c r="BH655" s="278" t="str">
        <f t="shared" ref="BH655" si="1535">IF(ISERROR(IF(R655="R.INHERENTE
20","R. INHERENTE",(IF(AZ655="R.RESIDUAL
20","R. RESIDUAL"," ")))),"",(IF(R655="R.INHERENTE
20","R. INHERENTE",(IF(AZ655="R.RESIDUAL
20","R. RESIDUAL"," ")))))</f>
        <v xml:space="preserve"> </v>
      </c>
      <c r="BI655" s="279" t="str">
        <f t="shared" ref="BI655" si="1536">IF(ISERROR(IF(R655="R.INHERENTE
25","R. INHERENTE",(IF(AZ655="R.RESIDUAL
25","R. RESIDUAL"," ")))),"",(IF(R655="R.INHERENTE
25","R. INHERENTE",(IF(AZ655="R.RESIDUAL
25","R. RESIDUAL"," ")))))</f>
        <v xml:space="preserve"> </v>
      </c>
      <c r="BJ655" s="280"/>
      <c r="BK655" s="893" t="s">
        <v>43</v>
      </c>
      <c r="BL655" s="810" t="s">
        <v>43</v>
      </c>
      <c r="BM655" s="810" t="s">
        <v>43</v>
      </c>
      <c r="BN655" s="810" t="s">
        <v>43</v>
      </c>
      <c r="BO655" s="810" t="s">
        <v>43</v>
      </c>
      <c r="BP655" s="813"/>
      <c r="BQ655" s="392"/>
      <c r="BR655" s="816" t="s">
        <v>1820</v>
      </c>
      <c r="BS655" s="1176" t="s">
        <v>1786</v>
      </c>
      <c r="BT655" s="822" t="s">
        <v>1821</v>
      </c>
      <c r="BU655" s="275"/>
      <c r="BV655" s="825">
        <v>44656</v>
      </c>
      <c r="BW655" s="828"/>
      <c r="BX655" s="828"/>
      <c r="BY655" s="828"/>
      <c r="BZ655" s="792" t="s">
        <v>924</v>
      </c>
      <c r="CA655" s="828"/>
      <c r="CB655" s="828"/>
      <c r="CC655" s="828"/>
      <c r="CD655" s="792" t="s">
        <v>924</v>
      </c>
      <c r="CE655" s="828"/>
      <c r="CF655" s="828"/>
      <c r="CG655" s="828"/>
      <c r="CH655" s="792" t="s">
        <v>925</v>
      </c>
      <c r="CI655" s="828"/>
      <c r="CJ655" s="828"/>
      <c r="CK655" s="828"/>
      <c r="CL655" s="792" t="s">
        <v>924</v>
      </c>
      <c r="CM655" s="828"/>
      <c r="CN655" s="828"/>
      <c r="CO655" s="828"/>
      <c r="CP655" s="795" t="s">
        <v>926</v>
      </c>
      <c r="CQ655" s="308"/>
      <c r="CR655" s="831">
        <v>44661</v>
      </c>
      <c r="CS655" s="789"/>
      <c r="CT655" s="789"/>
      <c r="CU655" s="789"/>
      <c r="CV655" s="789"/>
      <c r="CW655" s="789"/>
      <c r="CX655" s="789"/>
      <c r="CY655" s="789"/>
      <c r="CZ655" s="792" t="s">
        <v>924</v>
      </c>
      <c r="DA655" s="789"/>
      <c r="DB655" s="789"/>
      <c r="DC655" s="789"/>
      <c r="DD655" s="792" t="s">
        <v>924</v>
      </c>
      <c r="DE655" s="789"/>
      <c r="DF655" s="789"/>
      <c r="DG655" s="789"/>
      <c r="DH655" s="792" t="s">
        <v>925</v>
      </c>
      <c r="DI655" s="789"/>
      <c r="DJ655" s="789"/>
      <c r="DK655" s="789"/>
      <c r="DL655" s="792" t="s">
        <v>924</v>
      </c>
      <c r="DM655" s="789"/>
      <c r="DN655" s="789"/>
      <c r="DO655" s="789"/>
      <c r="DP655" s="795" t="s">
        <v>926</v>
      </c>
      <c r="DQ655" s="293"/>
      <c r="DR655" s="294"/>
      <c r="DS655" s="295"/>
      <c r="DT655" s="295"/>
      <c r="DU655" s="296"/>
    </row>
    <row r="656" spans="1:125" ht="80.25" customHeight="1" x14ac:dyDescent="0.25">
      <c r="A656" s="303"/>
      <c r="B656" s="835"/>
      <c r="C656" s="838"/>
      <c r="D656" s="838"/>
      <c r="E656" s="838"/>
      <c r="F656" s="841"/>
      <c r="G656" s="844"/>
      <c r="H656" s="486" t="s">
        <v>1822</v>
      </c>
      <c r="I656" s="847"/>
      <c r="J656" s="850"/>
      <c r="K656" s="853"/>
      <c r="L656" s="274"/>
      <c r="M656" s="856"/>
      <c r="N656" s="859"/>
      <c r="O656" s="862"/>
      <c r="P656" s="865"/>
      <c r="Q656" s="868"/>
      <c r="R656" s="871"/>
      <c r="S656" s="274"/>
      <c r="T656" s="516" t="s">
        <v>1823</v>
      </c>
      <c r="U656" s="258" t="s">
        <v>748</v>
      </c>
      <c r="V656" s="258"/>
      <c r="W656" s="798">
        <v>25</v>
      </c>
      <c r="X656" s="798"/>
      <c r="Y656" s="798">
        <v>0</v>
      </c>
      <c r="Z656" s="798"/>
      <c r="AA656" s="798">
        <v>0</v>
      </c>
      <c r="AB656" s="798"/>
      <c r="AC656" s="798">
        <v>0</v>
      </c>
      <c r="AD656" s="798"/>
      <c r="AE656" s="798">
        <v>15</v>
      </c>
      <c r="AF656" s="798"/>
      <c r="AG656" s="412">
        <f t="shared" si="1527"/>
        <v>40</v>
      </c>
      <c r="AH656" s="403">
        <v>0.24</v>
      </c>
      <c r="AI656" s="404"/>
      <c r="AJ656" s="801" t="s">
        <v>189</v>
      </c>
      <c r="AK656" s="802"/>
      <c r="AL656" s="803" t="s">
        <v>589</v>
      </c>
      <c r="AM656" s="804"/>
      <c r="AN656" s="801" t="s">
        <v>189</v>
      </c>
      <c r="AO656" s="802"/>
      <c r="AP656" s="499" t="s">
        <v>1824</v>
      </c>
      <c r="AQ656" s="482" t="s">
        <v>619</v>
      </c>
      <c r="AR656" s="269" t="s">
        <v>1825</v>
      </c>
      <c r="AS656" s="266" t="s">
        <v>1786</v>
      </c>
      <c r="AT656" s="261" t="s">
        <v>1787</v>
      </c>
      <c r="AU656" s="276"/>
      <c r="AV656" s="879"/>
      <c r="AW656" s="882"/>
      <c r="AX656" s="885"/>
      <c r="AY656" s="882"/>
      <c r="AZ656" s="888"/>
      <c r="BA656" s="891"/>
      <c r="BB656" s="394"/>
      <c r="BC656" s="282"/>
      <c r="BD656" s="397">
        <v>0.8</v>
      </c>
      <c r="BE656" s="283" t="str">
        <f t="shared" ref="BE656" si="1537">IF(ISERROR(IF(R655="R.INHERENTE
4","R. INHERENTE",(IF(AZ655="R.RESIDUAL
4","R. RESIDUAL"," ")))),"",(IF(R655="R.INHERENTE
4","R. INHERENTE",(IF(AZ655="R.RESIDUAL
4","R. RESIDUAL"," ")))))</f>
        <v xml:space="preserve"> </v>
      </c>
      <c r="BF656" s="284" t="str">
        <f t="shared" ref="BF656" si="1538">IF(ISERROR(IF(R655="R.INHERENTE
9","R. INHERENTE",(IF(AZ655="R.RESIDUAL
9","R. RESIDUAL"," ")))),"",(IF(R655="R.INHERENTE
9","R. INHERENTE",(IF(AZ655="R.RESIDUAL
9","R. RESIDUAL"," ")))))</f>
        <v xml:space="preserve"> </v>
      </c>
      <c r="BG656" s="285" t="str">
        <f t="shared" ref="BG656" si="1539">IF(ISERROR(IF(R655="R.INHERENTE
14","R. INHERENTE",(IF(AZ655="R.RESIDUAL
14","R. RESIDUAL"," ")))),"",(IF(R655="R.INHERENTE
14","R. INHERENTE",(IF(AZ655="R.RESIDUAL
14","R. RESIDUAL"," ")))))</f>
        <v xml:space="preserve"> </v>
      </c>
      <c r="BH656" s="285" t="str">
        <f t="shared" ref="BH656" si="1540">IF(ISERROR(IF(R655="R.INHERENTE
19","R. INHERENTE",(IF(AZ655="R.RESIDUAL
19","R. RESIDUAL"," ")))),"",(IF(R655="R.INHERENTE
19","R. INHERENTE",(IF(AZ655="R.RESIDUAL
19","R. RESIDUAL"," ")))))</f>
        <v xml:space="preserve"> </v>
      </c>
      <c r="BI656" s="286" t="str">
        <f t="shared" ref="BI656" si="1541">IF(ISERROR(IF(R655="R.INHERENTE
24","R. INHERENTE",(IF(AZ655="R.RESIDUAL
24","R. RESIDUAL"," ")))),"",(IF(R655="R.INHERENTE
24","R. INHERENTE",(IF(AZ655="R.RESIDUAL
24","R. RESIDUAL"," ")))))</f>
        <v xml:space="preserve"> </v>
      </c>
      <c r="BJ656" s="280"/>
      <c r="BK656" s="894"/>
      <c r="BL656" s="811"/>
      <c r="BM656" s="811"/>
      <c r="BN656" s="811"/>
      <c r="BO656" s="811"/>
      <c r="BP656" s="814"/>
      <c r="BQ656" s="392"/>
      <c r="BR656" s="817"/>
      <c r="BS656" s="950"/>
      <c r="BT656" s="823"/>
      <c r="BU656" s="275"/>
      <c r="BV656" s="826"/>
      <c r="BW656" s="829"/>
      <c r="BX656" s="829"/>
      <c r="BY656" s="829"/>
      <c r="BZ656" s="793"/>
      <c r="CA656" s="829"/>
      <c r="CB656" s="829"/>
      <c r="CC656" s="829"/>
      <c r="CD656" s="793"/>
      <c r="CE656" s="829"/>
      <c r="CF656" s="829"/>
      <c r="CG656" s="829"/>
      <c r="CH656" s="793"/>
      <c r="CI656" s="829"/>
      <c r="CJ656" s="829"/>
      <c r="CK656" s="829"/>
      <c r="CL656" s="793"/>
      <c r="CM656" s="829"/>
      <c r="CN656" s="829"/>
      <c r="CO656" s="829"/>
      <c r="CP656" s="796"/>
      <c r="CQ656" s="308"/>
      <c r="CR656" s="832"/>
      <c r="CS656" s="790"/>
      <c r="CT656" s="790"/>
      <c r="CU656" s="790"/>
      <c r="CV656" s="790"/>
      <c r="CW656" s="790"/>
      <c r="CX656" s="790"/>
      <c r="CY656" s="790"/>
      <c r="CZ656" s="793"/>
      <c r="DA656" s="790"/>
      <c r="DB656" s="790"/>
      <c r="DC656" s="790"/>
      <c r="DD656" s="793"/>
      <c r="DE656" s="790"/>
      <c r="DF656" s="790"/>
      <c r="DG656" s="790"/>
      <c r="DH656" s="793"/>
      <c r="DI656" s="790"/>
      <c r="DJ656" s="790"/>
      <c r="DK656" s="790"/>
      <c r="DL656" s="793"/>
      <c r="DM656" s="790"/>
      <c r="DN656" s="790"/>
      <c r="DO656" s="790"/>
      <c r="DP656" s="796"/>
      <c r="DQ656" s="293"/>
      <c r="DR656" s="297"/>
      <c r="DS656" s="298"/>
      <c r="DT656" s="298"/>
      <c r="DU656" s="299"/>
    </row>
    <row r="657" spans="1:125" ht="80.25" customHeight="1" x14ac:dyDescent="0.25">
      <c r="A657" s="303"/>
      <c r="B657" s="835"/>
      <c r="C657" s="838"/>
      <c r="D657" s="838"/>
      <c r="E657" s="838"/>
      <c r="F657" s="841"/>
      <c r="G657" s="844"/>
      <c r="H657" s="486"/>
      <c r="I657" s="847"/>
      <c r="J657" s="850"/>
      <c r="K657" s="853"/>
      <c r="L657" s="274"/>
      <c r="M657" s="856"/>
      <c r="N657" s="859"/>
      <c r="O657" s="862"/>
      <c r="P657" s="865"/>
      <c r="Q657" s="868"/>
      <c r="R657" s="871"/>
      <c r="S657" s="274"/>
      <c r="T657" s="516"/>
      <c r="U657" s="258"/>
      <c r="V657" s="258"/>
      <c r="W657" s="798"/>
      <c r="X657" s="798"/>
      <c r="Y657" s="798"/>
      <c r="Z657" s="798"/>
      <c r="AA657" s="798"/>
      <c r="AB657" s="798"/>
      <c r="AC657" s="798"/>
      <c r="AD657" s="798"/>
      <c r="AE657" s="798"/>
      <c r="AF657" s="798"/>
      <c r="AG657" s="412">
        <f t="shared" si="1527"/>
        <v>0</v>
      </c>
      <c r="AH657" s="403"/>
      <c r="AI657" s="404"/>
      <c r="AJ657" s="801"/>
      <c r="AK657" s="802"/>
      <c r="AL657" s="803"/>
      <c r="AM657" s="804"/>
      <c r="AN657" s="801"/>
      <c r="AO657" s="802"/>
      <c r="AP657" s="499"/>
      <c r="AQ657" s="482"/>
      <c r="AR657" s="269"/>
      <c r="AS657" s="266"/>
      <c r="AT657" s="261"/>
      <c r="AU657" s="276"/>
      <c r="AV657" s="879"/>
      <c r="AW657" s="882"/>
      <c r="AX657" s="885"/>
      <c r="AY657" s="882"/>
      <c r="AZ657" s="888"/>
      <c r="BA657" s="891"/>
      <c r="BB657" s="394"/>
      <c r="BC657" s="282"/>
      <c r="BD657" s="397">
        <v>0.60000000000000009</v>
      </c>
      <c r="BE657" s="283" t="str">
        <f t="shared" ref="BE657" si="1542">IF(ISERROR(IF(R655="R.INHERENTE
3","R. INHERENTE",(IF(AZ655="R.RESIDUAL
3","R. RESIDUAL"," ")))),"",(IF(R655="R.INHERENTE
3","R. INHERENTE",(IF(AZ655="R.RESIDUAL
3","R. RESIDUAL"," ")))))</f>
        <v xml:space="preserve"> </v>
      </c>
      <c r="BF657" s="284" t="str">
        <f t="shared" ref="BF657" si="1543">IF(ISERROR(IF(R655="R.INHERENTE
8","R. INHERENTE",(IF(AZ655="R.RESIDUAL
8","R. RESIDUAL"," ")))),"",(IF(R655="R.INHERENTE
8","R. INHERENTE",(IF(AZ655="R.RESIDUAL
8","R. RESIDUAL"," ")))))</f>
        <v xml:space="preserve"> </v>
      </c>
      <c r="BG657" s="284" t="str">
        <f t="shared" ref="BG657" si="1544">IF(ISERROR(IF(R655="R.INHERENTE
13","R. INHERENTE",(IF(AZ655="R.RESIDUAL
13","R. RESIDUAL"," ")))),"",(IF(R655="R.INHERENTE
13","R. INHERENTE",(IF(AZ655="R.RESIDUAL
13","R. RESIDUAL"," ")))))</f>
        <v xml:space="preserve"> </v>
      </c>
      <c r="BH657" s="285" t="str">
        <f t="shared" ref="BH657" si="1545">IF(ISERROR(IF(R655="R.INHERENTE
18","R. INHERENTE",(IF(AZ655="R.RESIDUAL
18","R. RESIDUAL"," ")))),"",(IF(R655="R.INHERENTE
18","R. INHERENTE",(IF(AZ655="R.RESIDUAL
18","R. RESIDUAL"," ")))))</f>
        <v xml:space="preserve"> </v>
      </c>
      <c r="BI657" s="286" t="str">
        <f t="shared" ref="BI657" si="1546">IF(ISERROR(IF(R655="R.INHERENTE
23","R. INHERENTE",(IF(AZ655="R.RESIDUAL
23","R. RESIDUAL"," ")))),"",(IF(R655="R.INHERENTE
23","R. INHERENTE",(IF(AZ655="R.RESIDUAL
23","R. RESIDUAL"," ")))))</f>
        <v xml:space="preserve"> </v>
      </c>
      <c r="BJ657" s="280"/>
      <c r="BK657" s="894"/>
      <c r="BL657" s="811"/>
      <c r="BM657" s="811"/>
      <c r="BN657" s="811"/>
      <c r="BO657" s="811"/>
      <c r="BP657" s="814"/>
      <c r="BQ657" s="392"/>
      <c r="BR657" s="817"/>
      <c r="BS657" s="950"/>
      <c r="BT657" s="823"/>
      <c r="BU657" s="275"/>
      <c r="BV657" s="826"/>
      <c r="BW657" s="829"/>
      <c r="BX657" s="829"/>
      <c r="BY657" s="829"/>
      <c r="BZ657" s="793"/>
      <c r="CA657" s="829"/>
      <c r="CB657" s="829"/>
      <c r="CC657" s="829"/>
      <c r="CD657" s="793"/>
      <c r="CE657" s="829"/>
      <c r="CF657" s="829"/>
      <c r="CG657" s="829"/>
      <c r="CH657" s="793"/>
      <c r="CI657" s="829"/>
      <c r="CJ657" s="829"/>
      <c r="CK657" s="829"/>
      <c r="CL657" s="793"/>
      <c r="CM657" s="829"/>
      <c r="CN657" s="829"/>
      <c r="CO657" s="829"/>
      <c r="CP657" s="796"/>
      <c r="CQ657" s="308"/>
      <c r="CR657" s="832"/>
      <c r="CS657" s="790"/>
      <c r="CT657" s="790"/>
      <c r="CU657" s="790"/>
      <c r="CV657" s="790"/>
      <c r="CW657" s="790"/>
      <c r="CX657" s="790"/>
      <c r="CY657" s="790"/>
      <c r="CZ657" s="793"/>
      <c r="DA657" s="790"/>
      <c r="DB657" s="790"/>
      <c r="DC657" s="790"/>
      <c r="DD657" s="793"/>
      <c r="DE657" s="790"/>
      <c r="DF657" s="790"/>
      <c r="DG657" s="790"/>
      <c r="DH657" s="793"/>
      <c r="DI657" s="790"/>
      <c r="DJ657" s="790"/>
      <c r="DK657" s="790"/>
      <c r="DL657" s="793"/>
      <c r="DM657" s="790"/>
      <c r="DN657" s="790"/>
      <c r="DO657" s="790"/>
      <c r="DP657" s="796"/>
      <c r="DQ657" s="293"/>
      <c r="DR657" s="297"/>
      <c r="DS657" s="298"/>
      <c r="DT657" s="298"/>
      <c r="DU657" s="299"/>
    </row>
    <row r="658" spans="1:125" ht="80.25" customHeight="1" x14ac:dyDescent="0.25">
      <c r="A658" s="303"/>
      <c r="B658" s="835"/>
      <c r="C658" s="838"/>
      <c r="D658" s="838"/>
      <c r="E658" s="838"/>
      <c r="F658" s="841"/>
      <c r="G658" s="844"/>
      <c r="H658" s="486"/>
      <c r="I658" s="847"/>
      <c r="J658" s="850"/>
      <c r="K658" s="853"/>
      <c r="L658" s="274"/>
      <c r="M658" s="856"/>
      <c r="N658" s="859"/>
      <c r="O658" s="862"/>
      <c r="P658" s="865"/>
      <c r="Q658" s="868"/>
      <c r="R658" s="871"/>
      <c r="S658" s="274"/>
      <c r="T658" s="516"/>
      <c r="U658" s="258"/>
      <c r="V658" s="258"/>
      <c r="W658" s="798"/>
      <c r="X658" s="798"/>
      <c r="Y658" s="798"/>
      <c r="Z658" s="798"/>
      <c r="AA658" s="798"/>
      <c r="AB658" s="798"/>
      <c r="AC658" s="798"/>
      <c r="AD658" s="798"/>
      <c r="AE658" s="798"/>
      <c r="AF658" s="798"/>
      <c r="AG658" s="412">
        <f t="shared" si="1527"/>
        <v>0</v>
      </c>
      <c r="AH658" s="403"/>
      <c r="AI658" s="404"/>
      <c r="AJ658" s="801"/>
      <c r="AK658" s="802"/>
      <c r="AL658" s="803"/>
      <c r="AM658" s="804"/>
      <c r="AN658" s="801"/>
      <c r="AO658" s="802"/>
      <c r="AP658" s="499"/>
      <c r="AQ658" s="482"/>
      <c r="AR658" s="269"/>
      <c r="AS658" s="266"/>
      <c r="AT658" s="261"/>
      <c r="AU658" s="276"/>
      <c r="AV658" s="879"/>
      <c r="AW658" s="882"/>
      <c r="AX658" s="885"/>
      <c r="AY658" s="882"/>
      <c r="AZ658" s="888"/>
      <c r="BA658" s="891"/>
      <c r="BB658" s="394"/>
      <c r="BC658" s="282"/>
      <c r="BD658" s="397">
        <v>0.4</v>
      </c>
      <c r="BE658" s="287" t="str">
        <f t="shared" ref="BE658" si="1547">IF(ISERROR(IF(R655="R.INHERENTE
2","R. INHERENTE",(IF(AZ655="R.RESIDUAL
2","R. RESIDUAL"," ")))),"",(IF(R655="R.INHERENTE
2","R. INHERENTE",(IF(AZ655="R.RESIDUAL
2","R. RESIDUAL"," ")))))</f>
        <v xml:space="preserve"> </v>
      </c>
      <c r="BF658" s="284" t="str">
        <f t="shared" ref="BF658" si="1548">IF(ISERROR(IF(R655="R.INHERENTE
7","R. INHERENTE",(IF(AZ655="R.RESIDUAL
7","R. RESIDUAL"," ")))),"",(IF(R655="R.INHERENTE
7","R. INHERENTE",(IF(AZ655="R.RESIDUAL
7","R. RESIDUAL"," ")))))</f>
        <v xml:space="preserve"> </v>
      </c>
      <c r="BG658" s="284" t="str">
        <f t="shared" ref="BG658" si="1549">IF(ISERROR(IF(R655="R.INHERENTE
12","R. INHERENTE",(IF(AZ655="R.RESIDUAL
12","R. RESIDUAL"," ")))),"",(IF(R655="R.INHERENTE
12","R. INHERENTE",(IF(AZ655="R.RESIDUAL
12","R. RESIDUAL"," ")))))</f>
        <v>R. RESIDUAL</v>
      </c>
      <c r="BH658" s="285" t="str">
        <f t="shared" ref="BH658" si="1550">IF(ISERROR(IF(R655="R.INHERENTE
17","R. INHERENTE",(IF(AZ655="R.RESIDUAL
17","R. RESIDUAL"," ")))),"",(IF(R655="R.INHERENTE
17","R. INHERENTE",(IF(AZ655="R.RESIDUAL
17","R. RESIDUAL"," ")))))</f>
        <v>R. INHERENTE</v>
      </c>
      <c r="BI658" s="286" t="str">
        <f t="shared" ref="BI658" si="1551">IF(ISERROR(IF(R655="R.INHERENTE
22","R. INHERENTE",(IF(AZ655="R.RESIDUAL
22","R. RESIDUAL"," ")))),"",(IF(R655="R.INHERENTE
22","R. INHERENTE",(IF(AZ655="R.RESIDUAL
22","R. RESIDUAL"," ")))))</f>
        <v xml:space="preserve"> </v>
      </c>
      <c r="BJ658" s="280"/>
      <c r="BK658" s="894"/>
      <c r="BL658" s="811"/>
      <c r="BM658" s="811"/>
      <c r="BN658" s="811"/>
      <c r="BO658" s="811"/>
      <c r="BP658" s="814"/>
      <c r="BQ658" s="392"/>
      <c r="BR658" s="817"/>
      <c r="BS658" s="950"/>
      <c r="BT658" s="823"/>
      <c r="BU658" s="275"/>
      <c r="BV658" s="826"/>
      <c r="BW658" s="829"/>
      <c r="BX658" s="829"/>
      <c r="BY658" s="829"/>
      <c r="BZ658" s="793"/>
      <c r="CA658" s="829"/>
      <c r="CB658" s="829"/>
      <c r="CC658" s="829"/>
      <c r="CD658" s="793"/>
      <c r="CE658" s="829"/>
      <c r="CF658" s="829"/>
      <c r="CG658" s="829"/>
      <c r="CH658" s="793"/>
      <c r="CI658" s="829"/>
      <c r="CJ658" s="829"/>
      <c r="CK658" s="829"/>
      <c r="CL658" s="793"/>
      <c r="CM658" s="829"/>
      <c r="CN658" s="829"/>
      <c r="CO658" s="829"/>
      <c r="CP658" s="796"/>
      <c r="CQ658" s="308"/>
      <c r="CR658" s="832"/>
      <c r="CS658" s="790"/>
      <c r="CT658" s="790"/>
      <c r="CU658" s="790"/>
      <c r="CV658" s="790"/>
      <c r="CW658" s="790"/>
      <c r="CX658" s="790"/>
      <c r="CY658" s="790"/>
      <c r="CZ658" s="793"/>
      <c r="DA658" s="790"/>
      <c r="DB658" s="790"/>
      <c r="DC658" s="790"/>
      <c r="DD658" s="793"/>
      <c r="DE658" s="790"/>
      <c r="DF658" s="790"/>
      <c r="DG658" s="790"/>
      <c r="DH658" s="793"/>
      <c r="DI658" s="790"/>
      <c r="DJ658" s="790"/>
      <c r="DK658" s="790"/>
      <c r="DL658" s="793"/>
      <c r="DM658" s="790"/>
      <c r="DN658" s="790"/>
      <c r="DO658" s="790"/>
      <c r="DP658" s="796"/>
      <c r="DQ658" s="293"/>
      <c r="DR658" s="297"/>
      <c r="DS658" s="298"/>
      <c r="DT658" s="298"/>
      <c r="DU658" s="299"/>
    </row>
    <row r="659" spans="1:125" ht="80.25" customHeight="1" thickBot="1" x14ac:dyDescent="0.3">
      <c r="A659" s="303"/>
      <c r="B659" s="836"/>
      <c r="C659" s="839"/>
      <c r="D659" s="839"/>
      <c r="E659" s="839"/>
      <c r="F659" s="842"/>
      <c r="G659" s="845"/>
      <c r="H659" s="487"/>
      <c r="I659" s="848"/>
      <c r="J659" s="851"/>
      <c r="K659" s="854"/>
      <c r="L659" s="274"/>
      <c r="M659" s="857"/>
      <c r="N659" s="860"/>
      <c r="O659" s="863"/>
      <c r="P659" s="866"/>
      <c r="Q659" s="869"/>
      <c r="R659" s="872"/>
      <c r="S659" s="274"/>
      <c r="T659" s="536"/>
      <c r="U659" s="263"/>
      <c r="V659" s="263"/>
      <c r="W659" s="805"/>
      <c r="X659" s="805"/>
      <c r="Y659" s="805"/>
      <c r="Z659" s="805"/>
      <c r="AA659" s="805"/>
      <c r="AB659" s="805"/>
      <c r="AC659" s="805"/>
      <c r="AD659" s="805"/>
      <c r="AE659" s="805"/>
      <c r="AF659" s="805"/>
      <c r="AG659" s="413">
        <f t="shared" si="1527"/>
        <v>0</v>
      </c>
      <c r="AH659" s="405"/>
      <c r="AI659" s="406"/>
      <c r="AJ659" s="806"/>
      <c r="AK659" s="807"/>
      <c r="AL659" s="808"/>
      <c r="AM659" s="809"/>
      <c r="AN659" s="806"/>
      <c r="AO659" s="807"/>
      <c r="AP659" s="271"/>
      <c r="AQ659" s="483"/>
      <c r="AR659" s="270"/>
      <c r="AS659" s="267"/>
      <c r="AT659" s="264"/>
      <c r="AU659" s="276"/>
      <c r="AV659" s="880"/>
      <c r="AW659" s="883"/>
      <c r="AX659" s="886"/>
      <c r="AY659" s="883"/>
      <c r="AZ659" s="889"/>
      <c r="BA659" s="892"/>
      <c r="BB659" s="394"/>
      <c r="BC659" s="282"/>
      <c r="BD659" s="398">
        <v>0.2</v>
      </c>
      <c r="BE659" s="288" t="str">
        <f t="shared" ref="BE659" si="1552">IF(ISERROR(IF(R655="R.INHERENTE
1","R. INHERENTE",(IF(AZ655="R.RESIDUAL
1","R. RESIDUAL"," ")))),"",(IF(R655="R.INHERENTE
1","R. INHERENTE",(IF(AZ655="R.RESIDUAL
1","R. RESIDUAL"," ")))))</f>
        <v xml:space="preserve"> </v>
      </c>
      <c r="BF659" s="289" t="str">
        <f t="shared" ref="BF659" si="1553">IF(ISERROR(IF(R655="R.INHERENTE
6","R. INHERENTE",(IF(AZ655="R.RESIDUAL
6","R. RESIDUAL"," ")))),"",(IF(R655="R.INHERENTE
6","R. INHERENTE",(IF(AZ655="R.RESIDUAL
6","R. RESIDUAL"," ")))))</f>
        <v xml:space="preserve"> </v>
      </c>
      <c r="BG659" s="290" t="str">
        <f t="shared" ref="BG659" si="1554">IF(ISERROR(IF(R655="R.INHERENTE
11","R. INHERENTE",(IF(AZ655="R.RESIDUAL
11","R. RESIDUAL"," ")))),"",(IF(R655="R.INHERENTE
11","R. INHERENTE",(IF(AZ655="R.RESIDUAL
11","R. RESIDUAL"," ")))))</f>
        <v xml:space="preserve"> </v>
      </c>
      <c r="BH659" s="291" t="str">
        <f t="shared" ref="BH659" si="1555">IF(ISERROR(IF(R655="R.INHERENTE
16","R. INHERENTE",(IF(AZ655="R.RESIDUAL
16","R. RESIDUAL"," ")))),"",(IF(R655="R.INHERENTE
16","R. INHERENTE",(IF(AZ655="R.RESIDUAL
16","R. RESIDUAL"," ")))))</f>
        <v xml:space="preserve"> </v>
      </c>
      <c r="BI659" s="292" t="str">
        <f t="shared" ref="BI659" si="1556">IF(ISERROR(IF(R655="R.INHERENTE
21","R. INHERENTE",(IF(AZ655="R.RESIDUAL
21","R. RESIDUAL"," ")))),"",(IF(R655="R.INHERENTE
21","R. INHERENTE",(IF(AZ655="R.RESIDUAL
21","R. RESIDUAL"," ")))))</f>
        <v xml:space="preserve"> </v>
      </c>
      <c r="BJ659" s="280"/>
      <c r="BK659" s="895"/>
      <c r="BL659" s="812"/>
      <c r="BM659" s="812"/>
      <c r="BN659" s="812"/>
      <c r="BO659" s="812"/>
      <c r="BP659" s="815"/>
      <c r="BQ659" s="392"/>
      <c r="BR659" s="818"/>
      <c r="BS659" s="951"/>
      <c r="BT659" s="824"/>
      <c r="BU659" s="275"/>
      <c r="BV659" s="827"/>
      <c r="BW659" s="830"/>
      <c r="BX659" s="830"/>
      <c r="BY659" s="830"/>
      <c r="BZ659" s="794"/>
      <c r="CA659" s="830"/>
      <c r="CB659" s="830"/>
      <c r="CC659" s="830"/>
      <c r="CD659" s="794"/>
      <c r="CE659" s="830"/>
      <c r="CF659" s="830"/>
      <c r="CG659" s="830"/>
      <c r="CH659" s="794"/>
      <c r="CI659" s="830"/>
      <c r="CJ659" s="830"/>
      <c r="CK659" s="830"/>
      <c r="CL659" s="794"/>
      <c r="CM659" s="830"/>
      <c r="CN659" s="830"/>
      <c r="CO659" s="830"/>
      <c r="CP659" s="797"/>
      <c r="CQ659" s="308"/>
      <c r="CR659" s="833"/>
      <c r="CS659" s="791"/>
      <c r="CT659" s="791"/>
      <c r="CU659" s="791"/>
      <c r="CV659" s="791"/>
      <c r="CW659" s="791"/>
      <c r="CX659" s="791"/>
      <c r="CY659" s="791"/>
      <c r="CZ659" s="794"/>
      <c r="DA659" s="791"/>
      <c r="DB659" s="791"/>
      <c r="DC659" s="791"/>
      <c r="DD659" s="794"/>
      <c r="DE659" s="791"/>
      <c r="DF659" s="791"/>
      <c r="DG659" s="791"/>
      <c r="DH659" s="794"/>
      <c r="DI659" s="791"/>
      <c r="DJ659" s="791"/>
      <c r="DK659" s="791"/>
      <c r="DL659" s="794"/>
      <c r="DM659" s="791"/>
      <c r="DN659" s="791"/>
      <c r="DO659" s="791"/>
      <c r="DP659" s="797"/>
      <c r="DQ659" s="293"/>
      <c r="DR659" s="300"/>
      <c r="DS659" s="301"/>
      <c r="DT659" s="301"/>
      <c r="DU659" s="302"/>
    </row>
    <row r="660" spans="1:125" ht="19.5" customHeight="1" thickBot="1" x14ac:dyDescent="0.3">
      <c r="AV660" s="394"/>
      <c r="AW660" s="394"/>
      <c r="AX660" s="394"/>
      <c r="AY660" s="394"/>
      <c r="AZ660" s="394"/>
      <c r="BE660" s="410">
        <v>0.2</v>
      </c>
      <c r="BF660" s="411">
        <v>0.4</v>
      </c>
      <c r="BG660" s="411">
        <v>0.60000000000000009</v>
      </c>
      <c r="BH660" s="411">
        <v>0.8</v>
      </c>
      <c r="BI660" s="411">
        <v>1</v>
      </c>
    </row>
    <row r="661" spans="1:125" ht="80.25" customHeight="1" x14ac:dyDescent="0.25">
      <c r="A661" s="303"/>
      <c r="B661" s="834">
        <v>108</v>
      </c>
      <c r="C661" s="837"/>
      <c r="D661" s="837"/>
      <c r="E661" s="837"/>
      <c r="F661" s="840"/>
      <c r="G661" s="843"/>
      <c r="H661" s="485"/>
      <c r="I661" s="926" t="str">
        <f>IF(F661="","",(CONCATENATE("Posibilidad de afectación ",F661," ",G661," ",H661," ",H662," ",H663," ",H664," ",H665)))</f>
        <v/>
      </c>
      <c r="J661" s="849"/>
      <c r="K661" s="852"/>
      <c r="L661" s="274"/>
      <c r="M661" s="855"/>
      <c r="N661" s="858" t="str">
        <f>IF(ISERROR(VLOOKUP($M661,Listas!$E$20:$F$24,2,FALSE)),"",(VLOOKUP($M661,Listas!$E$20:$F$24,2,FALSE)))</f>
        <v/>
      </c>
      <c r="O661" s="861" t="str">
        <f>IF(ISERROR(VLOOKUP($N661,Listas!$E$3:$F$7,2,FALSE)),"",(VLOOKUP($N661,Listas!$E$3:$F$7,2,FALSE)))</f>
        <v/>
      </c>
      <c r="P661" s="864"/>
      <c r="Q661" s="867" t="str">
        <f>IF(ISERROR(VLOOKUP($P661,Listas!$E$28:$F$35,2,FALSE)),"",(VLOOKUP($P661,Listas!$E$28:$F$35,2,FALSE)))</f>
        <v/>
      </c>
      <c r="R661" s="870" t="str">
        <f>IF(N661="","",(CONCATENATE("R.INHERENTE
",(IF(AND($N661=0.2,$Q661=0.2),1,(IF(AND($N661=0.2,$Q661=0.4),6,(IF(AND($N661=0.2,$Q661=0.6),11,(IF(AND($N661=0.2,$Q661=0.8),16,(IF(AND($N661=0.2,$Q661=1),21,(IF(AND($N661=0.4,$Q661=0.2),2,(IF(AND($N661=0.4,$Q661=0.4),7,(IF(AND($N661=0.4,$Q661=0.6),12,(IF(AND($N661=0.4,$Q661=0.8),17,(IF(AND($N661=0.4,$Q661=1),22,(IF(AND($N661=0.6,$Q661=0.2),3,(IF(AND($N661=0.6,$Q661=0.4),8,(IF(AND($N661=0.6,$Q661=0.6),13,(IF(AND($N661=0.6,$Q661=0.8),18,(IF(AND($N661=0.6,$Q661=1),23,(IF(AND($N661=0.8,$Q661=0.2),4,(IF(AND($N661=0.8,$Q661=0.4),9,(IF(AND($N661=0.8,$Q661=0.6),14,(IF(AND($N661=0.8,$Q661=0.8),19,(IF(AND($N661=0.8,$Q661=1),24,(IF(AND($N661=1,$Q661=0.2),5,(IF(AND($N661=1,$Q661=0.4),10,(IF(AND($N661=1,$Q661=0.6),15,(IF(AND($N661=1,$Q661=0.8),20,(IF(AND($N661=1,$Q661=1),25,"")))))))))))))))))))))))))))))))))))))))))))))))))))))</f>
        <v/>
      </c>
      <c r="S661" s="274" t="e">
        <f>+VLOOKUP($R661,Listas!$D$112:$E$136,2,FALSE)</f>
        <v>#N/A</v>
      </c>
      <c r="T661" s="435"/>
      <c r="U661" s="309"/>
      <c r="V661" s="309"/>
      <c r="W661" s="873"/>
      <c r="X661" s="874"/>
      <c r="Y661" s="873"/>
      <c r="Z661" s="874"/>
      <c r="AA661" s="873"/>
      <c r="AB661" s="874"/>
      <c r="AC661" s="875"/>
      <c r="AD661" s="875"/>
      <c r="AE661" s="875"/>
      <c r="AF661" s="875"/>
      <c r="AG661" s="436">
        <f>W661+Y661+AA661+AC661+AE661</f>
        <v>0</v>
      </c>
      <c r="AH661" s="407"/>
      <c r="AI661" s="408"/>
      <c r="AJ661" s="1186"/>
      <c r="AK661" s="1187"/>
      <c r="AL661" s="1188"/>
      <c r="AM661" s="1189"/>
      <c r="AN661" s="1186"/>
      <c r="AO661" s="1187"/>
      <c r="AP661" s="479"/>
      <c r="AQ661" s="478"/>
      <c r="AR661" s="310"/>
      <c r="AS661" s="311"/>
      <c r="AT661" s="312"/>
      <c r="AU661" s="305" t="str">
        <f>+(IF(AND($AV661&gt;0,$AV661&lt;=0.2),0.2,(IF(AND($AV661&gt;0.2,$AV661&lt;=0.4),0.4,(IF(AND($AV661&gt;0.4,$AV661&lt;=0.6),0.6,(IF(AND($AV661&gt;0.6,$AV661&lt;=0.8),0.8,(IF($AV661&gt;0.8,1,""))))))))))</f>
        <v/>
      </c>
      <c r="AV661" s="878">
        <f>+MIN(AH661:AH665)</f>
        <v>0</v>
      </c>
      <c r="AW661" s="881" t="str">
        <f>+(IF($AU661=0.2,"MUY BAJA",(IF($AU661=0.4,"BAJA",(IF($AU661=0.6,"MEDIA",(IF($AU661=0.8,"ALTA",(IF($AU661=1,"MUY ALTA",""))))))))))</f>
        <v/>
      </c>
      <c r="AX661" s="884">
        <f>+MIN(AI661:AI665)</f>
        <v>0</v>
      </c>
      <c r="AY661" s="881" t="str">
        <f>+(IF($BB661=0.2,"MUY BAJA",(IF($BB661=0.4,"BAJA",(IF($BB661=0.6,"MEDIA",(IF($BB661=0.8,"ALTA",(IF($BB661=1,"MUY ALTA",""))))))))))</f>
        <v/>
      </c>
      <c r="AZ661" s="887" t="str">
        <f>IF($AU661="","",(CONCATENATE("R.RESIDUAL
",(IF(AND($AU661=0.2,$BB661=0.2),1,(IF(AND($AU661=0.2,$BB661=0.4),6,(IF(AND($AU661=0.2,$BB661=0.6),11,(IF(AND($AU661=0.2,$BB661=0.8),16,(IF(AND($AU661=0.2,$BB661=1),21,(IF(AND($AU661=0.4,$BB661=0.2),2,(IF(AND($AU661=0.4,$BB661=0.4),7,(IF(AND($AU661=0.4,$BB661=0.6),12,(IF(AND($AU661=0.4,$BB661=0.8),17,(IF(AND($AU661=0.4,$BB661=1),22,(IF(AND($AU661=0.6,$BB661=0.2),3,(IF(AND($AU661=0.6,$BB661=0.4),8,(IF(AND($AU661=0.6,$BB661=0.6),13,(IF(AND($AU661=0.6,$BB661=0.8),18,(IF(AND($AU661=0.6,$BB661=1),23,(IF(AND($AU661=0.8,$BB661=0.2),4,(IF(AND($AU661=0.8,$BB661=0.4),9,(IF(AND($AU661=0.8,$BB661=0.6),14,(IF(AND($AU661=0.8,$BB661=0.8),19,(IF(AND($AU661=0.8,$BB661=1),24,(IF(AND($AU661=1,$BB661=0.2),5,(IF(AND($AU661=1,$BB661=0.4),10,(IF(AND($AU661=1,$BB661=0.6),15,(IF(AND($AU661=1,$BB661=0.8),20,(IF(AND($AU661=1,$BB661=1),25,"")))))))))))))))))))))))))))))))))))))))))))))))))))))</f>
        <v/>
      </c>
      <c r="BA661" s="890"/>
      <c r="BB661" s="305" t="str">
        <f>+(IF(AND($AX661&gt;0,$AX661&lt;=0.2),0.2,(IF(AND($AX661&gt;0.2,$AX661&lt;=0.4),0.4,(IF(AND($AX661&gt;0.4,$AX661&lt;=0.6),0.6,(IF(AND($AX661&gt;0.6,$AX661&lt;=0.8),0.8,(IF($AX661&gt;0.8,1,""))))))))))</f>
        <v/>
      </c>
      <c r="BC661" s="276" t="e">
        <f>+VLOOKUP($AZ661,Listas!$F$112:$G$136,2,FALSE)</f>
        <v>#N/A</v>
      </c>
      <c r="BD661" s="397">
        <v>1</v>
      </c>
      <c r="BE661" s="277" t="str">
        <f>IF(ISERROR(IF(R661="R.INHERENTE
5","R. INHERENTE",(IF(AZ661="R.RESIDUAL
5","R. RESIDUAL"," ")))),"",(IF(R661="R.INHERENTE
5","R. INHERENTE",(IF(AZ661="R.RESIDUAL
5","R. RESIDUAL"," ")))))</f>
        <v xml:space="preserve"> </v>
      </c>
      <c r="BF661" s="278" t="str">
        <f>IF(ISERROR(IF(R661="R.INHERENTE
10","R. INHERENTE",(IF(AZ661="R.RESIDUAL
10","R. RESIDUAL"," ")))),"",(IF(R661="R.INHERENTE
10","R. INHERENTE",(IF(AZ661="R.RESIDUAL
10","R. RESIDUAL"," ")))))</f>
        <v xml:space="preserve"> </v>
      </c>
      <c r="BG661" s="278" t="str">
        <f>IF(ISERROR(IF(R661="R.INHERENTE
15","R. INHERENTE",(IF(AZ661="R.RESIDUAL
15","R. RESIDUAL"," ")))),"",(IF(R661="R.INHERENTE
15","R. INHERENTE",(IF(AZ661="R.RESIDUAL
15","R. RESIDUAL"," ")))))</f>
        <v xml:space="preserve"> </v>
      </c>
      <c r="BH661" s="278" t="str">
        <f>IF(ISERROR(IF(R661="R.INHERENTE
20","R. INHERENTE",(IF(AZ661="R.RESIDUAL
20","R. RESIDUAL"," ")))),"",(IF(R661="R.INHERENTE
20","R. INHERENTE",(IF(AZ661="R.RESIDUAL
20","R. RESIDUAL"," ")))))</f>
        <v xml:space="preserve"> </v>
      </c>
      <c r="BI661" s="279" t="str">
        <f>IF(ISERROR(IF(R661="R.INHERENTE
25","R. INHERENTE",(IF(AZ661="R.RESIDUAL
25","R. RESIDUAL"," ")))),"",(IF(R661="R.INHERENTE
25","R. INHERENTE",(IF(AZ661="R.RESIDUAL
25","R. RESIDUAL"," ")))))</f>
        <v xml:space="preserve"> </v>
      </c>
      <c r="BJ661" s="280"/>
      <c r="BK661" s="893"/>
      <c r="BL661" s="810"/>
      <c r="BM661" s="810"/>
      <c r="BN661" s="810"/>
      <c r="BO661" s="810"/>
      <c r="BP661" s="813"/>
      <c r="BQ661" s="392"/>
      <c r="BR661" s="1190"/>
      <c r="BS661" s="1200"/>
      <c r="BT661" s="1194"/>
      <c r="BU661" s="275"/>
      <c r="BV661" s="825"/>
      <c r="BW661" s="828"/>
      <c r="BX661" s="828"/>
      <c r="BY661" s="828"/>
      <c r="BZ661" s="792"/>
      <c r="CA661" s="828"/>
      <c r="CB661" s="828"/>
      <c r="CC661" s="828"/>
      <c r="CD661" s="792"/>
      <c r="CE661" s="828"/>
      <c r="CF661" s="828"/>
      <c r="CG661" s="828"/>
      <c r="CH661" s="792"/>
      <c r="CI661" s="828"/>
      <c r="CJ661" s="828"/>
      <c r="CK661" s="828"/>
      <c r="CL661" s="792"/>
      <c r="CM661" s="828"/>
      <c r="CN661" s="828"/>
      <c r="CO661" s="828"/>
      <c r="CP661" s="795"/>
      <c r="CQ661" s="308"/>
      <c r="CR661" s="831"/>
      <c r="CS661" s="789"/>
      <c r="CT661" s="789"/>
      <c r="CU661" s="789"/>
      <c r="CV661" s="789"/>
      <c r="CW661" s="789"/>
      <c r="CX661" s="789"/>
      <c r="CY661" s="789"/>
      <c r="CZ661" s="792"/>
      <c r="DA661" s="789"/>
      <c r="DB661" s="789"/>
      <c r="DC661" s="789"/>
      <c r="DD661" s="792"/>
      <c r="DE661" s="789"/>
      <c r="DF661" s="789"/>
      <c r="DG661" s="789"/>
      <c r="DH661" s="792"/>
      <c r="DI661" s="789"/>
      <c r="DJ661" s="789"/>
      <c r="DK661" s="789"/>
      <c r="DL661" s="792"/>
      <c r="DM661" s="789"/>
      <c r="DN661" s="789"/>
      <c r="DO661" s="789"/>
      <c r="DP661" s="795"/>
      <c r="DQ661" s="293"/>
      <c r="DR661" s="294"/>
      <c r="DS661" s="295"/>
      <c r="DT661" s="295"/>
      <c r="DU661" s="296"/>
    </row>
    <row r="662" spans="1:125" ht="80.25" customHeight="1" x14ac:dyDescent="0.25">
      <c r="A662" s="303"/>
      <c r="B662" s="835"/>
      <c r="C662" s="838"/>
      <c r="D662" s="838"/>
      <c r="E662" s="838"/>
      <c r="F662" s="841"/>
      <c r="G662" s="844"/>
      <c r="H662" s="486"/>
      <c r="I662" s="927"/>
      <c r="J662" s="850"/>
      <c r="K662" s="853"/>
      <c r="L662" s="274"/>
      <c r="M662" s="856"/>
      <c r="N662" s="859"/>
      <c r="O662" s="862"/>
      <c r="P662" s="865"/>
      <c r="Q662" s="868"/>
      <c r="R662" s="871"/>
      <c r="S662" s="274"/>
      <c r="T662" s="409"/>
      <c r="U662" s="258"/>
      <c r="V662" s="258"/>
      <c r="W662" s="798"/>
      <c r="X662" s="798"/>
      <c r="Y662" s="798"/>
      <c r="Z662" s="798"/>
      <c r="AA662" s="798"/>
      <c r="AB662" s="798"/>
      <c r="AC662" s="798"/>
      <c r="AD662" s="798"/>
      <c r="AE662" s="798"/>
      <c r="AF662" s="798"/>
      <c r="AG662" s="412">
        <f>W662+Y662+AA662+AC662+AE662</f>
        <v>0</v>
      </c>
      <c r="AH662" s="403"/>
      <c r="AI662" s="404"/>
      <c r="AJ662" s="801"/>
      <c r="AK662" s="802"/>
      <c r="AL662" s="803"/>
      <c r="AM662" s="804"/>
      <c r="AN662" s="801"/>
      <c r="AO662" s="802"/>
      <c r="AP662" s="480"/>
      <c r="AQ662" s="482"/>
      <c r="AR662" s="269"/>
      <c r="AS662" s="266"/>
      <c r="AT662" s="261"/>
      <c r="AU662" s="276"/>
      <c r="AV662" s="879"/>
      <c r="AW662" s="882"/>
      <c r="AX662" s="885"/>
      <c r="AY662" s="882"/>
      <c r="AZ662" s="888"/>
      <c r="BA662" s="891"/>
      <c r="BB662" s="394"/>
      <c r="BC662" s="282"/>
      <c r="BD662" s="397">
        <v>0.8</v>
      </c>
      <c r="BE662" s="283" t="str">
        <f>IF(ISERROR(IF(R661="R.INHERENTE
4","R. INHERENTE",(IF(AZ661="R.RESIDUAL
4","R. RESIDUAL"," ")))),"",(IF(R661="R.INHERENTE
4","R. INHERENTE",(IF(AZ661="R.RESIDUAL
4","R. RESIDUAL"," ")))))</f>
        <v xml:space="preserve"> </v>
      </c>
      <c r="BF662" s="284" t="str">
        <f>IF(ISERROR(IF(R661="R.INHERENTE
9","R. INHERENTE",(IF(AZ661="R.RESIDUAL
9","R. RESIDUAL"," ")))),"",(IF(R661="R.INHERENTE
9","R. INHERENTE",(IF(AZ661="R.RESIDUAL
9","R. RESIDUAL"," ")))))</f>
        <v xml:space="preserve"> </v>
      </c>
      <c r="BG662" s="285" t="str">
        <f>IF(ISERROR(IF(R661="R.INHERENTE
14","R. INHERENTE",(IF(AZ661="R.RESIDUAL
14","R. RESIDUAL"," ")))),"",(IF(R661="R.INHERENTE
14","R. INHERENTE",(IF(AZ661="R.RESIDUAL
14","R. RESIDUAL"," ")))))</f>
        <v xml:space="preserve"> </v>
      </c>
      <c r="BH662" s="285" t="str">
        <f>IF(ISERROR(IF(R661="R.INHERENTE
19","R. INHERENTE",(IF(AZ661="R.RESIDUAL
19","R. RESIDUAL"," ")))),"",(IF(R661="R.INHERENTE
19","R. INHERENTE",(IF(AZ661="R.RESIDUAL
19","R. RESIDUAL"," ")))))</f>
        <v xml:space="preserve"> </v>
      </c>
      <c r="BI662" s="286" t="str">
        <f>IF(ISERROR(IF(R661="R.INHERENTE
24","R. INHERENTE",(IF(AZ661="R.RESIDUAL
24","R. RESIDUAL"," ")))),"",(IF(R661="R.INHERENTE
24","R. INHERENTE",(IF(AZ661="R.RESIDUAL
24","R. RESIDUAL"," ")))))</f>
        <v xml:space="preserve"> </v>
      </c>
      <c r="BJ662" s="280"/>
      <c r="BK662" s="894"/>
      <c r="BL662" s="811"/>
      <c r="BM662" s="811"/>
      <c r="BN662" s="811"/>
      <c r="BO662" s="811"/>
      <c r="BP662" s="814"/>
      <c r="BQ662" s="392"/>
      <c r="BR662" s="1191"/>
      <c r="BS662" s="1201"/>
      <c r="BT662" s="1195"/>
      <c r="BU662" s="275"/>
      <c r="BV662" s="826"/>
      <c r="BW662" s="829"/>
      <c r="BX662" s="829"/>
      <c r="BY662" s="829"/>
      <c r="BZ662" s="793"/>
      <c r="CA662" s="829"/>
      <c r="CB662" s="829"/>
      <c r="CC662" s="829"/>
      <c r="CD662" s="793"/>
      <c r="CE662" s="829"/>
      <c r="CF662" s="829"/>
      <c r="CG662" s="829"/>
      <c r="CH662" s="793"/>
      <c r="CI662" s="829"/>
      <c r="CJ662" s="829"/>
      <c r="CK662" s="829"/>
      <c r="CL662" s="793"/>
      <c r="CM662" s="829"/>
      <c r="CN662" s="829"/>
      <c r="CO662" s="829"/>
      <c r="CP662" s="796"/>
      <c r="CQ662" s="308"/>
      <c r="CR662" s="832"/>
      <c r="CS662" s="790"/>
      <c r="CT662" s="790"/>
      <c r="CU662" s="790"/>
      <c r="CV662" s="790"/>
      <c r="CW662" s="790"/>
      <c r="CX662" s="790"/>
      <c r="CY662" s="790"/>
      <c r="CZ662" s="793"/>
      <c r="DA662" s="790"/>
      <c r="DB662" s="790"/>
      <c r="DC662" s="790"/>
      <c r="DD662" s="793"/>
      <c r="DE662" s="790"/>
      <c r="DF662" s="790"/>
      <c r="DG662" s="790"/>
      <c r="DH662" s="793"/>
      <c r="DI662" s="790"/>
      <c r="DJ662" s="790"/>
      <c r="DK662" s="790"/>
      <c r="DL662" s="793"/>
      <c r="DM662" s="790"/>
      <c r="DN662" s="790"/>
      <c r="DO662" s="790"/>
      <c r="DP662" s="796"/>
      <c r="DQ662" s="293"/>
      <c r="DR662" s="297"/>
      <c r="DS662" s="298"/>
      <c r="DT662" s="298"/>
      <c r="DU662" s="299"/>
    </row>
    <row r="663" spans="1:125" ht="80.25" customHeight="1" x14ac:dyDescent="0.25">
      <c r="A663" s="303"/>
      <c r="B663" s="835"/>
      <c r="C663" s="838"/>
      <c r="D663" s="838"/>
      <c r="E663" s="838"/>
      <c r="F663" s="841"/>
      <c r="G663" s="844"/>
      <c r="H663" s="486"/>
      <c r="I663" s="927"/>
      <c r="J663" s="850"/>
      <c r="K663" s="853"/>
      <c r="L663" s="274"/>
      <c r="M663" s="856"/>
      <c r="N663" s="859"/>
      <c r="O663" s="862"/>
      <c r="P663" s="865"/>
      <c r="Q663" s="868"/>
      <c r="R663" s="871"/>
      <c r="S663" s="274"/>
      <c r="T663" s="409"/>
      <c r="U663" s="258"/>
      <c r="V663" s="258"/>
      <c r="W663" s="798"/>
      <c r="X663" s="798"/>
      <c r="Y663" s="798"/>
      <c r="Z663" s="798"/>
      <c r="AA663" s="798"/>
      <c r="AB663" s="798"/>
      <c r="AC663" s="798"/>
      <c r="AD663" s="798"/>
      <c r="AE663" s="798"/>
      <c r="AF663" s="798"/>
      <c r="AG663" s="412">
        <f>W663+Y663+AA663+AC663+AE663</f>
        <v>0</v>
      </c>
      <c r="AH663" s="403"/>
      <c r="AI663" s="404"/>
      <c r="AJ663" s="801"/>
      <c r="AK663" s="802"/>
      <c r="AL663" s="803"/>
      <c r="AM663" s="804"/>
      <c r="AN663" s="801"/>
      <c r="AO663" s="802"/>
      <c r="AP663" s="480"/>
      <c r="AQ663" s="482"/>
      <c r="AR663" s="269"/>
      <c r="AS663" s="266"/>
      <c r="AT663" s="261"/>
      <c r="AU663" s="276"/>
      <c r="AV663" s="879"/>
      <c r="AW663" s="882"/>
      <c r="AX663" s="885"/>
      <c r="AY663" s="882"/>
      <c r="AZ663" s="888"/>
      <c r="BA663" s="891"/>
      <c r="BB663" s="394"/>
      <c r="BC663" s="282"/>
      <c r="BD663" s="397">
        <v>0.60000000000000009</v>
      </c>
      <c r="BE663" s="283" t="str">
        <f>IF(ISERROR(IF(R661="R.INHERENTE
3","R. INHERENTE",(IF(AZ661="R.RESIDUAL
3","R. RESIDUAL"," ")))),"",(IF(R661="R.INHERENTE
3","R. INHERENTE",(IF(AZ661="R.RESIDUAL
3","R. RESIDUAL"," ")))))</f>
        <v xml:space="preserve"> </v>
      </c>
      <c r="BF663" s="284" t="str">
        <f>IF(ISERROR(IF(R661="R.INHERENTE
8","R. INHERENTE",(IF(AZ661="R.RESIDUAL
8","R. RESIDUAL"," ")))),"",(IF(R661="R.INHERENTE
8","R. INHERENTE",(IF(AZ661="R.RESIDUAL
8","R. RESIDUAL"," ")))))</f>
        <v xml:space="preserve"> </v>
      </c>
      <c r="BG663" s="284" t="str">
        <f>IF(ISERROR(IF(R661="R.INHERENTE
13","R. INHERENTE",(IF(AZ661="R.RESIDUAL
13","R. RESIDUAL"," ")))),"",(IF(R661="R.INHERENTE
13","R. INHERENTE",(IF(AZ661="R.RESIDUAL
13","R. RESIDUAL"," ")))))</f>
        <v xml:space="preserve"> </v>
      </c>
      <c r="BH663" s="285" t="str">
        <f>IF(ISERROR(IF(R661="R.INHERENTE
18","R. INHERENTE",(IF(AZ661="R.RESIDUAL
18","R. RESIDUAL"," ")))),"",(IF(R661="R.INHERENTE
18","R. INHERENTE",(IF(AZ661="R.RESIDUAL
18","R. RESIDUAL"," ")))))</f>
        <v xml:space="preserve"> </v>
      </c>
      <c r="BI663" s="286" t="str">
        <f>IF(ISERROR(IF(R661="R.INHERENTE
23","R. INHERENTE",(IF(AZ661="R.RESIDUAL
23","R. RESIDUAL"," ")))),"",(IF(R661="R.INHERENTE
23","R. INHERENTE",(IF(AZ661="R.RESIDUAL
23","R. RESIDUAL"," ")))))</f>
        <v xml:space="preserve"> </v>
      </c>
      <c r="BJ663" s="280"/>
      <c r="BK663" s="894"/>
      <c r="BL663" s="811"/>
      <c r="BM663" s="811"/>
      <c r="BN663" s="811"/>
      <c r="BO663" s="811"/>
      <c r="BP663" s="814"/>
      <c r="BQ663" s="392"/>
      <c r="BR663" s="1191"/>
      <c r="BS663" s="1201"/>
      <c r="BT663" s="1195"/>
      <c r="BU663" s="275"/>
      <c r="BV663" s="826"/>
      <c r="BW663" s="829"/>
      <c r="BX663" s="829"/>
      <c r="BY663" s="829"/>
      <c r="BZ663" s="793"/>
      <c r="CA663" s="829"/>
      <c r="CB663" s="829"/>
      <c r="CC663" s="829"/>
      <c r="CD663" s="793"/>
      <c r="CE663" s="829"/>
      <c r="CF663" s="829"/>
      <c r="CG663" s="829"/>
      <c r="CH663" s="793"/>
      <c r="CI663" s="829"/>
      <c r="CJ663" s="829"/>
      <c r="CK663" s="829"/>
      <c r="CL663" s="793"/>
      <c r="CM663" s="829"/>
      <c r="CN663" s="829"/>
      <c r="CO663" s="829"/>
      <c r="CP663" s="796"/>
      <c r="CQ663" s="308"/>
      <c r="CR663" s="832"/>
      <c r="CS663" s="790"/>
      <c r="CT663" s="790"/>
      <c r="CU663" s="790"/>
      <c r="CV663" s="790"/>
      <c r="CW663" s="790"/>
      <c r="CX663" s="790"/>
      <c r="CY663" s="790"/>
      <c r="CZ663" s="793"/>
      <c r="DA663" s="790"/>
      <c r="DB663" s="790"/>
      <c r="DC663" s="790"/>
      <c r="DD663" s="793"/>
      <c r="DE663" s="790"/>
      <c r="DF663" s="790"/>
      <c r="DG663" s="790"/>
      <c r="DH663" s="793"/>
      <c r="DI663" s="790"/>
      <c r="DJ663" s="790"/>
      <c r="DK663" s="790"/>
      <c r="DL663" s="793"/>
      <c r="DM663" s="790"/>
      <c r="DN663" s="790"/>
      <c r="DO663" s="790"/>
      <c r="DP663" s="796"/>
      <c r="DQ663" s="293"/>
      <c r="DR663" s="297"/>
      <c r="DS663" s="298"/>
      <c r="DT663" s="298"/>
      <c r="DU663" s="299"/>
    </row>
    <row r="664" spans="1:125" ht="80.25" customHeight="1" x14ac:dyDescent="0.25">
      <c r="A664" s="303"/>
      <c r="B664" s="835"/>
      <c r="C664" s="838"/>
      <c r="D664" s="838"/>
      <c r="E664" s="838"/>
      <c r="F664" s="841"/>
      <c r="G664" s="844"/>
      <c r="H664" s="486"/>
      <c r="I664" s="927"/>
      <c r="J664" s="850"/>
      <c r="K664" s="853"/>
      <c r="L664" s="274"/>
      <c r="M664" s="856"/>
      <c r="N664" s="859"/>
      <c r="O664" s="862"/>
      <c r="P664" s="865"/>
      <c r="Q664" s="868"/>
      <c r="R664" s="871"/>
      <c r="S664" s="274"/>
      <c r="T664" s="260"/>
      <c r="U664" s="258"/>
      <c r="V664" s="258"/>
      <c r="W664" s="798"/>
      <c r="X664" s="798"/>
      <c r="Y664" s="798"/>
      <c r="Z664" s="798"/>
      <c r="AA664" s="798"/>
      <c r="AB664" s="798"/>
      <c r="AC664" s="798"/>
      <c r="AD664" s="798"/>
      <c r="AE664" s="798"/>
      <c r="AF664" s="798"/>
      <c r="AG664" s="412">
        <f>W664+Y664+AA664+AC664+AE664</f>
        <v>0</v>
      </c>
      <c r="AH664" s="403"/>
      <c r="AI664" s="404"/>
      <c r="AJ664" s="801"/>
      <c r="AK664" s="802"/>
      <c r="AL664" s="803"/>
      <c r="AM664" s="804"/>
      <c r="AN664" s="801"/>
      <c r="AO664" s="802"/>
      <c r="AP664" s="480"/>
      <c r="AQ664" s="482"/>
      <c r="AR664" s="269"/>
      <c r="AS664" s="266"/>
      <c r="AT664" s="261"/>
      <c r="AU664" s="276"/>
      <c r="AV664" s="879"/>
      <c r="AW664" s="882"/>
      <c r="AX664" s="885"/>
      <c r="AY664" s="882"/>
      <c r="AZ664" s="888"/>
      <c r="BA664" s="891"/>
      <c r="BB664" s="394"/>
      <c r="BC664" s="282"/>
      <c r="BD664" s="397">
        <v>0.4</v>
      </c>
      <c r="BE664" s="287" t="str">
        <f>IF(ISERROR(IF(R661="R.INHERENTE
2","R. INHERENTE",(IF(AZ661="R.RESIDUAL
2","R. RESIDUAL"," ")))),"",(IF(R661="R.INHERENTE
2","R. INHERENTE",(IF(AZ661="R.RESIDUAL
2","R. RESIDUAL"," ")))))</f>
        <v xml:space="preserve"> </v>
      </c>
      <c r="BF664" s="284" t="str">
        <f>IF(ISERROR(IF(R661="R.INHERENTE
7","R. INHERENTE",(IF(AZ661="R.RESIDUAL
7","R. RESIDUAL"," ")))),"",(IF(R661="R.INHERENTE
7","R. INHERENTE",(IF(AZ661="R.RESIDUAL
7","R. RESIDUAL"," ")))))</f>
        <v xml:space="preserve"> </v>
      </c>
      <c r="BG664" s="284" t="str">
        <f>IF(ISERROR(IF(R661="R.INHERENTE
12","R. INHERENTE",(IF(AZ661="R.RESIDUAL
12","R. RESIDUAL"," ")))),"",(IF(R661="R.INHERENTE
12","R. INHERENTE",(IF(AZ661="R.RESIDUAL
12","R. RESIDUAL"," ")))))</f>
        <v xml:space="preserve"> </v>
      </c>
      <c r="BH664" s="285" t="str">
        <f>IF(ISERROR(IF(R661="R.INHERENTE
17","R. INHERENTE",(IF(AZ661="R.RESIDUAL
17","R. RESIDUAL"," ")))),"",(IF(R661="R.INHERENTE
17","R. INHERENTE",(IF(AZ661="R.RESIDUAL
17","R. RESIDUAL"," ")))))</f>
        <v xml:space="preserve"> </v>
      </c>
      <c r="BI664" s="286" t="str">
        <f>IF(ISERROR(IF(R661="R.INHERENTE
22","R. INHERENTE",(IF(AZ661="R.RESIDUAL
22","R. RESIDUAL"," ")))),"",(IF(R661="R.INHERENTE
22","R. INHERENTE",(IF(AZ661="R.RESIDUAL
22","R. RESIDUAL"," ")))))</f>
        <v xml:space="preserve"> </v>
      </c>
      <c r="BJ664" s="280"/>
      <c r="BK664" s="894"/>
      <c r="BL664" s="811"/>
      <c r="BM664" s="811"/>
      <c r="BN664" s="811"/>
      <c r="BO664" s="811"/>
      <c r="BP664" s="814"/>
      <c r="BQ664" s="392"/>
      <c r="BR664" s="1191"/>
      <c r="BS664" s="1201"/>
      <c r="BT664" s="1195"/>
      <c r="BU664" s="275"/>
      <c r="BV664" s="826"/>
      <c r="BW664" s="829"/>
      <c r="BX664" s="829"/>
      <c r="BY664" s="829"/>
      <c r="BZ664" s="793"/>
      <c r="CA664" s="829"/>
      <c r="CB664" s="829"/>
      <c r="CC664" s="829"/>
      <c r="CD664" s="793"/>
      <c r="CE664" s="829"/>
      <c r="CF664" s="829"/>
      <c r="CG664" s="829"/>
      <c r="CH664" s="793"/>
      <c r="CI664" s="829"/>
      <c r="CJ664" s="829"/>
      <c r="CK664" s="829"/>
      <c r="CL664" s="793"/>
      <c r="CM664" s="829"/>
      <c r="CN664" s="829"/>
      <c r="CO664" s="829"/>
      <c r="CP664" s="796"/>
      <c r="CQ664" s="308"/>
      <c r="CR664" s="832"/>
      <c r="CS664" s="790"/>
      <c r="CT664" s="790"/>
      <c r="CU664" s="790"/>
      <c r="CV664" s="790"/>
      <c r="CW664" s="790"/>
      <c r="CX664" s="790"/>
      <c r="CY664" s="790"/>
      <c r="CZ664" s="793"/>
      <c r="DA664" s="790"/>
      <c r="DB664" s="790"/>
      <c r="DC664" s="790"/>
      <c r="DD664" s="793"/>
      <c r="DE664" s="790"/>
      <c r="DF664" s="790"/>
      <c r="DG664" s="790"/>
      <c r="DH664" s="793"/>
      <c r="DI664" s="790"/>
      <c r="DJ664" s="790"/>
      <c r="DK664" s="790"/>
      <c r="DL664" s="793"/>
      <c r="DM664" s="790"/>
      <c r="DN664" s="790"/>
      <c r="DO664" s="790"/>
      <c r="DP664" s="796"/>
      <c r="DQ664" s="293"/>
      <c r="DR664" s="297"/>
      <c r="DS664" s="298"/>
      <c r="DT664" s="298"/>
      <c r="DU664" s="299"/>
    </row>
    <row r="665" spans="1:125" ht="80.25" customHeight="1" thickBot="1" x14ac:dyDescent="0.3">
      <c r="A665" s="303"/>
      <c r="B665" s="836"/>
      <c r="C665" s="839"/>
      <c r="D665" s="839"/>
      <c r="E665" s="839"/>
      <c r="F665" s="842"/>
      <c r="G665" s="845"/>
      <c r="H665" s="487"/>
      <c r="I665" s="928"/>
      <c r="J665" s="851"/>
      <c r="K665" s="854"/>
      <c r="L665" s="274"/>
      <c r="M665" s="857"/>
      <c r="N665" s="860"/>
      <c r="O665" s="863"/>
      <c r="P665" s="866"/>
      <c r="Q665" s="869"/>
      <c r="R665" s="872"/>
      <c r="S665" s="274"/>
      <c r="T665" s="262"/>
      <c r="U665" s="263"/>
      <c r="V665" s="263"/>
      <c r="W665" s="805"/>
      <c r="X665" s="805"/>
      <c r="Y665" s="805"/>
      <c r="Z665" s="805"/>
      <c r="AA665" s="805"/>
      <c r="AB665" s="805"/>
      <c r="AC665" s="805"/>
      <c r="AD665" s="805"/>
      <c r="AE665" s="805"/>
      <c r="AF665" s="805"/>
      <c r="AG665" s="413">
        <f>W665+Y665+AA665+AC665+AE665</f>
        <v>0</v>
      </c>
      <c r="AH665" s="405"/>
      <c r="AI665" s="406"/>
      <c r="AJ665" s="806"/>
      <c r="AK665" s="807"/>
      <c r="AL665" s="808"/>
      <c r="AM665" s="809"/>
      <c r="AN665" s="806"/>
      <c r="AO665" s="807"/>
      <c r="AP665" s="271"/>
      <c r="AQ665" s="483"/>
      <c r="AR665" s="270"/>
      <c r="AS665" s="267"/>
      <c r="AT665" s="264"/>
      <c r="AU665" s="276"/>
      <c r="AV665" s="880"/>
      <c r="AW665" s="883"/>
      <c r="AX665" s="886"/>
      <c r="AY665" s="883"/>
      <c r="AZ665" s="889"/>
      <c r="BA665" s="892"/>
      <c r="BB665" s="394"/>
      <c r="BC665" s="282"/>
      <c r="BD665" s="398">
        <v>0.2</v>
      </c>
      <c r="BE665" s="288" t="str">
        <f>IF(ISERROR(IF(R661="R.INHERENTE
1","R. INHERENTE",(IF(AZ661="R.RESIDUAL
1","R. RESIDUAL"," ")))),"",(IF(R661="R.INHERENTE
1","R. INHERENTE",(IF(AZ661="R.RESIDUAL
1","R. RESIDUAL"," ")))))</f>
        <v xml:space="preserve"> </v>
      </c>
      <c r="BF665" s="289" t="str">
        <f>IF(ISERROR(IF(R661="R.INHERENTE
6","R. INHERENTE",(IF(AZ661="R.RESIDUAL
6","R. RESIDUAL"," ")))),"",(IF(R661="R.INHERENTE
6","R. INHERENTE",(IF(AZ661="R.RESIDUAL
6","R. RESIDUAL"," ")))))</f>
        <v xml:space="preserve"> </v>
      </c>
      <c r="BG665" s="290" t="str">
        <f>IF(ISERROR(IF(R661="R.INHERENTE
11","R. INHERENTE",(IF(AZ661="R.RESIDUAL
11","R. RESIDUAL"," ")))),"",(IF(R661="R.INHERENTE
11","R. INHERENTE",(IF(AZ661="R.RESIDUAL
11","R. RESIDUAL"," ")))))</f>
        <v xml:space="preserve"> </v>
      </c>
      <c r="BH665" s="291" t="str">
        <f>IF(ISERROR(IF(R661="R.INHERENTE
16","R. INHERENTE",(IF(AZ661="R.RESIDUAL
16","R. RESIDUAL"," ")))),"",(IF(R661="R.INHERENTE
16","R. INHERENTE",(IF(AZ661="R.RESIDUAL
16","R. RESIDUAL"," ")))))</f>
        <v xml:space="preserve"> </v>
      </c>
      <c r="BI665" s="292" t="str">
        <f>IF(ISERROR(IF(R661="R.INHERENTE
21","R. INHERENTE",(IF(AZ661="R.RESIDUAL
21","R. RESIDUAL"," ")))),"",(IF(R661="R.INHERENTE
21","R. INHERENTE",(IF(AZ661="R.RESIDUAL
21","R. RESIDUAL"," ")))))</f>
        <v xml:space="preserve"> </v>
      </c>
      <c r="BJ665" s="280"/>
      <c r="BK665" s="895"/>
      <c r="BL665" s="812"/>
      <c r="BM665" s="812"/>
      <c r="BN665" s="812"/>
      <c r="BO665" s="812"/>
      <c r="BP665" s="815"/>
      <c r="BQ665" s="392"/>
      <c r="BR665" s="1192"/>
      <c r="BS665" s="1202"/>
      <c r="BT665" s="1196"/>
      <c r="BU665" s="275"/>
      <c r="BV665" s="827"/>
      <c r="BW665" s="830"/>
      <c r="BX665" s="830"/>
      <c r="BY665" s="830"/>
      <c r="BZ665" s="794"/>
      <c r="CA665" s="830"/>
      <c r="CB665" s="830"/>
      <c r="CC665" s="830"/>
      <c r="CD665" s="794"/>
      <c r="CE665" s="830"/>
      <c r="CF665" s="830"/>
      <c r="CG665" s="830"/>
      <c r="CH665" s="794"/>
      <c r="CI665" s="830"/>
      <c r="CJ665" s="830"/>
      <c r="CK665" s="830"/>
      <c r="CL665" s="794"/>
      <c r="CM665" s="830"/>
      <c r="CN665" s="830"/>
      <c r="CO665" s="830"/>
      <c r="CP665" s="797"/>
      <c r="CQ665" s="308"/>
      <c r="CR665" s="833"/>
      <c r="CS665" s="791"/>
      <c r="CT665" s="791"/>
      <c r="CU665" s="791"/>
      <c r="CV665" s="791"/>
      <c r="CW665" s="791"/>
      <c r="CX665" s="791"/>
      <c r="CY665" s="791"/>
      <c r="CZ665" s="794"/>
      <c r="DA665" s="791"/>
      <c r="DB665" s="791"/>
      <c r="DC665" s="791"/>
      <c r="DD665" s="794"/>
      <c r="DE665" s="791"/>
      <c r="DF665" s="791"/>
      <c r="DG665" s="791"/>
      <c r="DH665" s="794"/>
      <c r="DI665" s="791"/>
      <c r="DJ665" s="791"/>
      <c r="DK665" s="791"/>
      <c r="DL665" s="794"/>
      <c r="DM665" s="791"/>
      <c r="DN665" s="791"/>
      <c r="DO665" s="791"/>
      <c r="DP665" s="797"/>
      <c r="DQ665" s="293"/>
      <c r="DR665" s="300"/>
      <c r="DS665" s="301"/>
      <c r="DT665" s="301"/>
      <c r="DU665" s="302"/>
    </row>
  </sheetData>
  <sheetProtection algorithmName="SHA-512" hashValue="3whiKyVB5G6fLv8byjtI4JHG2p7SlxTL7hiHl/W93G/3XtlH7/v+XILRTj7X4IzwR2DC1IhPbUBnHrgLO81UTw==" saltValue="AHh/1GrcuEG+nJWt8odBoQ==" spinCount="100000" sheet="1" formatCells="0" formatColumns="0" formatRows="0"/>
  <protectedRanges>
    <protectedRange password="CC55" sqref="AO8:AO17 AV8:AY17 AP8:AU14 AP16:AU16 BK8:BK11 BL14:BU15 AZ8:BJ12 BL8:DQ12 BE14:BJ15 AO666:DQ1048576 AO2:DQ7 BK13" name="Rango1"/>
  </protectedRanges>
  <dataConsolidate/>
  <mergeCells count="12421">
    <mergeCell ref="DA49:DA53"/>
    <mergeCell ref="DB49:DB53"/>
    <mergeCell ref="DC49:DC53"/>
    <mergeCell ref="DD49:DD53"/>
    <mergeCell ref="DE49:DE53"/>
    <mergeCell ref="DF49:DF53"/>
    <mergeCell ref="DG49:DG53"/>
    <mergeCell ref="DH49:DH53"/>
    <mergeCell ref="DI49:DI53"/>
    <mergeCell ref="DJ49:DJ53"/>
    <mergeCell ref="DK49:DK53"/>
    <mergeCell ref="DL49:DL53"/>
    <mergeCell ref="DM49:DM53"/>
    <mergeCell ref="DN49:DN53"/>
    <mergeCell ref="DO49:DO53"/>
    <mergeCell ref="DP49:DP53"/>
    <mergeCell ref="W50:X50"/>
    <mergeCell ref="Y50:Z50"/>
    <mergeCell ref="AA50:AB50"/>
    <mergeCell ref="AC50:AD50"/>
    <mergeCell ref="AE50:AF50"/>
    <mergeCell ref="AJ50:AK50"/>
    <mergeCell ref="AL50:AM50"/>
    <mergeCell ref="AN50:AO50"/>
    <mergeCell ref="W51:X51"/>
    <mergeCell ref="Y51:Z51"/>
    <mergeCell ref="AA51:AB51"/>
    <mergeCell ref="AC51:AD51"/>
    <mergeCell ref="AE51:AF51"/>
    <mergeCell ref="AJ51:AK51"/>
    <mergeCell ref="AL51:AM51"/>
    <mergeCell ref="AN51:AO51"/>
    <mergeCell ref="W52:X52"/>
    <mergeCell ref="Y52:Z52"/>
    <mergeCell ref="AA52:AB52"/>
    <mergeCell ref="AC52:AD52"/>
    <mergeCell ref="AE52:AF52"/>
    <mergeCell ref="AJ52:AK52"/>
    <mergeCell ref="AL52:AM52"/>
    <mergeCell ref="AN52:AO52"/>
    <mergeCell ref="W53:X53"/>
    <mergeCell ref="Y53:Z53"/>
    <mergeCell ref="AA53:AB53"/>
    <mergeCell ref="AC53:AD53"/>
    <mergeCell ref="AE53:AF53"/>
    <mergeCell ref="AJ53:AK53"/>
    <mergeCell ref="AL53:AM53"/>
    <mergeCell ref="AN53:AO53"/>
    <mergeCell ref="BO49:BO53"/>
    <mergeCell ref="BP49:BP53"/>
    <mergeCell ref="BR49:BR53"/>
    <mergeCell ref="BS49:BS53"/>
    <mergeCell ref="BT49:BT53"/>
    <mergeCell ref="BV49:BV53"/>
    <mergeCell ref="BW49:BW53"/>
    <mergeCell ref="BX49:BX53"/>
    <mergeCell ref="BY49:BY53"/>
    <mergeCell ref="BZ49:BZ53"/>
    <mergeCell ref="CA49:CA53"/>
    <mergeCell ref="CB49:CB53"/>
    <mergeCell ref="CC49:CC53"/>
    <mergeCell ref="CD49:CD53"/>
    <mergeCell ref="CE49:CE53"/>
    <mergeCell ref="CF49:CF53"/>
    <mergeCell ref="CG49:CG53"/>
    <mergeCell ref="CH49:CH53"/>
    <mergeCell ref="CI49:CI53"/>
    <mergeCell ref="CJ49:CJ53"/>
    <mergeCell ref="CK49:CK53"/>
    <mergeCell ref="CL49:CL53"/>
    <mergeCell ref="CM49:CM53"/>
    <mergeCell ref="CN49:CN53"/>
    <mergeCell ref="CO49:CO53"/>
    <mergeCell ref="CP49:CP53"/>
    <mergeCell ref="CR49:CR53"/>
    <mergeCell ref="CS49:CS53"/>
    <mergeCell ref="CT49:CT53"/>
    <mergeCell ref="CU49:CU53"/>
    <mergeCell ref="CV49:CW53"/>
    <mergeCell ref="CX49:CY53"/>
    <mergeCell ref="CZ49:CZ53"/>
    <mergeCell ref="B49:B53"/>
    <mergeCell ref="C49:C53"/>
    <mergeCell ref="D49:D53"/>
    <mergeCell ref="E49:E53"/>
    <mergeCell ref="F49:F53"/>
    <mergeCell ref="G49:G53"/>
    <mergeCell ref="I49:I53"/>
    <mergeCell ref="J49:J53"/>
    <mergeCell ref="K49:K53"/>
    <mergeCell ref="M49:M53"/>
    <mergeCell ref="N49:N53"/>
    <mergeCell ref="O49:O53"/>
    <mergeCell ref="P49:P53"/>
    <mergeCell ref="Q49:Q53"/>
    <mergeCell ref="R49:R53"/>
    <mergeCell ref="W49:X49"/>
    <mergeCell ref="Y49:Z49"/>
    <mergeCell ref="AA49:AB49"/>
    <mergeCell ref="AC49:AD49"/>
    <mergeCell ref="AE49:AF49"/>
    <mergeCell ref="AJ49:AK49"/>
    <mergeCell ref="AL49:AM49"/>
    <mergeCell ref="AN49:AO49"/>
    <mergeCell ref="AV49:AV53"/>
    <mergeCell ref="AW49:AW53"/>
    <mergeCell ref="AX49:AX53"/>
    <mergeCell ref="AY49:AY53"/>
    <mergeCell ref="AZ49:AZ53"/>
    <mergeCell ref="BA49:BA53"/>
    <mergeCell ref="BK49:BK53"/>
    <mergeCell ref="BL49:BL53"/>
    <mergeCell ref="BM49:BM53"/>
    <mergeCell ref="BN49:BN53"/>
    <mergeCell ref="DC661:DC665"/>
    <mergeCell ref="DD661:DD665"/>
    <mergeCell ref="DE661:DE665"/>
    <mergeCell ref="DF661:DF665"/>
    <mergeCell ref="DG661:DG665"/>
    <mergeCell ref="DH661:DH665"/>
    <mergeCell ref="DI661:DI665"/>
    <mergeCell ref="DJ661:DJ665"/>
    <mergeCell ref="DK661:DK665"/>
    <mergeCell ref="DL661:DL665"/>
    <mergeCell ref="DM661:DM665"/>
    <mergeCell ref="DN661:DN665"/>
    <mergeCell ref="DO661:DO665"/>
    <mergeCell ref="DP661:DP665"/>
    <mergeCell ref="W662:X662"/>
    <mergeCell ref="Y662:Z662"/>
    <mergeCell ref="AA662:AB662"/>
    <mergeCell ref="AC662:AD662"/>
    <mergeCell ref="AE662:AF662"/>
    <mergeCell ref="AJ662:AK662"/>
    <mergeCell ref="AL662:AM662"/>
    <mergeCell ref="AN662:AO662"/>
    <mergeCell ref="W663:X663"/>
    <mergeCell ref="Y663:Z663"/>
    <mergeCell ref="AA663:AB663"/>
    <mergeCell ref="AC663:AD663"/>
    <mergeCell ref="AE663:AF663"/>
    <mergeCell ref="AJ663:AK663"/>
    <mergeCell ref="AL663:AM663"/>
    <mergeCell ref="AN663:AO663"/>
    <mergeCell ref="W664:X664"/>
    <mergeCell ref="Y664:Z664"/>
    <mergeCell ref="CI661:CI665"/>
    <mergeCell ref="CJ661:CJ665"/>
    <mergeCell ref="CK661:CK665"/>
    <mergeCell ref="CL661:CL665"/>
    <mergeCell ref="CM661:CM665"/>
    <mergeCell ref="CN661:CN665"/>
    <mergeCell ref="CO661:CO665"/>
    <mergeCell ref="CP661:CP665"/>
    <mergeCell ref="CR661:CR665"/>
    <mergeCell ref="CS661:CS665"/>
    <mergeCell ref="CT661:CT665"/>
    <mergeCell ref="CU661:CU665"/>
    <mergeCell ref="CV661:CW665"/>
    <mergeCell ref="CX661:CY665"/>
    <mergeCell ref="CZ661:CZ665"/>
    <mergeCell ref="DA661:DA665"/>
    <mergeCell ref="DB661:DB665"/>
    <mergeCell ref="BP661:BP665"/>
    <mergeCell ref="BR661:BR665"/>
    <mergeCell ref="BS661:BS665"/>
    <mergeCell ref="BT661:BT665"/>
    <mergeCell ref="BV661:BV665"/>
    <mergeCell ref="BW661:BW665"/>
    <mergeCell ref="BX661:BX665"/>
    <mergeCell ref="BY661:BY665"/>
    <mergeCell ref="BZ661:BZ665"/>
    <mergeCell ref="CA661:CA665"/>
    <mergeCell ref="CB661:CB665"/>
    <mergeCell ref="CC661:CC665"/>
    <mergeCell ref="CD661:CD665"/>
    <mergeCell ref="CE661:CE665"/>
    <mergeCell ref="CF661:CF665"/>
    <mergeCell ref="CG661:CG665"/>
    <mergeCell ref="CH661:CH665"/>
    <mergeCell ref="AA661:AB661"/>
    <mergeCell ref="AC661:AD661"/>
    <mergeCell ref="AE661:AF661"/>
    <mergeCell ref="AJ661:AK661"/>
    <mergeCell ref="AL661:AM661"/>
    <mergeCell ref="AN661:AO661"/>
    <mergeCell ref="AV661:AV665"/>
    <mergeCell ref="AW661:AW665"/>
    <mergeCell ref="AX661:AX665"/>
    <mergeCell ref="AY661:AY665"/>
    <mergeCell ref="AZ661:AZ665"/>
    <mergeCell ref="BA661:BA665"/>
    <mergeCell ref="BK661:BK665"/>
    <mergeCell ref="BL661:BL665"/>
    <mergeCell ref="BM661:BM665"/>
    <mergeCell ref="BN661:BN665"/>
    <mergeCell ref="BO661:BO665"/>
    <mergeCell ref="AA664:AB664"/>
    <mergeCell ref="AC664:AD664"/>
    <mergeCell ref="AE664:AF664"/>
    <mergeCell ref="AJ664:AK664"/>
    <mergeCell ref="AL664:AM664"/>
    <mergeCell ref="AN664:AO664"/>
    <mergeCell ref="AA665:AB665"/>
    <mergeCell ref="AC665:AD665"/>
    <mergeCell ref="AE665:AF665"/>
    <mergeCell ref="AJ665:AK665"/>
    <mergeCell ref="AL665:AM665"/>
    <mergeCell ref="AN665:AO665"/>
    <mergeCell ref="B661:B665"/>
    <mergeCell ref="C661:C665"/>
    <mergeCell ref="D661:D665"/>
    <mergeCell ref="E661:E665"/>
    <mergeCell ref="F661:F665"/>
    <mergeCell ref="G661:G665"/>
    <mergeCell ref="I661:I665"/>
    <mergeCell ref="J661:J665"/>
    <mergeCell ref="K661:K665"/>
    <mergeCell ref="M661:M665"/>
    <mergeCell ref="N661:N665"/>
    <mergeCell ref="O661:O665"/>
    <mergeCell ref="P661:P665"/>
    <mergeCell ref="Q661:Q665"/>
    <mergeCell ref="R661:R665"/>
    <mergeCell ref="W661:X661"/>
    <mergeCell ref="Y661:Z661"/>
    <mergeCell ref="W665:X665"/>
    <mergeCell ref="Y665:Z665"/>
    <mergeCell ref="DC655:DC659"/>
    <mergeCell ref="DD655:DD659"/>
    <mergeCell ref="DE655:DE659"/>
    <mergeCell ref="DF655:DF659"/>
    <mergeCell ref="DG655:DG659"/>
    <mergeCell ref="DH655:DH659"/>
    <mergeCell ref="DI655:DI659"/>
    <mergeCell ref="DJ655:DJ659"/>
    <mergeCell ref="DK655:DK659"/>
    <mergeCell ref="DL655:DL659"/>
    <mergeCell ref="DM655:DM659"/>
    <mergeCell ref="DN655:DN659"/>
    <mergeCell ref="DO655:DO659"/>
    <mergeCell ref="DP655:DP659"/>
    <mergeCell ref="W656:X656"/>
    <mergeCell ref="Y656:Z656"/>
    <mergeCell ref="AA656:AB656"/>
    <mergeCell ref="AC656:AD656"/>
    <mergeCell ref="AE656:AF656"/>
    <mergeCell ref="AJ656:AK656"/>
    <mergeCell ref="AL656:AM656"/>
    <mergeCell ref="AN656:AO656"/>
    <mergeCell ref="W657:X657"/>
    <mergeCell ref="Y657:Z657"/>
    <mergeCell ref="AA657:AB657"/>
    <mergeCell ref="AC657:AD657"/>
    <mergeCell ref="AE657:AF657"/>
    <mergeCell ref="AJ657:AK657"/>
    <mergeCell ref="AL657:AM657"/>
    <mergeCell ref="AN657:AO657"/>
    <mergeCell ref="W658:X658"/>
    <mergeCell ref="Y658:Z658"/>
    <mergeCell ref="CI655:CI659"/>
    <mergeCell ref="CJ655:CJ659"/>
    <mergeCell ref="CK655:CK659"/>
    <mergeCell ref="CL655:CL659"/>
    <mergeCell ref="CM655:CM659"/>
    <mergeCell ref="CN655:CN659"/>
    <mergeCell ref="CO655:CO659"/>
    <mergeCell ref="CP655:CP659"/>
    <mergeCell ref="CR655:CR659"/>
    <mergeCell ref="CS655:CS659"/>
    <mergeCell ref="CT655:CT659"/>
    <mergeCell ref="CU655:CU659"/>
    <mergeCell ref="CV655:CW659"/>
    <mergeCell ref="CX655:CY659"/>
    <mergeCell ref="CZ655:CZ659"/>
    <mergeCell ref="DA655:DA659"/>
    <mergeCell ref="DB655:DB659"/>
    <mergeCell ref="BP655:BP659"/>
    <mergeCell ref="BR655:BR659"/>
    <mergeCell ref="BS655:BS659"/>
    <mergeCell ref="BT655:BT659"/>
    <mergeCell ref="BV655:BV659"/>
    <mergeCell ref="BW655:BW659"/>
    <mergeCell ref="BX655:BX659"/>
    <mergeCell ref="BY655:BY659"/>
    <mergeCell ref="BZ655:BZ659"/>
    <mergeCell ref="CA655:CA659"/>
    <mergeCell ref="CB655:CB659"/>
    <mergeCell ref="CC655:CC659"/>
    <mergeCell ref="CD655:CD659"/>
    <mergeCell ref="CE655:CE659"/>
    <mergeCell ref="CF655:CF659"/>
    <mergeCell ref="CG655:CG659"/>
    <mergeCell ref="CH655:CH659"/>
    <mergeCell ref="AA655:AB655"/>
    <mergeCell ref="AC655:AD655"/>
    <mergeCell ref="AE655:AF655"/>
    <mergeCell ref="AJ655:AK655"/>
    <mergeCell ref="AL655:AM655"/>
    <mergeCell ref="AN655:AO655"/>
    <mergeCell ref="AV655:AV659"/>
    <mergeCell ref="AW655:AW659"/>
    <mergeCell ref="AX655:AX659"/>
    <mergeCell ref="AY655:AY659"/>
    <mergeCell ref="AZ655:AZ659"/>
    <mergeCell ref="BA655:BA659"/>
    <mergeCell ref="BK655:BK659"/>
    <mergeCell ref="BL655:BL659"/>
    <mergeCell ref="BM655:BM659"/>
    <mergeCell ref="BN655:BN659"/>
    <mergeCell ref="BO655:BO659"/>
    <mergeCell ref="AA658:AB658"/>
    <mergeCell ref="AC658:AD658"/>
    <mergeCell ref="AE658:AF658"/>
    <mergeCell ref="AJ658:AK658"/>
    <mergeCell ref="AL658:AM658"/>
    <mergeCell ref="AN658:AO658"/>
    <mergeCell ref="AA659:AB659"/>
    <mergeCell ref="AC659:AD659"/>
    <mergeCell ref="AE659:AF659"/>
    <mergeCell ref="AJ659:AK659"/>
    <mergeCell ref="AL659:AM659"/>
    <mergeCell ref="AN659:AO659"/>
    <mergeCell ref="B655:B659"/>
    <mergeCell ref="C655:C659"/>
    <mergeCell ref="D655:D659"/>
    <mergeCell ref="E655:E659"/>
    <mergeCell ref="F655:F659"/>
    <mergeCell ref="G655:G659"/>
    <mergeCell ref="I655:I659"/>
    <mergeCell ref="J655:J659"/>
    <mergeCell ref="K655:K659"/>
    <mergeCell ref="M655:M659"/>
    <mergeCell ref="N655:N659"/>
    <mergeCell ref="O655:O659"/>
    <mergeCell ref="P655:P659"/>
    <mergeCell ref="Q655:Q659"/>
    <mergeCell ref="R655:R659"/>
    <mergeCell ref="W655:X655"/>
    <mergeCell ref="Y655:Z655"/>
    <mergeCell ref="W659:X659"/>
    <mergeCell ref="Y659:Z659"/>
    <mergeCell ref="DC649:DC653"/>
    <mergeCell ref="DD649:DD653"/>
    <mergeCell ref="DE649:DE653"/>
    <mergeCell ref="DF649:DF653"/>
    <mergeCell ref="DG649:DG653"/>
    <mergeCell ref="DH649:DH653"/>
    <mergeCell ref="DI649:DI653"/>
    <mergeCell ref="DJ649:DJ653"/>
    <mergeCell ref="DK649:DK653"/>
    <mergeCell ref="DL649:DL653"/>
    <mergeCell ref="DM649:DM653"/>
    <mergeCell ref="DN649:DN653"/>
    <mergeCell ref="DO649:DO653"/>
    <mergeCell ref="DP649:DP653"/>
    <mergeCell ref="W650:X650"/>
    <mergeCell ref="Y650:Z650"/>
    <mergeCell ref="AA650:AB650"/>
    <mergeCell ref="AC650:AD650"/>
    <mergeCell ref="AE650:AF650"/>
    <mergeCell ref="AJ650:AK650"/>
    <mergeCell ref="AL650:AM650"/>
    <mergeCell ref="AN650:AO650"/>
    <mergeCell ref="W651:X651"/>
    <mergeCell ref="Y651:Z651"/>
    <mergeCell ref="AA651:AB651"/>
    <mergeCell ref="AC651:AD651"/>
    <mergeCell ref="AE651:AF651"/>
    <mergeCell ref="AJ651:AK651"/>
    <mergeCell ref="AL651:AM651"/>
    <mergeCell ref="AN651:AO651"/>
    <mergeCell ref="W652:X652"/>
    <mergeCell ref="Y652:Z652"/>
    <mergeCell ref="CI649:CI653"/>
    <mergeCell ref="CJ649:CJ653"/>
    <mergeCell ref="CK649:CK653"/>
    <mergeCell ref="CL649:CL653"/>
    <mergeCell ref="CM649:CM653"/>
    <mergeCell ref="CN649:CN653"/>
    <mergeCell ref="CO649:CO653"/>
    <mergeCell ref="CP649:CP653"/>
    <mergeCell ref="CR649:CR653"/>
    <mergeCell ref="CS649:CS653"/>
    <mergeCell ref="CT649:CT653"/>
    <mergeCell ref="CU649:CU653"/>
    <mergeCell ref="CV649:CW653"/>
    <mergeCell ref="CX649:CY653"/>
    <mergeCell ref="CZ649:CZ653"/>
    <mergeCell ref="DA649:DA653"/>
    <mergeCell ref="DB649:DB653"/>
    <mergeCell ref="BP649:BP653"/>
    <mergeCell ref="BR649:BR653"/>
    <mergeCell ref="BS649:BS653"/>
    <mergeCell ref="BT649:BT653"/>
    <mergeCell ref="BV649:BV653"/>
    <mergeCell ref="BW649:BW653"/>
    <mergeCell ref="BX649:BX653"/>
    <mergeCell ref="BY649:BY653"/>
    <mergeCell ref="BZ649:BZ653"/>
    <mergeCell ref="CA649:CA653"/>
    <mergeCell ref="CB649:CB653"/>
    <mergeCell ref="CC649:CC653"/>
    <mergeCell ref="CD649:CD653"/>
    <mergeCell ref="CE649:CE653"/>
    <mergeCell ref="CF649:CF653"/>
    <mergeCell ref="CG649:CG653"/>
    <mergeCell ref="CH649:CH653"/>
    <mergeCell ref="AA649:AB649"/>
    <mergeCell ref="AC649:AD649"/>
    <mergeCell ref="AE649:AF649"/>
    <mergeCell ref="AJ649:AK649"/>
    <mergeCell ref="AL649:AM649"/>
    <mergeCell ref="AN649:AO649"/>
    <mergeCell ref="AV649:AV653"/>
    <mergeCell ref="AW649:AW653"/>
    <mergeCell ref="AX649:AX653"/>
    <mergeCell ref="AY649:AY653"/>
    <mergeCell ref="AZ649:AZ653"/>
    <mergeCell ref="BA649:BA653"/>
    <mergeCell ref="BK649:BK653"/>
    <mergeCell ref="BL649:BL653"/>
    <mergeCell ref="BM649:BM653"/>
    <mergeCell ref="BN649:BN653"/>
    <mergeCell ref="BO649:BO653"/>
    <mergeCell ref="AA652:AB652"/>
    <mergeCell ref="AC652:AD652"/>
    <mergeCell ref="AE652:AF652"/>
    <mergeCell ref="AJ652:AK652"/>
    <mergeCell ref="AL652:AM652"/>
    <mergeCell ref="AN652:AO652"/>
    <mergeCell ref="AA653:AB653"/>
    <mergeCell ref="AC653:AD653"/>
    <mergeCell ref="AE653:AF653"/>
    <mergeCell ref="AJ653:AK653"/>
    <mergeCell ref="AL653:AM653"/>
    <mergeCell ref="AN653:AO653"/>
    <mergeCell ref="B649:B653"/>
    <mergeCell ref="C649:C653"/>
    <mergeCell ref="D649:D653"/>
    <mergeCell ref="E649:E653"/>
    <mergeCell ref="F649:F653"/>
    <mergeCell ref="G649:G653"/>
    <mergeCell ref="I649:I653"/>
    <mergeCell ref="J649:J653"/>
    <mergeCell ref="K649:K653"/>
    <mergeCell ref="M649:M653"/>
    <mergeCell ref="N649:N653"/>
    <mergeCell ref="O649:O653"/>
    <mergeCell ref="P649:P653"/>
    <mergeCell ref="Q649:Q653"/>
    <mergeCell ref="R649:R653"/>
    <mergeCell ref="W649:X649"/>
    <mergeCell ref="Y649:Z649"/>
    <mergeCell ref="W653:X653"/>
    <mergeCell ref="Y653:Z653"/>
    <mergeCell ref="DC643:DC647"/>
    <mergeCell ref="DD643:DD647"/>
    <mergeCell ref="DE643:DE647"/>
    <mergeCell ref="DF643:DF647"/>
    <mergeCell ref="DG643:DG647"/>
    <mergeCell ref="DH643:DH647"/>
    <mergeCell ref="DI643:DI647"/>
    <mergeCell ref="DJ643:DJ647"/>
    <mergeCell ref="DK643:DK647"/>
    <mergeCell ref="DL643:DL647"/>
    <mergeCell ref="DM643:DM647"/>
    <mergeCell ref="DN643:DN647"/>
    <mergeCell ref="DO643:DO647"/>
    <mergeCell ref="DP643:DP647"/>
    <mergeCell ref="W644:X644"/>
    <mergeCell ref="Y644:Z644"/>
    <mergeCell ref="AA644:AB644"/>
    <mergeCell ref="AC644:AD644"/>
    <mergeCell ref="AE644:AF644"/>
    <mergeCell ref="AJ644:AK644"/>
    <mergeCell ref="AL644:AM644"/>
    <mergeCell ref="AN644:AO644"/>
    <mergeCell ref="W645:X645"/>
    <mergeCell ref="Y645:Z645"/>
    <mergeCell ref="AA645:AB645"/>
    <mergeCell ref="AC645:AD645"/>
    <mergeCell ref="AE645:AF645"/>
    <mergeCell ref="AJ645:AK645"/>
    <mergeCell ref="AL645:AM645"/>
    <mergeCell ref="AN645:AO645"/>
    <mergeCell ref="W646:X646"/>
    <mergeCell ref="Y646:Z646"/>
    <mergeCell ref="CI643:CI647"/>
    <mergeCell ref="CJ643:CJ647"/>
    <mergeCell ref="CK643:CK647"/>
    <mergeCell ref="CL643:CL647"/>
    <mergeCell ref="CM643:CM647"/>
    <mergeCell ref="CN643:CN647"/>
    <mergeCell ref="CO643:CO647"/>
    <mergeCell ref="CP643:CP647"/>
    <mergeCell ref="CR643:CR647"/>
    <mergeCell ref="CS643:CS647"/>
    <mergeCell ref="CT643:CT647"/>
    <mergeCell ref="CU643:CU647"/>
    <mergeCell ref="CV643:CW647"/>
    <mergeCell ref="CX643:CY647"/>
    <mergeCell ref="CZ643:CZ647"/>
    <mergeCell ref="DA643:DA647"/>
    <mergeCell ref="DB643:DB647"/>
    <mergeCell ref="BP643:BP647"/>
    <mergeCell ref="BR643:BR647"/>
    <mergeCell ref="BS643:BS647"/>
    <mergeCell ref="BT643:BT647"/>
    <mergeCell ref="BV643:BV647"/>
    <mergeCell ref="BW643:BW647"/>
    <mergeCell ref="BX643:BX647"/>
    <mergeCell ref="BY643:BY647"/>
    <mergeCell ref="BZ643:BZ647"/>
    <mergeCell ref="CA643:CA647"/>
    <mergeCell ref="CB643:CB647"/>
    <mergeCell ref="CC643:CC647"/>
    <mergeCell ref="CD643:CD647"/>
    <mergeCell ref="CE643:CE647"/>
    <mergeCell ref="CF643:CF647"/>
    <mergeCell ref="CG643:CG647"/>
    <mergeCell ref="CH643:CH647"/>
    <mergeCell ref="AA643:AB643"/>
    <mergeCell ref="AC643:AD643"/>
    <mergeCell ref="AE643:AF643"/>
    <mergeCell ref="AJ643:AK643"/>
    <mergeCell ref="AL643:AM643"/>
    <mergeCell ref="AN643:AO643"/>
    <mergeCell ref="AV643:AV647"/>
    <mergeCell ref="AW643:AW647"/>
    <mergeCell ref="AX643:AX647"/>
    <mergeCell ref="AY643:AY647"/>
    <mergeCell ref="AZ643:AZ647"/>
    <mergeCell ref="BA643:BA647"/>
    <mergeCell ref="BK643:BK647"/>
    <mergeCell ref="BL643:BL647"/>
    <mergeCell ref="BM643:BM647"/>
    <mergeCell ref="BN643:BN647"/>
    <mergeCell ref="BO643:BO647"/>
    <mergeCell ref="AA646:AB646"/>
    <mergeCell ref="AC646:AD646"/>
    <mergeCell ref="AE646:AF646"/>
    <mergeCell ref="AJ646:AK646"/>
    <mergeCell ref="AL646:AM646"/>
    <mergeCell ref="AN646:AO646"/>
    <mergeCell ref="AA647:AB647"/>
    <mergeCell ref="AC647:AD647"/>
    <mergeCell ref="AE647:AF647"/>
    <mergeCell ref="AJ647:AK647"/>
    <mergeCell ref="AL647:AM647"/>
    <mergeCell ref="AN647:AO647"/>
    <mergeCell ref="B643:B647"/>
    <mergeCell ref="C643:C647"/>
    <mergeCell ref="D643:D647"/>
    <mergeCell ref="E643:E647"/>
    <mergeCell ref="F643:F647"/>
    <mergeCell ref="G643:G647"/>
    <mergeCell ref="I643:I647"/>
    <mergeCell ref="J643:J647"/>
    <mergeCell ref="K643:K647"/>
    <mergeCell ref="M643:M647"/>
    <mergeCell ref="N643:N647"/>
    <mergeCell ref="O643:O647"/>
    <mergeCell ref="P643:P647"/>
    <mergeCell ref="Q643:Q647"/>
    <mergeCell ref="R643:R647"/>
    <mergeCell ref="W643:X643"/>
    <mergeCell ref="Y643:Z643"/>
    <mergeCell ref="W647:X647"/>
    <mergeCell ref="Y647:Z647"/>
    <mergeCell ref="DC637:DC641"/>
    <mergeCell ref="DD637:DD641"/>
    <mergeCell ref="DE637:DE641"/>
    <mergeCell ref="DF637:DF641"/>
    <mergeCell ref="DG637:DG641"/>
    <mergeCell ref="DH637:DH641"/>
    <mergeCell ref="DI637:DI641"/>
    <mergeCell ref="DJ637:DJ641"/>
    <mergeCell ref="DK637:DK641"/>
    <mergeCell ref="DL637:DL641"/>
    <mergeCell ref="DM637:DM641"/>
    <mergeCell ref="DN637:DN641"/>
    <mergeCell ref="DO637:DO641"/>
    <mergeCell ref="DP637:DP641"/>
    <mergeCell ref="W638:X638"/>
    <mergeCell ref="Y638:Z638"/>
    <mergeCell ref="AA638:AB638"/>
    <mergeCell ref="AC638:AD638"/>
    <mergeCell ref="AE638:AF638"/>
    <mergeCell ref="AJ638:AK638"/>
    <mergeCell ref="AL638:AM638"/>
    <mergeCell ref="AN638:AO638"/>
    <mergeCell ref="W639:X639"/>
    <mergeCell ref="Y639:Z639"/>
    <mergeCell ref="AA639:AB639"/>
    <mergeCell ref="AC639:AD639"/>
    <mergeCell ref="AE639:AF639"/>
    <mergeCell ref="AJ639:AK639"/>
    <mergeCell ref="AL639:AM639"/>
    <mergeCell ref="AN639:AO639"/>
    <mergeCell ref="W640:X640"/>
    <mergeCell ref="Y640:Z640"/>
    <mergeCell ref="CI637:CI641"/>
    <mergeCell ref="CJ637:CJ641"/>
    <mergeCell ref="CK637:CK641"/>
    <mergeCell ref="CL637:CL641"/>
    <mergeCell ref="CM637:CM641"/>
    <mergeCell ref="CN637:CN641"/>
    <mergeCell ref="CO637:CO641"/>
    <mergeCell ref="CP637:CP641"/>
    <mergeCell ref="CR637:CR641"/>
    <mergeCell ref="CS637:CS641"/>
    <mergeCell ref="CT637:CT641"/>
    <mergeCell ref="CU637:CU641"/>
    <mergeCell ref="CV637:CW641"/>
    <mergeCell ref="CX637:CY641"/>
    <mergeCell ref="CZ637:CZ641"/>
    <mergeCell ref="DA637:DA641"/>
    <mergeCell ref="DB637:DB641"/>
    <mergeCell ref="BP637:BP641"/>
    <mergeCell ref="BR637:BR641"/>
    <mergeCell ref="BS637:BS641"/>
    <mergeCell ref="BT637:BT641"/>
    <mergeCell ref="BV637:BV641"/>
    <mergeCell ref="BW637:BW641"/>
    <mergeCell ref="BX637:BX641"/>
    <mergeCell ref="BY637:BY641"/>
    <mergeCell ref="BZ637:BZ641"/>
    <mergeCell ref="CA637:CA641"/>
    <mergeCell ref="CB637:CB641"/>
    <mergeCell ref="CC637:CC641"/>
    <mergeCell ref="CD637:CD641"/>
    <mergeCell ref="CE637:CE641"/>
    <mergeCell ref="CF637:CF641"/>
    <mergeCell ref="CG637:CG641"/>
    <mergeCell ref="CH637:CH641"/>
    <mergeCell ref="AA637:AB637"/>
    <mergeCell ref="AC637:AD637"/>
    <mergeCell ref="AE637:AF637"/>
    <mergeCell ref="AJ637:AK637"/>
    <mergeCell ref="AL637:AM637"/>
    <mergeCell ref="AN637:AO637"/>
    <mergeCell ref="AV637:AV641"/>
    <mergeCell ref="AW637:AW641"/>
    <mergeCell ref="AX637:AX641"/>
    <mergeCell ref="AY637:AY641"/>
    <mergeCell ref="AZ637:AZ641"/>
    <mergeCell ref="BA637:BA641"/>
    <mergeCell ref="BK637:BK641"/>
    <mergeCell ref="BL637:BL641"/>
    <mergeCell ref="BM637:BM641"/>
    <mergeCell ref="BN637:BN641"/>
    <mergeCell ref="BO637:BO641"/>
    <mergeCell ref="AA640:AB640"/>
    <mergeCell ref="AC640:AD640"/>
    <mergeCell ref="AE640:AF640"/>
    <mergeCell ref="AJ640:AK640"/>
    <mergeCell ref="AL640:AM640"/>
    <mergeCell ref="AN640:AO640"/>
    <mergeCell ref="AA641:AB641"/>
    <mergeCell ref="AC641:AD641"/>
    <mergeCell ref="AE641:AF641"/>
    <mergeCell ref="AJ641:AK641"/>
    <mergeCell ref="AL641:AM641"/>
    <mergeCell ref="AN641:AO641"/>
    <mergeCell ref="B637:B641"/>
    <mergeCell ref="C637:C641"/>
    <mergeCell ref="D637:D641"/>
    <mergeCell ref="E637:E641"/>
    <mergeCell ref="F637:F641"/>
    <mergeCell ref="G637:G641"/>
    <mergeCell ref="I637:I641"/>
    <mergeCell ref="J637:J641"/>
    <mergeCell ref="K637:K641"/>
    <mergeCell ref="M637:M641"/>
    <mergeCell ref="N637:N641"/>
    <mergeCell ref="O637:O641"/>
    <mergeCell ref="P637:P641"/>
    <mergeCell ref="Q637:Q641"/>
    <mergeCell ref="R637:R641"/>
    <mergeCell ref="W637:X637"/>
    <mergeCell ref="Y637:Z637"/>
    <mergeCell ref="W641:X641"/>
    <mergeCell ref="Y641:Z641"/>
    <mergeCell ref="DC631:DC635"/>
    <mergeCell ref="DD631:DD635"/>
    <mergeCell ref="DE631:DE635"/>
    <mergeCell ref="DF631:DF635"/>
    <mergeCell ref="DG631:DG635"/>
    <mergeCell ref="DH631:DH635"/>
    <mergeCell ref="DI631:DI635"/>
    <mergeCell ref="DJ631:DJ635"/>
    <mergeCell ref="DK631:DK635"/>
    <mergeCell ref="DL631:DL635"/>
    <mergeCell ref="DM631:DM635"/>
    <mergeCell ref="DN631:DN635"/>
    <mergeCell ref="DO631:DO635"/>
    <mergeCell ref="DP631:DP635"/>
    <mergeCell ref="W632:X632"/>
    <mergeCell ref="Y632:Z632"/>
    <mergeCell ref="AA632:AB632"/>
    <mergeCell ref="AC632:AD632"/>
    <mergeCell ref="AE632:AF632"/>
    <mergeCell ref="AJ632:AK632"/>
    <mergeCell ref="AL632:AM632"/>
    <mergeCell ref="AN632:AO632"/>
    <mergeCell ref="W633:X633"/>
    <mergeCell ref="Y633:Z633"/>
    <mergeCell ref="AA633:AB633"/>
    <mergeCell ref="AC633:AD633"/>
    <mergeCell ref="AE633:AF633"/>
    <mergeCell ref="AJ633:AK633"/>
    <mergeCell ref="AL633:AM633"/>
    <mergeCell ref="AN633:AO633"/>
    <mergeCell ref="W634:X634"/>
    <mergeCell ref="Y634:Z634"/>
    <mergeCell ref="CI631:CI635"/>
    <mergeCell ref="CJ631:CJ635"/>
    <mergeCell ref="CK631:CK635"/>
    <mergeCell ref="CL631:CL635"/>
    <mergeCell ref="CM631:CM635"/>
    <mergeCell ref="CN631:CN635"/>
    <mergeCell ref="CO631:CO635"/>
    <mergeCell ref="CP631:CP635"/>
    <mergeCell ref="CR631:CR635"/>
    <mergeCell ref="CS631:CS635"/>
    <mergeCell ref="CT631:CT635"/>
    <mergeCell ref="CU631:CU635"/>
    <mergeCell ref="CV631:CW635"/>
    <mergeCell ref="CX631:CY635"/>
    <mergeCell ref="CZ631:CZ635"/>
    <mergeCell ref="DA631:DA635"/>
    <mergeCell ref="DB631:DB635"/>
    <mergeCell ref="BP631:BP635"/>
    <mergeCell ref="BR631:BR635"/>
    <mergeCell ref="BS631:BS635"/>
    <mergeCell ref="BT631:BT635"/>
    <mergeCell ref="BV631:BV635"/>
    <mergeCell ref="BW631:BW635"/>
    <mergeCell ref="BX631:BX635"/>
    <mergeCell ref="BY631:BY635"/>
    <mergeCell ref="BZ631:BZ635"/>
    <mergeCell ref="CA631:CA635"/>
    <mergeCell ref="CB631:CB635"/>
    <mergeCell ref="CC631:CC635"/>
    <mergeCell ref="CD631:CD635"/>
    <mergeCell ref="CE631:CE635"/>
    <mergeCell ref="CF631:CF635"/>
    <mergeCell ref="CG631:CG635"/>
    <mergeCell ref="CH631:CH635"/>
    <mergeCell ref="AA631:AB631"/>
    <mergeCell ref="AC631:AD631"/>
    <mergeCell ref="AE631:AF631"/>
    <mergeCell ref="AJ631:AK631"/>
    <mergeCell ref="AL631:AM631"/>
    <mergeCell ref="AN631:AO631"/>
    <mergeCell ref="AV631:AV635"/>
    <mergeCell ref="AW631:AW635"/>
    <mergeCell ref="AX631:AX635"/>
    <mergeCell ref="AY631:AY635"/>
    <mergeCell ref="AZ631:AZ635"/>
    <mergeCell ref="BA631:BA635"/>
    <mergeCell ref="BK631:BK635"/>
    <mergeCell ref="BL631:BL635"/>
    <mergeCell ref="BM631:BM635"/>
    <mergeCell ref="BN631:BN635"/>
    <mergeCell ref="BO631:BO635"/>
    <mergeCell ref="AA634:AB634"/>
    <mergeCell ref="AC634:AD634"/>
    <mergeCell ref="AE634:AF634"/>
    <mergeCell ref="AJ634:AK634"/>
    <mergeCell ref="AL634:AM634"/>
    <mergeCell ref="AN634:AO634"/>
    <mergeCell ref="AA635:AB635"/>
    <mergeCell ref="AC635:AD635"/>
    <mergeCell ref="AE635:AF635"/>
    <mergeCell ref="AJ635:AK635"/>
    <mergeCell ref="AL635:AM635"/>
    <mergeCell ref="AN635:AO635"/>
    <mergeCell ref="B631:B635"/>
    <mergeCell ref="C631:C635"/>
    <mergeCell ref="D631:D635"/>
    <mergeCell ref="E631:E635"/>
    <mergeCell ref="F631:F635"/>
    <mergeCell ref="G631:G635"/>
    <mergeCell ref="I631:I635"/>
    <mergeCell ref="J631:J635"/>
    <mergeCell ref="K631:K635"/>
    <mergeCell ref="M631:M635"/>
    <mergeCell ref="N631:N635"/>
    <mergeCell ref="O631:O635"/>
    <mergeCell ref="P631:P635"/>
    <mergeCell ref="Q631:Q635"/>
    <mergeCell ref="R631:R635"/>
    <mergeCell ref="W631:X631"/>
    <mergeCell ref="Y631:Z631"/>
    <mergeCell ref="W635:X635"/>
    <mergeCell ref="Y635:Z635"/>
    <mergeCell ref="DC625:DC629"/>
    <mergeCell ref="DD625:DD629"/>
    <mergeCell ref="DE625:DE629"/>
    <mergeCell ref="DF625:DF629"/>
    <mergeCell ref="DG625:DG629"/>
    <mergeCell ref="DH625:DH629"/>
    <mergeCell ref="DI625:DI629"/>
    <mergeCell ref="DJ625:DJ629"/>
    <mergeCell ref="DK625:DK629"/>
    <mergeCell ref="DL625:DL629"/>
    <mergeCell ref="DM625:DM629"/>
    <mergeCell ref="DN625:DN629"/>
    <mergeCell ref="DO625:DO629"/>
    <mergeCell ref="DP625:DP629"/>
    <mergeCell ref="W626:X626"/>
    <mergeCell ref="Y626:Z626"/>
    <mergeCell ref="AA626:AB626"/>
    <mergeCell ref="AC626:AD626"/>
    <mergeCell ref="AE626:AF626"/>
    <mergeCell ref="AJ626:AK626"/>
    <mergeCell ref="AL626:AM626"/>
    <mergeCell ref="AN626:AO626"/>
    <mergeCell ref="W627:X627"/>
    <mergeCell ref="Y627:Z627"/>
    <mergeCell ref="AA627:AB627"/>
    <mergeCell ref="AC627:AD627"/>
    <mergeCell ref="AE627:AF627"/>
    <mergeCell ref="AJ627:AK627"/>
    <mergeCell ref="AL627:AM627"/>
    <mergeCell ref="AN627:AO627"/>
    <mergeCell ref="W628:X628"/>
    <mergeCell ref="Y628:Z628"/>
    <mergeCell ref="CI625:CI629"/>
    <mergeCell ref="CJ625:CJ629"/>
    <mergeCell ref="CK625:CK629"/>
    <mergeCell ref="CL625:CL629"/>
    <mergeCell ref="CM625:CM629"/>
    <mergeCell ref="CN625:CN629"/>
    <mergeCell ref="CO625:CO629"/>
    <mergeCell ref="CP625:CP629"/>
    <mergeCell ref="CR625:CR629"/>
    <mergeCell ref="CS625:CS629"/>
    <mergeCell ref="CT625:CT629"/>
    <mergeCell ref="CU625:CU629"/>
    <mergeCell ref="CV625:CW629"/>
    <mergeCell ref="CX625:CY629"/>
    <mergeCell ref="CZ625:CZ629"/>
    <mergeCell ref="DA625:DA629"/>
    <mergeCell ref="DB625:DB629"/>
    <mergeCell ref="BP625:BP629"/>
    <mergeCell ref="BR625:BR629"/>
    <mergeCell ref="BS625:BS629"/>
    <mergeCell ref="BT625:BT629"/>
    <mergeCell ref="BV625:BV629"/>
    <mergeCell ref="BW625:BW629"/>
    <mergeCell ref="BX625:BX629"/>
    <mergeCell ref="BY625:BY629"/>
    <mergeCell ref="BZ625:BZ629"/>
    <mergeCell ref="CA625:CA629"/>
    <mergeCell ref="CB625:CB629"/>
    <mergeCell ref="CC625:CC629"/>
    <mergeCell ref="CD625:CD629"/>
    <mergeCell ref="CE625:CE629"/>
    <mergeCell ref="CF625:CF629"/>
    <mergeCell ref="CG625:CG629"/>
    <mergeCell ref="CH625:CH629"/>
    <mergeCell ref="AA625:AB625"/>
    <mergeCell ref="AC625:AD625"/>
    <mergeCell ref="AE625:AF625"/>
    <mergeCell ref="AJ625:AK625"/>
    <mergeCell ref="AL625:AM625"/>
    <mergeCell ref="AN625:AO625"/>
    <mergeCell ref="AV625:AV629"/>
    <mergeCell ref="AW625:AW629"/>
    <mergeCell ref="AX625:AX629"/>
    <mergeCell ref="AY625:AY629"/>
    <mergeCell ref="AZ625:AZ629"/>
    <mergeCell ref="BA625:BA629"/>
    <mergeCell ref="BK625:BK629"/>
    <mergeCell ref="BL625:BL629"/>
    <mergeCell ref="BM625:BM629"/>
    <mergeCell ref="BN625:BN629"/>
    <mergeCell ref="BO625:BO629"/>
    <mergeCell ref="AA628:AB628"/>
    <mergeCell ref="AC628:AD628"/>
    <mergeCell ref="AE628:AF628"/>
    <mergeCell ref="AJ628:AK628"/>
    <mergeCell ref="AL628:AM628"/>
    <mergeCell ref="AN628:AO628"/>
    <mergeCell ref="AA629:AB629"/>
    <mergeCell ref="AC629:AD629"/>
    <mergeCell ref="AE629:AF629"/>
    <mergeCell ref="AJ629:AK629"/>
    <mergeCell ref="AL629:AM629"/>
    <mergeCell ref="AN629:AO629"/>
    <mergeCell ref="B625:B629"/>
    <mergeCell ref="C625:C629"/>
    <mergeCell ref="D625:D629"/>
    <mergeCell ref="E625:E629"/>
    <mergeCell ref="F625:F629"/>
    <mergeCell ref="G625:G629"/>
    <mergeCell ref="I625:I629"/>
    <mergeCell ref="J625:J629"/>
    <mergeCell ref="K625:K629"/>
    <mergeCell ref="M625:M629"/>
    <mergeCell ref="N625:N629"/>
    <mergeCell ref="O625:O629"/>
    <mergeCell ref="P625:P629"/>
    <mergeCell ref="Q625:Q629"/>
    <mergeCell ref="R625:R629"/>
    <mergeCell ref="W625:X625"/>
    <mergeCell ref="Y625:Z625"/>
    <mergeCell ref="W629:X629"/>
    <mergeCell ref="Y629:Z629"/>
    <mergeCell ref="DC619:DC623"/>
    <mergeCell ref="DD619:DD623"/>
    <mergeCell ref="DE619:DE623"/>
    <mergeCell ref="DF619:DF623"/>
    <mergeCell ref="DG619:DG623"/>
    <mergeCell ref="DH619:DH623"/>
    <mergeCell ref="DI619:DI623"/>
    <mergeCell ref="DJ619:DJ623"/>
    <mergeCell ref="DK619:DK623"/>
    <mergeCell ref="DL619:DL623"/>
    <mergeCell ref="DM619:DM623"/>
    <mergeCell ref="DN619:DN623"/>
    <mergeCell ref="DO619:DO623"/>
    <mergeCell ref="DP619:DP623"/>
    <mergeCell ref="W620:X620"/>
    <mergeCell ref="Y620:Z620"/>
    <mergeCell ref="AA620:AB620"/>
    <mergeCell ref="AC620:AD620"/>
    <mergeCell ref="AE620:AF620"/>
    <mergeCell ref="AJ620:AK620"/>
    <mergeCell ref="AL620:AM620"/>
    <mergeCell ref="AN620:AO620"/>
    <mergeCell ref="W621:X621"/>
    <mergeCell ref="Y621:Z621"/>
    <mergeCell ref="AA621:AB621"/>
    <mergeCell ref="AC621:AD621"/>
    <mergeCell ref="AE621:AF621"/>
    <mergeCell ref="AJ621:AK621"/>
    <mergeCell ref="AL621:AM621"/>
    <mergeCell ref="AN621:AO621"/>
    <mergeCell ref="W622:X622"/>
    <mergeCell ref="Y622:Z622"/>
    <mergeCell ref="CI619:CI623"/>
    <mergeCell ref="CJ619:CJ623"/>
    <mergeCell ref="CK619:CK623"/>
    <mergeCell ref="CL619:CL623"/>
    <mergeCell ref="CM619:CM623"/>
    <mergeCell ref="CN619:CN623"/>
    <mergeCell ref="CO619:CO623"/>
    <mergeCell ref="CP619:CP623"/>
    <mergeCell ref="CR619:CR623"/>
    <mergeCell ref="CS619:CS623"/>
    <mergeCell ref="CT619:CT623"/>
    <mergeCell ref="CU619:CU623"/>
    <mergeCell ref="CV619:CW623"/>
    <mergeCell ref="CX619:CY623"/>
    <mergeCell ref="CZ619:CZ623"/>
    <mergeCell ref="DA619:DA623"/>
    <mergeCell ref="DB619:DB623"/>
    <mergeCell ref="BP619:BP623"/>
    <mergeCell ref="BR619:BR623"/>
    <mergeCell ref="BS619:BS623"/>
    <mergeCell ref="BT619:BT623"/>
    <mergeCell ref="BV619:BV623"/>
    <mergeCell ref="BW619:BW623"/>
    <mergeCell ref="BX619:BX623"/>
    <mergeCell ref="BY619:BY623"/>
    <mergeCell ref="BZ619:BZ623"/>
    <mergeCell ref="CA619:CA623"/>
    <mergeCell ref="CB619:CB623"/>
    <mergeCell ref="CC619:CC623"/>
    <mergeCell ref="CD619:CD623"/>
    <mergeCell ref="CE619:CE623"/>
    <mergeCell ref="CF619:CF623"/>
    <mergeCell ref="CG619:CG623"/>
    <mergeCell ref="CH619:CH623"/>
    <mergeCell ref="AA619:AB619"/>
    <mergeCell ref="AC619:AD619"/>
    <mergeCell ref="AE619:AF619"/>
    <mergeCell ref="AJ619:AK619"/>
    <mergeCell ref="AL619:AM619"/>
    <mergeCell ref="AN619:AO619"/>
    <mergeCell ref="AV619:AV623"/>
    <mergeCell ref="AW619:AW623"/>
    <mergeCell ref="AX619:AX623"/>
    <mergeCell ref="AY619:AY623"/>
    <mergeCell ref="AZ619:AZ623"/>
    <mergeCell ref="BA619:BA623"/>
    <mergeCell ref="BK619:BK623"/>
    <mergeCell ref="BL619:BL623"/>
    <mergeCell ref="BM619:BM623"/>
    <mergeCell ref="BN619:BN623"/>
    <mergeCell ref="BO619:BO623"/>
    <mergeCell ref="AA622:AB622"/>
    <mergeCell ref="AC622:AD622"/>
    <mergeCell ref="AE622:AF622"/>
    <mergeCell ref="AJ622:AK622"/>
    <mergeCell ref="AL622:AM622"/>
    <mergeCell ref="AN622:AO622"/>
    <mergeCell ref="AA623:AB623"/>
    <mergeCell ref="AC623:AD623"/>
    <mergeCell ref="AE623:AF623"/>
    <mergeCell ref="AJ623:AK623"/>
    <mergeCell ref="AL623:AM623"/>
    <mergeCell ref="AN623:AO623"/>
    <mergeCell ref="B619:B623"/>
    <mergeCell ref="C619:C623"/>
    <mergeCell ref="D619:D623"/>
    <mergeCell ref="E619:E623"/>
    <mergeCell ref="F619:F623"/>
    <mergeCell ref="G619:G623"/>
    <mergeCell ref="I619:I623"/>
    <mergeCell ref="J619:J623"/>
    <mergeCell ref="K619:K623"/>
    <mergeCell ref="M619:M623"/>
    <mergeCell ref="N619:N623"/>
    <mergeCell ref="O619:O623"/>
    <mergeCell ref="P619:P623"/>
    <mergeCell ref="Q619:Q623"/>
    <mergeCell ref="R619:R623"/>
    <mergeCell ref="W619:X619"/>
    <mergeCell ref="Y619:Z619"/>
    <mergeCell ref="W623:X623"/>
    <mergeCell ref="Y623:Z623"/>
    <mergeCell ref="DC613:DC617"/>
    <mergeCell ref="DD613:DD617"/>
    <mergeCell ref="DE613:DE617"/>
    <mergeCell ref="DF613:DF617"/>
    <mergeCell ref="DG613:DG617"/>
    <mergeCell ref="DH613:DH617"/>
    <mergeCell ref="DI613:DI617"/>
    <mergeCell ref="DJ613:DJ617"/>
    <mergeCell ref="DK613:DK617"/>
    <mergeCell ref="DL613:DL617"/>
    <mergeCell ref="DM613:DM617"/>
    <mergeCell ref="DN613:DN617"/>
    <mergeCell ref="DO613:DO617"/>
    <mergeCell ref="DP613:DP617"/>
    <mergeCell ref="W614:X614"/>
    <mergeCell ref="Y614:Z614"/>
    <mergeCell ref="AA614:AB614"/>
    <mergeCell ref="AC614:AD614"/>
    <mergeCell ref="AE614:AF614"/>
    <mergeCell ref="AJ614:AK614"/>
    <mergeCell ref="AL614:AM614"/>
    <mergeCell ref="AN614:AO614"/>
    <mergeCell ref="W615:X615"/>
    <mergeCell ref="Y615:Z615"/>
    <mergeCell ref="AA615:AB615"/>
    <mergeCell ref="AC615:AD615"/>
    <mergeCell ref="AE615:AF615"/>
    <mergeCell ref="AJ615:AK615"/>
    <mergeCell ref="AL615:AM615"/>
    <mergeCell ref="AN615:AO615"/>
    <mergeCell ref="W616:X616"/>
    <mergeCell ref="Y616:Z616"/>
    <mergeCell ref="CI613:CI617"/>
    <mergeCell ref="CJ613:CJ617"/>
    <mergeCell ref="CK613:CK617"/>
    <mergeCell ref="CL613:CL617"/>
    <mergeCell ref="CM613:CM617"/>
    <mergeCell ref="CN613:CN617"/>
    <mergeCell ref="CO613:CO617"/>
    <mergeCell ref="CP613:CP617"/>
    <mergeCell ref="CR613:CR617"/>
    <mergeCell ref="CS613:CS617"/>
    <mergeCell ref="CT613:CT617"/>
    <mergeCell ref="CU613:CU617"/>
    <mergeCell ref="CV613:CW617"/>
    <mergeCell ref="CX613:CY617"/>
    <mergeCell ref="CZ613:CZ617"/>
    <mergeCell ref="DA613:DA617"/>
    <mergeCell ref="DB613:DB617"/>
    <mergeCell ref="BP613:BP617"/>
    <mergeCell ref="BR613:BR617"/>
    <mergeCell ref="BS613:BS617"/>
    <mergeCell ref="BT613:BT617"/>
    <mergeCell ref="BV613:BV617"/>
    <mergeCell ref="BW613:BW617"/>
    <mergeCell ref="BX613:BX617"/>
    <mergeCell ref="BY613:BY617"/>
    <mergeCell ref="BZ613:BZ617"/>
    <mergeCell ref="CA613:CA617"/>
    <mergeCell ref="CB613:CB617"/>
    <mergeCell ref="CC613:CC617"/>
    <mergeCell ref="CD613:CD617"/>
    <mergeCell ref="CE613:CE617"/>
    <mergeCell ref="CF613:CF617"/>
    <mergeCell ref="CG613:CG617"/>
    <mergeCell ref="CH613:CH617"/>
    <mergeCell ref="AA613:AB613"/>
    <mergeCell ref="AC613:AD613"/>
    <mergeCell ref="AE613:AF613"/>
    <mergeCell ref="AJ613:AK613"/>
    <mergeCell ref="AL613:AM613"/>
    <mergeCell ref="AN613:AO613"/>
    <mergeCell ref="AV613:AV617"/>
    <mergeCell ref="AW613:AW617"/>
    <mergeCell ref="AX613:AX617"/>
    <mergeCell ref="AY613:AY617"/>
    <mergeCell ref="AZ613:AZ617"/>
    <mergeCell ref="BA613:BA617"/>
    <mergeCell ref="BK613:BK617"/>
    <mergeCell ref="BL613:BL617"/>
    <mergeCell ref="BM613:BM617"/>
    <mergeCell ref="BN613:BN617"/>
    <mergeCell ref="BO613:BO617"/>
    <mergeCell ref="AA616:AB616"/>
    <mergeCell ref="AC616:AD616"/>
    <mergeCell ref="AE616:AF616"/>
    <mergeCell ref="AJ616:AK616"/>
    <mergeCell ref="AL616:AM616"/>
    <mergeCell ref="AN616:AO616"/>
    <mergeCell ref="AA617:AB617"/>
    <mergeCell ref="AC617:AD617"/>
    <mergeCell ref="AE617:AF617"/>
    <mergeCell ref="AJ617:AK617"/>
    <mergeCell ref="AL617:AM617"/>
    <mergeCell ref="AN617:AO617"/>
    <mergeCell ref="B613:B617"/>
    <mergeCell ref="C613:C617"/>
    <mergeCell ref="D613:D617"/>
    <mergeCell ref="E613:E617"/>
    <mergeCell ref="F613:F617"/>
    <mergeCell ref="G613:G617"/>
    <mergeCell ref="I613:I617"/>
    <mergeCell ref="J613:J617"/>
    <mergeCell ref="K613:K617"/>
    <mergeCell ref="M613:M617"/>
    <mergeCell ref="N613:N617"/>
    <mergeCell ref="O613:O617"/>
    <mergeCell ref="P613:P617"/>
    <mergeCell ref="Q613:Q617"/>
    <mergeCell ref="R613:R617"/>
    <mergeCell ref="W613:X613"/>
    <mergeCell ref="Y613:Z613"/>
    <mergeCell ref="W617:X617"/>
    <mergeCell ref="Y617:Z617"/>
    <mergeCell ref="DC607:DC611"/>
    <mergeCell ref="DD607:DD611"/>
    <mergeCell ref="DE607:DE611"/>
    <mergeCell ref="DF607:DF611"/>
    <mergeCell ref="DG607:DG611"/>
    <mergeCell ref="DH607:DH611"/>
    <mergeCell ref="DI607:DI611"/>
    <mergeCell ref="DJ607:DJ611"/>
    <mergeCell ref="DK607:DK611"/>
    <mergeCell ref="DL607:DL611"/>
    <mergeCell ref="DM607:DM611"/>
    <mergeCell ref="DN607:DN611"/>
    <mergeCell ref="DO607:DO611"/>
    <mergeCell ref="DP607:DP611"/>
    <mergeCell ref="W608:X608"/>
    <mergeCell ref="Y608:Z608"/>
    <mergeCell ref="AA608:AB608"/>
    <mergeCell ref="AC608:AD608"/>
    <mergeCell ref="AE608:AF608"/>
    <mergeCell ref="AJ608:AK608"/>
    <mergeCell ref="AL608:AM608"/>
    <mergeCell ref="AN608:AO608"/>
    <mergeCell ref="W609:X609"/>
    <mergeCell ref="Y609:Z609"/>
    <mergeCell ref="AA609:AB609"/>
    <mergeCell ref="AC609:AD609"/>
    <mergeCell ref="AE609:AF609"/>
    <mergeCell ref="AJ609:AK609"/>
    <mergeCell ref="AL609:AM609"/>
    <mergeCell ref="AN609:AO609"/>
    <mergeCell ref="W610:X610"/>
    <mergeCell ref="Y610:Z610"/>
    <mergeCell ref="CI607:CI611"/>
    <mergeCell ref="CJ607:CJ611"/>
    <mergeCell ref="CK607:CK611"/>
    <mergeCell ref="CL607:CL611"/>
    <mergeCell ref="CM607:CM611"/>
    <mergeCell ref="CN607:CN611"/>
    <mergeCell ref="CO607:CO611"/>
    <mergeCell ref="CP607:CP611"/>
    <mergeCell ref="CR607:CR611"/>
    <mergeCell ref="CS607:CS611"/>
    <mergeCell ref="CT607:CT611"/>
    <mergeCell ref="CU607:CU611"/>
    <mergeCell ref="CV607:CW611"/>
    <mergeCell ref="CX607:CY611"/>
    <mergeCell ref="CZ607:CZ611"/>
    <mergeCell ref="DA607:DA611"/>
    <mergeCell ref="DB607:DB611"/>
    <mergeCell ref="BP607:BP611"/>
    <mergeCell ref="BR607:BR611"/>
    <mergeCell ref="BS607:BS611"/>
    <mergeCell ref="BT607:BT611"/>
    <mergeCell ref="BV607:BV611"/>
    <mergeCell ref="BW607:BW611"/>
    <mergeCell ref="BX607:BX611"/>
    <mergeCell ref="BY607:BY611"/>
    <mergeCell ref="BZ607:BZ611"/>
    <mergeCell ref="CA607:CA611"/>
    <mergeCell ref="CB607:CB611"/>
    <mergeCell ref="CC607:CC611"/>
    <mergeCell ref="CD607:CD611"/>
    <mergeCell ref="CE607:CE611"/>
    <mergeCell ref="CF607:CF611"/>
    <mergeCell ref="CG607:CG611"/>
    <mergeCell ref="CH607:CH611"/>
    <mergeCell ref="AA607:AB607"/>
    <mergeCell ref="AC607:AD607"/>
    <mergeCell ref="AE607:AF607"/>
    <mergeCell ref="AJ607:AK607"/>
    <mergeCell ref="AL607:AM607"/>
    <mergeCell ref="AN607:AO607"/>
    <mergeCell ref="AV607:AV611"/>
    <mergeCell ref="AW607:AW611"/>
    <mergeCell ref="AX607:AX611"/>
    <mergeCell ref="AY607:AY611"/>
    <mergeCell ref="AZ607:AZ611"/>
    <mergeCell ref="BA607:BA611"/>
    <mergeCell ref="BK607:BK611"/>
    <mergeCell ref="BL607:BL611"/>
    <mergeCell ref="BM607:BM611"/>
    <mergeCell ref="BN607:BN611"/>
    <mergeCell ref="BO607:BO611"/>
    <mergeCell ref="AA610:AB610"/>
    <mergeCell ref="AC610:AD610"/>
    <mergeCell ref="AE610:AF610"/>
    <mergeCell ref="AJ610:AK610"/>
    <mergeCell ref="AL610:AM610"/>
    <mergeCell ref="AN610:AO610"/>
    <mergeCell ref="AA611:AB611"/>
    <mergeCell ref="AC611:AD611"/>
    <mergeCell ref="AE611:AF611"/>
    <mergeCell ref="AJ611:AK611"/>
    <mergeCell ref="AL611:AM611"/>
    <mergeCell ref="AN611:AO611"/>
    <mergeCell ref="B607:B611"/>
    <mergeCell ref="C607:C611"/>
    <mergeCell ref="D607:D611"/>
    <mergeCell ref="E607:E611"/>
    <mergeCell ref="F607:F611"/>
    <mergeCell ref="G607:G611"/>
    <mergeCell ref="I607:I611"/>
    <mergeCell ref="J607:J611"/>
    <mergeCell ref="K607:K611"/>
    <mergeCell ref="M607:M611"/>
    <mergeCell ref="N607:N611"/>
    <mergeCell ref="O607:O611"/>
    <mergeCell ref="P607:P611"/>
    <mergeCell ref="Q607:Q611"/>
    <mergeCell ref="R607:R611"/>
    <mergeCell ref="W607:X607"/>
    <mergeCell ref="Y607:Z607"/>
    <mergeCell ref="W611:X611"/>
    <mergeCell ref="Y611:Z611"/>
    <mergeCell ref="DC601:DC605"/>
    <mergeCell ref="DD601:DD605"/>
    <mergeCell ref="DE601:DE605"/>
    <mergeCell ref="DF601:DF605"/>
    <mergeCell ref="DG601:DG605"/>
    <mergeCell ref="DH601:DH605"/>
    <mergeCell ref="DI601:DI605"/>
    <mergeCell ref="DJ601:DJ605"/>
    <mergeCell ref="DK601:DK605"/>
    <mergeCell ref="DL601:DL605"/>
    <mergeCell ref="DM601:DM605"/>
    <mergeCell ref="DN601:DN605"/>
    <mergeCell ref="DO601:DO605"/>
    <mergeCell ref="DP601:DP605"/>
    <mergeCell ref="W602:X602"/>
    <mergeCell ref="Y602:Z602"/>
    <mergeCell ref="AA602:AB602"/>
    <mergeCell ref="AC602:AD602"/>
    <mergeCell ref="AE602:AF602"/>
    <mergeCell ref="AJ602:AK602"/>
    <mergeCell ref="AL602:AM602"/>
    <mergeCell ref="AN602:AO602"/>
    <mergeCell ref="W603:X603"/>
    <mergeCell ref="Y603:Z603"/>
    <mergeCell ref="AA603:AB603"/>
    <mergeCell ref="AC603:AD603"/>
    <mergeCell ref="AE603:AF603"/>
    <mergeCell ref="AJ603:AK603"/>
    <mergeCell ref="AL603:AM603"/>
    <mergeCell ref="AN603:AO603"/>
    <mergeCell ref="W604:X604"/>
    <mergeCell ref="Y604:Z604"/>
    <mergeCell ref="CI601:CI605"/>
    <mergeCell ref="CJ601:CJ605"/>
    <mergeCell ref="CK601:CK605"/>
    <mergeCell ref="CL601:CL605"/>
    <mergeCell ref="CM601:CM605"/>
    <mergeCell ref="CN601:CN605"/>
    <mergeCell ref="CO601:CO605"/>
    <mergeCell ref="CP601:CP605"/>
    <mergeCell ref="CR601:CR605"/>
    <mergeCell ref="CS601:CS605"/>
    <mergeCell ref="CT601:CT605"/>
    <mergeCell ref="CU601:CU605"/>
    <mergeCell ref="CV601:CW605"/>
    <mergeCell ref="CX601:CY605"/>
    <mergeCell ref="CZ601:CZ605"/>
    <mergeCell ref="DA601:DA605"/>
    <mergeCell ref="DB601:DB605"/>
    <mergeCell ref="BP601:BP605"/>
    <mergeCell ref="BR601:BR605"/>
    <mergeCell ref="BS601:BS605"/>
    <mergeCell ref="BT601:BT605"/>
    <mergeCell ref="BV601:BV605"/>
    <mergeCell ref="BW601:BW605"/>
    <mergeCell ref="BX601:BX605"/>
    <mergeCell ref="BY601:BY605"/>
    <mergeCell ref="BZ601:BZ605"/>
    <mergeCell ref="CA601:CA605"/>
    <mergeCell ref="CB601:CB605"/>
    <mergeCell ref="CC601:CC605"/>
    <mergeCell ref="CD601:CD605"/>
    <mergeCell ref="CE601:CE605"/>
    <mergeCell ref="CF601:CF605"/>
    <mergeCell ref="CG601:CG605"/>
    <mergeCell ref="CH601:CH605"/>
    <mergeCell ref="AA601:AB601"/>
    <mergeCell ref="AC601:AD601"/>
    <mergeCell ref="AE601:AF601"/>
    <mergeCell ref="AJ601:AK601"/>
    <mergeCell ref="AL601:AM601"/>
    <mergeCell ref="AN601:AO601"/>
    <mergeCell ref="AV601:AV605"/>
    <mergeCell ref="AW601:AW605"/>
    <mergeCell ref="AX601:AX605"/>
    <mergeCell ref="AY601:AY605"/>
    <mergeCell ref="AZ601:AZ605"/>
    <mergeCell ref="BA601:BA605"/>
    <mergeCell ref="BK601:BK605"/>
    <mergeCell ref="BL601:BL605"/>
    <mergeCell ref="BM601:BM605"/>
    <mergeCell ref="BN601:BN605"/>
    <mergeCell ref="BO601:BO605"/>
    <mergeCell ref="AA604:AB604"/>
    <mergeCell ref="AC604:AD604"/>
    <mergeCell ref="AE604:AF604"/>
    <mergeCell ref="AJ604:AK604"/>
    <mergeCell ref="AL604:AM604"/>
    <mergeCell ref="AN604:AO604"/>
    <mergeCell ref="AA605:AB605"/>
    <mergeCell ref="AC605:AD605"/>
    <mergeCell ref="AE605:AF605"/>
    <mergeCell ref="AJ605:AK605"/>
    <mergeCell ref="AL605:AM605"/>
    <mergeCell ref="AN605:AO605"/>
    <mergeCell ref="B601:B605"/>
    <mergeCell ref="C601:C605"/>
    <mergeCell ref="D601:D605"/>
    <mergeCell ref="E601:E605"/>
    <mergeCell ref="F601:F605"/>
    <mergeCell ref="G601:G605"/>
    <mergeCell ref="I601:I605"/>
    <mergeCell ref="J601:J605"/>
    <mergeCell ref="K601:K605"/>
    <mergeCell ref="M601:M605"/>
    <mergeCell ref="N601:N605"/>
    <mergeCell ref="O601:O605"/>
    <mergeCell ref="P601:P605"/>
    <mergeCell ref="Q601:Q605"/>
    <mergeCell ref="R601:R605"/>
    <mergeCell ref="W601:X601"/>
    <mergeCell ref="Y601:Z601"/>
    <mergeCell ref="W605:X605"/>
    <mergeCell ref="Y605:Z605"/>
    <mergeCell ref="DC595:DC599"/>
    <mergeCell ref="DD595:DD599"/>
    <mergeCell ref="DE595:DE599"/>
    <mergeCell ref="DF595:DF599"/>
    <mergeCell ref="DG595:DG599"/>
    <mergeCell ref="DH595:DH599"/>
    <mergeCell ref="DI595:DI599"/>
    <mergeCell ref="DJ595:DJ599"/>
    <mergeCell ref="DK595:DK599"/>
    <mergeCell ref="DL595:DL599"/>
    <mergeCell ref="DM595:DM599"/>
    <mergeCell ref="DN595:DN599"/>
    <mergeCell ref="DO595:DO599"/>
    <mergeCell ref="DP595:DP599"/>
    <mergeCell ref="W596:X596"/>
    <mergeCell ref="Y596:Z596"/>
    <mergeCell ref="AA596:AB596"/>
    <mergeCell ref="AC596:AD596"/>
    <mergeCell ref="AE596:AF596"/>
    <mergeCell ref="AJ596:AK596"/>
    <mergeCell ref="AL596:AM596"/>
    <mergeCell ref="AN596:AO596"/>
    <mergeCell ref="W597:X597"/>
    <mergeCell ref="Y597:Z597"/>
    <mergeCell ref="AA597:AB597"/>
    <mergeCell ref="AC597:AD597"/>
    <mergeCell ref="AE597:AF597"/>
    <mergeCell ref="AJ597:AK597"/>
    <mergeCell ref="AL597:AM597"/>
    <mergeCell ref="AN597:AO597"/>
    <mergeCell ref="W598:X598"/>
    <mergeCell ref="Y598:Z598"/>
    <mergeCell ref="CI595:CI599"/>
    <mergeCell ref="CJ595:CJ599"/>
    <mergeCell ref="CK595:CK599"/>
    <mergeCell ref="CL595:CL599"/>
    <mergeCell ref="CM595:CM599"/>
    <mergeCell ref="CN595:CN599"/>
    <mergeCell ref="CO595:CO599"/>
    <mergeCell ref="CP595:CP599"/>
    <mergeCell ref="CR595:CR599"/>
    <mergeCell ref="CS595:CS599"/>
    <mergeCell ref="CT595:CT599"/>
    <mergeCell ref="CU595:CU599"/>
    <mergeCell ref="CV595:CW599"/>
    <mergeCell ref="CX595:CY599"/>
    <mergeCell ref="CZ595:CZ599"/>
    <mergeCell ref="DA595:DA599"/>
    <mergeCell ref="DB595:DB599"/>
    <mergeCell ref="BP595:BP599"/>
    <mergeCell ref="BR595:BR599"/>
    <mergeCell ref="BS595:BS599"/>
    <mergeCell ref="BT595:BT599"/>
    <mergeCell ref="BV595:BV599"/>
    <mergeCell ref="BW595:BW599"/>
    <mergeCell ref="BX595:BX599"/>
    <mergeCell ref="BY595:BY599"/>
    <mergeCell ref="BZ595:BZ599"/>
    <mergeCell ref="CA595:CA599"/>
    <mergeCell ref="CB595:CB599"/>
    <mergeCell ref="CC595:CC599"/>
    <mergeCell ref="CD595:CD599"/>
    <mergeCell ref="CE595:CE599"/>
    <mergeCell ref="CF595:CF599"/>
    <mergeCell ref="CG595:CG599"/>
    <mergeCell ref="CH595:CH599"/>
    <mergeCell ref="AA595:AB595"/>
    <mergeCell ref="AC595:AD595"/>
    <mergeCell ref="AE595:AF595"/>
    <mergeCell ref="AJ595:AK595"/>
    <mergeCell ref="AL595:AM595"/>
    <mergeCell ref="AN595:AO595"/>
    <mergeCell ref="AV595:AV599"/>
    <mergeCell ref="AW595:AW599"/>
    <mergeCell ref="AX595:AX599"/>
    <mergeCell ref="AY595:AY599"/>
    <mergeCell ref="AZ595:AZ599"/>
    <mergeCell ref="BA595:BA599"/>
    <mergeCell ref="BK595:BK599"/>
    <mergeCell ref="BL595:BL599"/>
    <mergeCell ref="BM595:BM599"/>
    <mergeCell ref="BN595:BN599"/>
    <mergeCell ref="BO595:BO599"/>
    <mergeCell ref="AA598:AB598"/>
    <mergeCell ref="AC598:AD598"/>
    <mergeCell ref="AE598:AF598"/>
    <mergeCell ref="AJ598:AK598"/>
    <mergeCell ref="AL598:AM598"/>
    <mergeCell ref="AN598:AO598"/>
    <mergeCell ref="AA599:AB599"/>
    <mergeCell ref="AC599:AD599"/>
    <mergeCell ref="AE599:AF599"/>
    <mergeCell ref="AJ599:AK599"/>
    <mergeCell ref="AL599:AM599"/>
    <mergeCell ref="AN599:AO599"/>
    <mergeCell ref="B595:B599"/>
    <mergeCell ref="C595:C599"/>
    <mergeCell ref="D595:D599"/>
    <mergeCell ref="E595:E599"/>
    <mergeCell ref="F595:F599"/>
    <mergeCell ref="G595:G599"/>
    <mergeCell ref="I595:I599"/>
    <mergeCell ref="J595:J599"/>
    <mergeCell ref="K595:K599"/>
    <mergeCell ref="M595:M599"/>
    <mergeCell ref="N595:N599"/>
    <mergeCell ref="O595:O599"/>
    <mergeCell ref="P595:P599"/>
    <mergeCell ref="Q595:Q599"/>
    <mergeCell ref="R595:R599"/>
    <mergeCell ref="W595:X595"/>
    <mergeCell ref="Y595:Z595"/>
    <mergeCell ref="W599:X599"/>
    <mergeCell ref="Y599:Z599"/>
    <mergeCell ref="DC589:DC593"/>
    <mergeCell ref="DD589:DD593"/>
    <mergeCell ref="DE589:DE593"/>
    <mergeCell ref="DF589:DF593"/>
    <mergeCell ref="DG589:DG593"/>
    <mergeCell ref="DH589:DH593"/>
    <mergeCell ref="DI589:DI593"/>
    <mergeCell ref="DJ589:DJ593"/>
    <mergeCell ref="DK589:DK593"/>
    <mergeCell ref="DL589:DL593"/>
    <mergeCell ref="DM589:DM593"/>
    <mergeCell ref="DN589:DN593"/>
    <mergeCell ref="DO589:DO593"/>
    <mergeCell ref="DP589:DP593"/>
    <mergeCell ref="W590:X590"/>
    <mergeCell ref="Y590:Z590"/>
    <mergeCell ref="AA590:AB590"/>
    <mergeCell ref="AC590:AD590"/>
    <mergeCell ref="AE590:AF590"/>
    <mergeCell ref="AJ590:AK590"/>
    <mergeCell ref="AL590:AM590"/>
    <mergeCell ref="AN590:AO590"/>
    <mergeCell ref="W591:X591"/>
    <mergeCell ref="Y591:Z591"/>
    <mergeCell ref="AA591:AB591"/>
    <mergeCell ref="AC591:AD591"/>
    <mergeCell ref="AE591:AF591"/>
    <mergeCell ref="AJ591:AK591"/>
    <mergeCell ref="AL591:AM591"/>
    <mergeCell ref="AN591:AO591"/>
    <mergeCell ref="W592:X592"/>
    <mergeCell ref="Y592:Z592"/>
    <mergeCell ref="CI589:CI593"/>
    <mergeCell ref="CJ589:CJ593"/>
    <mergeCell ref="CK589:CK593"/>
    <mergeCell ref="CL589:CL593"/>
    <mergeCell ref="CM589:CM593"/>
    <mergeCell ref="CN589:CN593"/>
    <mergeCell ref="CO589:CO593"/>
    <mergeCell ref="CP589:CP593"/>
    <mergeCell ref="CR589:CR593"/>
    <mergeCell ref="CS589:CS593"/>
    <mergeCell ref="CT589:CT593"/>
    <mergeCell ref="CU589:CU593"/>
    <mergeCell ref="CV589:CW593"/>
    <mergeCell ref="CX589:CY593"/>
    <mergeCell ref="CZ589:CZ593"/>
    <mergeCell ref="DA589:DA593"/>
    <mergeCell ref="DB589:DB593"/>
    <mergeCell ref="BP589:BP593"/>
    <mergeCell ref="BR589:BR593"/>
    <mergeCell ref="BS589:BS593"/>
    <mergeCell ref="BT589:BT593"/>
    <mergeCell ref="BV589:BV593"/>
    <mergeCell ref="BW589:BW593"/>
    <mergeCell ref="BX589:BX593"/>
    <mergeCell ref="BY589:BY593"/>
    <mergeCell ref="BZ589:BZ593"/>
    <mergeCell ref="CA589:CA593"/>
    <mergeCell ref="CB589:CB593"/>
    <mergeCell ref="CC589:CC593"/>
    <mergeCell ref="CD589:CD593"/>
    <mergeCell ref="CE589:CE593"/>
    <mergeCell ref="CF589:CF593"/>
    <mergeCell ref="CG589:CG593"/>
    <mergeCell ref="CH589:CH593"/>
    <mergeCell ref="AA589:AB589"/>
    <mergeCell ref="AC589:AD589"/>
    <mergeCell ref="AE589:AF589"/>
    <mergeCell ref="AJ589:AK589"/>
    <mergeCell ref="AL589:AM589"/>
    <mergeCell ref="AN589:AO589"/>
    <mergeCell ref="AV589:AV593"/>
    <mergeCell ref="AW589:AW593"/>
    <mergeCell ref="AX589:AX593"/>
    <mergeCell ref="AY589:AY593"/>
    <mergeCell ref="AZ589:AZ593"/>
    <mergeCell ref="BA589:BA593"/>
    <mergeCell ref="BK589:BK593"/>
    <mergeCell ref="BL589:BL593"/>
    <mergeCell ref="BM589:BM593"/>
    <mergeCell ref="BN589:BN593"/>
    <mergeCell ref="BO589:BO593"/>
    <mergeCell ref="AA592:AB592"/>
    <mergeCell ref="AC592:AD592"/>
    <mergeCell ref="AE592:AF592"/>
    <mergeCell ref="AJ592:AK592"/>
    <mergeCell ref="AL592:AM592"/>
    <mergeCell ref="AN592:AO592"/>
    <mergeCell ref="AA593:AB593"/>
    <mergeCell ref="AC593:AD593"/>
    <mergeCell ref="AE593:AF593"/>
    <mergeCell ref="AJ593:AK593"/>
    <mergeCell ref="AL593:AM593"/>
    <mergeCell ref="AN593:AO593"/>
    <mergeCell ref="B589:B593"/>
    <mergeCell ref="C589:C593"/>
    <mergeCell ref="D589:D593"/>
    <mergeCell ref="E589:E593"/>
    <mergeCell ref="F589:F593"/>
    <mergeCell ref="G589:G593"/>
    <mergeCell ref="I589:I593"/>
    <mergeCell ref="J589:J593"/>
    <mergeCell ref="K589:K593"/>
    <mergeCell ref="M589:M593"/>
    <mergeCell ref="N589:N593"/>
    <mergeCell ref="O589:O593"/>
    <mergeCell ref="P589:P593"/>
    <mergeCell ref="Q589:Q593"/>
    <mergeCell ref="R589:R593"/>
    <mergeCell ref="W589:X589"/>
    <mergeCell ref="Y589:Z589"/>
    <mergeCell ref="W593:X593"/>
    <mergeCell ref="Y593:Z593"/>
    <mergeCell ref="DC583:DC587"/>
    <mergeCell ref="DD583:DD587"/>
    <mergeCell ref="DE583:DE587"/>
    <mergeCell ref="DF583:DF587"/>
    <mergeCell ref="DG583:DG587"/>
    <mergeCell ref="DH583:DH587"/>
    <mergeCell ref="DI583:DI587"/>
    <mergeCell ref="DJ583:DJ587"/>
    <mergeCell ref="DK583:DK587"/>
    <mergeCell ref="DL583:DL587"/>
    <mergeCell ref="DM583:DM587"/>
    <mergeCell ref="DN583:DN587"/>
    <mergeCell ref="DO583:DO587"/>
    <mergeCell ref="DP583:DP587"/>
    <mergeCell ref="W584:X584"/>
    <mergeCell ref="Y584:Z584"/>
    <mergeCell ref="AA584:AB584"/>
    <mergeCell ref="AC584:AD584"/>
    <mergeCell ref="AE584:AF584"/>
    <mergeCell ref="AJ584:AK584"/>
    <mergeCell ref="AL584:AM584"/>
    <mergeCell ref="AN584:AO584"/>
    <mergeCell ref="W585:X585"/>
    <mergeCell ref="Y585:Z585"/>
    <mergeCell ref="AA585:AB585"/>
    <mergeCell ref="AC585:AD585"/>
    <mergeCell ref="AE585:AF585"/>
    <mergeCell ref="AJ585:AK585"/>
    <mergeCell ref="AL585:AM585"/>
    <mergeCell ref="AN585:AO585"/>
    <mergeCell ref="W586:X586"/>
    <mergeCell ref="Y586:Z586"/>
    <mergeCell ref="CI583:CI587"/>
    <mergeCell ref="CJ583:CJ587"/>
    <mergeCell ref="CK583:CK587"/>
    <mergeCell ref="CL583:CL587"/>
    <mergeCell ref="CM583:CM587"/>
    <mergeCell ref="CN583:CN587"/>
    <mergeCell ref="CO583:CO587"/>
    <mergeCell ref="CP583:CP587"/>
    <mergeCell ref="CR583:CR587"/>
    <mergeCell ref="CS583:CS587"/>
    <mergeCell ref="CT583:CT587"/>
    <mergeCell ref="CU583:CU587"/>
    <mergeCell ref="CV583:CW587"/>
    <mergeCell ref="CX583:CY587"/>
    <mergeCell ref="CZ583:CZ587"/>
    <mergeCell ref="DA583:DA587"/>
    <mergeCell ref="DB583:DB587"/>
    <mergeCell ref="BP583:BP587"/>
    <mergeCell ref="BR583:BR587"/>
    <mergeCell ref="BS583:BS587"/>
    <mergeCell ref="BT583:BT587"/>
    <mergeCell ref="BV583:BV587"/>
    <mergeCell ref="BW583:BW587"/>
    <mergeCell ref="BX583:BX587"/>
    <mergeCell ref="BY583:BY587"/>
    <mergeCell ref="BZ583:BZ587"/>
    <mergeCell ref="CA583:CA587"/>
    <mergeCell ref="CB583:CB587"/>
    <mergeCell ref="CC583:CC587"/>
    <mergeCell ref="CD583:CD587"/>
    <mergeCell ref="CE583:CE587"/>
    <mergeCell ref="CF583:CF587"/>
    <mergeCell ref="CG583:CG587"/>
    <mergeCell ref="CH583:CH587"/>
    <mergeCell ref="AA583:AB583"/>
    <mergeCell ref="AC583:AD583"/>
    <mergeCell ref="AE583:AF583"/>
    <mergeCell ref="AJ583:AK583"/>
    <mergeCell ref="AL583:AM583"/>
    <mergeCell ref="AN583:AO583"/>
    <mergeCell ref="AV583:AV587"/>
    <mergeCell ref="AW583:AW587"/>
    <mergeCell ref="AX583:AX587"/>
    <mergeCell ref="AY583:AY587"/>
    <mergeCell ref="AZ583:AZ587"/>
    <mergeCell ref="BA583:BA587"/>
    <mergeCell ref="BK583:BK587"/>
    <mergeCell ref="BL583:BL587"/>
    <mergeCell ref="BM583:BM587"/>
    <mergeCell ref="BN583:BN587"/>
    <mergeCell ref="BO583:BO587"/>
    <mergeCell ref="AA586:AB586"/>
    <mergeCell ref="AC586:AD586"/>
    <mergeCell ref="AE586:AF586"/>
    <mergeCell ref="AJ586:AK586"/>
    <mergeCell ref="AL586:AM586"/>
    <mergeCell ref="AN586:AO586"/>
    <mergeCell ref="AA587:AB587"/>
    <mergeCell ref="AC587:AD587"/>
    <mergeCell ref="AE587:AF587"/>
    <mergeCell ref="AJ587:AK587"/>
    <mergeCell ref="AL587:AM587"/>
    <mergeCell ref="AN587:AO587"/>
    <mergeCell ref="B583:B587"/>
    <mergeCell ref="C583:C587"/>
    <mergeCell ref="D583:D587"/>
    <mergeCell ref="E583:E587"/>
    <mergeCell ref="F583:F587"/>
    <mergeCell ref="G583:G587"/>
    <mergeCell ref="I583:I587"/>
    <mergeCell ref="J583:J587"/>
    <mergeCell ref="K583:K587"/>
    <mergeCell ref="M583:M587"/>
    <mergeCell ref="N583:N587"/>
    <mergeCell ref="O583:O587"/>
    <mergeCell ref="P583:P587"/>
    <mergeCell ref="Q583:Q587"/>
    <mergeCell ref="R583:R587"/>
    <mergeCell ref="W583:X583"/>
    <mergeCell ref="Y583:Z583"/>
    <mergeCell ref="W587:X587"/>
    <mergeCell ref="Y587:Z587"/>
    <mergeCell ref="DC577:DC581"/>
    <mergeCell ref="DD577:DD581"/>
    <mergeCell ref="DE577:DE581"/>
    <mergeCell ref="DF577:DF581"/>
    <mergeCell ref="DG577:DG581"/>
    <mergeCell ref="DH577:DH581"/>
    <mergeCell ref="DI577:DI581"/>
    <mergeCell ref="DJ577:DJ581"/>
    <mergeCell ref="DK577:DK581"/>
    <mergeCell ref="DL577:DL581"/>
    <mergeCell ref="DM577:DM581"/>
    <mergeCell ref="DN577:DN581"/>
    <mergeCell ref="DO577:DO581"/>
    <mergeCell ref="DP577:DP581"/>
    <mergeCell ref="W578:X578"/>
    <mergeCell ref="Y578:Z578"/>
    <mergeCell ref="AA578:AB578"/>
    <mergeCell ref="AC578:AD578"/>
    <mergeCell ref="AE578:AF578"/>
    <mergeCell ref="AJ578:AK578"/>
    <mergeCell ref="AL578:AM578"/>
    <mergeCell ref="AN578:AO578"/>
    <mergeCell ref="W579:X579"/>
    <mergeCell ref="Y579:Z579"/>
    <mergeCell ref="AA579:AB579"/>
    <mergeCell ref="AC579:AD579"/>
    <mergeCell ref="AE579:AF579"/>
    <mergeCell ref="AJ579:AK579"/>
    <mergeCell ref="AL579:AM579"/>
    <mergeCell ref="AN579:AO579"/>
    <mergeCell ref="W580:X580"/>
    <mergeCell ref="Y580:Z580"/>
    <mergeCell ref="CI577:CI581"/>
    <mergeCell ref="CJ577:CJ581"/>
    <mergeCell ref="CK577:CK581"/>
    <mergeCell ref="CL577:CL581"/>
    <mergeCell ref="CM577:CM581"/>
    <mergeCell ref="CN577:CN581"/>
    <mergeCell ref="CO577:CO581"/>
    <mergeCell ref="CP577:CP581"/>
    <mergeCell ref="CR577:CR581"/>
    <mergeCell ref="CS577:CS581"/>
    <mergeCell ref="CT577:CT581"/>
    <mergeCell ref="CU577:CU581"/>
    <mergeCell ref="CV577:CW581"/>
    <mergeCell ref="CX577:CY581"/>
    <mergeCell ref="CZ577:CZ581"/>
    <mergeCell ref="DA577:DA581"/>
    <mergeCell ref="DB577:DB581"/>
    <mergeCell ref="BP577:BP581"/>
    <mergeCell ref="BR577:BR581"/>
    <mergeCell ref="BS577:BS581"/>
    <mergeCell ref="BT577:BT581"/>
    <mergeCell ref="BV577:BV581"/>
    <mergeCell ref="BW577:BW581"/>
    <mergeCell ref="BX577:BX581"/>
    <mergeCell ref="BY577:BY581"/>
    <mergeCell ref="BZ577:BZ581"/>
    <mergeCell ref="CA577:CA581"/>
    <mergeCell ref="CB577:CB581"/>
    <mergeCell ref="CC577:CC581"/>
    <mergeCell ref="CD577:CD581"/>
    <mergeCell ref="CE577:CE581"/>
    <mergeCell ref="CF577:CF581"/>
    <mergeCell ref="CG577:CG581"/>
    <mergeCell ref="CH577:CH581"/>
    <mergeCell ref="AA577:AB577"/>
    <mergeCell ref="AC577:AD577"/>
    <mergeCell ref="AE577:AF577"/>
    <mergeCell ref="AJ577:AK577"/>
    <mergeCell ref="AL577:AM577"/>
    <mergeCell ref="AN577:AO577"/>
    <mergeCell ref="AV577:AV581"/>
    <mergeCell ref="AW577:AW581"/>
    <mergeCell ref="AX577:AX581"/>
    <mergeCell ref="AY577:AY581"/>
    <mergeCell ref="AZ577:AZ581"/>
    <mergeCell ref="BA577:BA581"/>
    <mergeCell ref="BK577:BK581"/>
    <mergeCell ref="BL577:BL581"/>
    <mergeCell ref="BM577:BM581"/>
    <mergeCell ref="BN577:BN581"/>
    <mergeCell ref="BO577:BO581"/>
    <mergeCell ref="AA580:AB580"/>
    <mergeCell ref="AC580:AD580"/>
    <mergeCell ref="AE580:AF580"/>
    <mergeCell ref="AJ580:AK580"/>
    <mergeCell ref="AL580:AM580"/>
    <mergeCell ref="AN580:AO580"/>
    <mergeCell ref="AA581:AB581"/>
    <mergeCell ref="AC581:AD581"/>
    <mergeCell ref="AE581:AF581"/>
    <mergeCell ref="AJ581:AK581"/>
    <mergeCell ref="AL581:AM581"/>
    <mergeCell ref="AN581:AO581"/>
    <mergeCell ref="B577:B581"/>
    <mergeCell ref="C577:C581"/>
    <mergeCell ref="D577:D581"/>
    <mergeCell ref="E577:E581"/>
    <mergeCell ref="F577:F581"/>
    <mergeCell ref="G577:G581"/>
    <mergeCell ref="I577:I581"/>
    <mergeCell ref="J577:J581"/>
    <mergeCell ref="K577:K581"/>
    <mergeCell ref="M577:M581"/>
    <mergeCell ref="N577:N581"/>
    <mergeCell ref="O577:O581"/>
    <mergeCell ref="P577:P581"/>
    <mergeCell ref="Q577:Q581"/>
    <mergeCell ref="R577:R581"/>
    <mergeCell ref="W577:X577"/>
    <mergeCell ref="Y577:Z577"/>
    <mergeCell ref="W581:X581"/>
    <mergeCell ref="Y581:Z581"/>
    <mergeCell ref="DC571:DC575"/>
    <mergeCell ref="DD571:DD575"/>
    <mergeCell ref="DE571:DE575"/>
    <mergeCell ref="DF571:DF575"/>
    <mergeCell ref="DG571:DG575"/>
    <mergeCell ref="DH571:DH575"/>
    <mergeCell ref="DI571:DI575"/>
    <mergeCell ref="DJ571:DJ575"/>
    <mergeCell ref="DK571:DK575"/>
    <mergeCell ref="DL571:DL575"/>
    <mergeCell ref="DM571:DM575"/>
    <mergeCell ref="DN571:DN575"/>
    <mergeCell ref="DO571:DO575"/>
    <mergeCell ref="DP571:DP575"/>
    <mergeCell ref="W572:X572"/>
    <mergeCell ref="Y572:Z572"/>
    <mergeCell ref="AA572:AB572"/>
    <mergeCell ref="AC572:AD572"/>
    <mergeCell ref="AE572:AF572"/>
    <mergeCell ref="AJ572:AK572"/>
    <mergeCell ref="AL572:AM572"/>
    <mergeCell ref="AN572:AO572"/>
    <mergeCell ref="W573:X573"/>
    <mergeCell ref="Y573:Z573"/>
    <mergeCell ref="AA573:AB573"/>
    <mergeCell ref="AC573:AD573"/>
    <mergeCell ref="AE573:AF573"/>
    <mergeCell ref="AJ573:AK573"/>
    <mergeCell ref="AL573:AM573"/>
    <mergeCell ref="AN573:AO573"/>
    <mergeCell ref="W574:X574"/>
    <mergeCell ref="Y574:Z574"/>
    <mergeCell ref="CI571:CI575"/>
    <mergeCell ref="CJ571:CJ575"/>
    <mergeCell ref="CK571:CK575"/>
    <mergeCell ref="CL571:CL575"/>
    <mergeCell ref="CM571:CM575"/>
    <mergeCell ref="CN571:CN575"/>
    <mergeCell ref="CO571:CO575"/>
    <mergeCell ref="CP571:CP575"/>
    <mergeCell ref="CR571:CR575"/>
    <mergeCell ref="CS571:CS575"/>
    <mergeCell ref="CT571:CT575"/>
    <mergeCell ref="CU571:CU575"/>
    <mergeCell ref="CV571:CW575"/>
    <mergeCell ref="CX571:CY575"/>
    <mergeCell ref="CZ571:CZ575"/>
    <mergeCell ref="DA571:DA575"/>
    <mergeCell ref="DB571:DB575"/>
    <mergeCell ref="BP571:BP575"/>
    <mergeCell ref="BR571:BR575"/>
    <mergeCell ref="BS571:BS575"/>
    <mergeCell ref="BT571:BT575"/>
    <mergeCell ref="BV571:BV575"/>
    <mergeCell ref="BW571:BW575"/>
    <mergeCell ref="BX571:BX575"/>
    <mergeCell ref="BY571:BY575"/>
    <mergeCell ref="BZ571:BZ575"/>
    <mergeCell ref="CA571:CA575"/>
    <mergeCell ref="CB571:CB575"/>
    <mergeCell ref="CC571:CC575"/>
    <mergeCell ref="CD571:CD575"/>
    <mergeCell ref="CE571:CE575"/>
    <mergeCell ref="CF571:CF575"/>
    <mergeCell ref="CG571:CG575"/>
    <mergeCell ref="CH571:CH575"/>
    <mergeCell ref="AA571:AB571"/>
    <mergeCell ref="AC571:AD571"/>
    <mergeCell ref="AE571:AF571"/>
    <mergeCell ref="AJ571:AK571"/>
    <mergeCell ref="AL571:AM571"/>
    <mergeCell ref="AN571:AO571"/>
    <mergeCell ref="AV571:AV575"/>
    <mergeCell ref="AW571:AW575"/>
    <mergeCell ref="AX571:AX575"/>
    <mergeCell ref="AY571:AY575"/>
    <mergeCell ref="AZ571:AZ575"/>
    <mergeCell ref="BA571:BA575"/>
    <mergeCell ref="BK571:BK575"/>
    <mergeCell ref="BL571:BL575"/>
    <mergeCell ref="BM571:BM575"/>
    <mergeCell ref="BN571:BN575"/>
    <mergeCell ref="BO571:BO575"/>
    <mergeCell ref="AA574:AB574"/>
    <mergeCell ref="AC574:AD574"/>
    <mergeCell ref="AE574:AF574"/>
    <mergeCell ref="AJ574:AK574"/>
    <mergeCell ref="AL574:AM574"/>
    <mergeCell ref="AN574:AO574"/>
    <mergeCell ref="AA575:AB575"/>
    <mergeCell ref="AC575:AD575"/>
    <mergeCell ref="AE575:AF575"/>
    <mergeCell ref="AJ575:AK575"/>
    <mergeCell ref="AL575:AM575"/>
    <mergeCell ref="AN575:AO575"/>
    <mergeCell ref="B571:B575"/>
    <mergeCell ref="C571:C575"/>
    <mergeCell ref="D571:D575"/>
    <mergeCell ref="E571:E575"/>
    <mergeCell ref="F571:F575"/>
    <mergeCell ref="G571:G575"/>
    <mergeCell ref="I571:I575"/>
    <mergeCell ref="J571:J575"/>
    <mergeCell ref="K571:K575"/>
    <mergeCell ref="M571:M575"/>
    <mergeCell ref="N571:N575"/>
    <mergeCell ref="O571:O575"/>
    <mergeCell ref="P571:P575"/>
    <mergeCell ref="Q571:Q575"/>
    <mergeCell ref="R571:R575"/>
    <mergeCell ref="W571:X571"/>
    <mergeCell ref="Y571:Z571"/>
    <mergeCell ref="W575:X575"/>
    <mergeCell ref="Y575:Z575"/>
    <mergeCell ref="DC565:DC569"/>
    <mergeCell ref="DD565:DD569"/>
    <mergeCell ref="DE565:DE569"/>
    <mergeCell ref="DF565:DF569"/>
    <mergeCell ref="DG565:DG569"/>
    <mergeCell ref="DH565:DH569"/>
    <mergeCell ref="DI565:DI569"/>
    <mergeCell ref="DJ565:DJ569"/>
    <mergeCell ref="DK565:DK569"/>
    <mergeCell ref="DL565:DL569"/>
    <mergeCell ref="DM565:DM569"/>
    <mergeCell ref="DN565:DN569"/>
    <mergeCell ref="DO565:DO569"/>
    <mergeCell ref="DP565:DP569"/>
    <mergeCell ref="W566:X566"/>
    <mergeCell ref="Y566:Z566"/>
    <mergeCell ref="AA566:AB566"/>
    <mergeCell ref="AC566:AD566"/>
    <mergeCell ref="AE566:AF566"/>
    <mergeCell ref="AJ566:AK566"/>
    <mergeCell ref="AL566:AM566"/>
    <mergeCell ref="AN566:AO566"/>
    <mergeCell ref="W567:X567"/>
    <mergeCell ref="Y567:Z567"/>
    <mergeCell ref="AA567:AB567"/>
    <mergeCell ref="AC567:AD567"/>
    <mergeCell ref="AE567:AF567"/>
    <mergeCell ref="AJ567:AK567"/>
    <mergeCell ref="AL567:AM567"/>
    <mergeCell ref="AN567:AO567"/>
    <mergeCell ref="W568:X568"/>
    <mergeCell ref="Y568:Z568"/>
    <mergeCell ref="CI565:CI569"/>
    <mergeCell ref="CJ565:CJ569"/>
    <mergeCell ref="CK565:CK569"/>
    <mergeCell ref="CL565:CL569"/>
    <mergeCell ref="CM565:CM569"/>
    <mergeCell ref="CN565:CN569"/>
    <mergeCell ref="CO565:CO569"/>
    <mergeCell ref="CP565:CP569"/>
    <mergeCell ref="CR565:CR569"/>
    <mergeCell ref="CS565:CS569"/>
    <mergeCell ref="CT565:CT569"/>
    <mergeCell ref="CU565:CU569"/>
    <mergeCell ref="CV565:CW569"/>
    <mergeCell ref="CX565:CY569"/>
    <mergeCell ref="CZ565:CZ569"/>
    <mergeCell ref="DA565:DA569"/>
    <mergeCell ref="DB565:DB569"/>
    <mergeCell ref="BP565:BP569"/>
    <mergeCell ref="BR565:BR569"/>
    <mergeCell ref="BS565:BS569"/>
    <mergeCell ref="BT565:BT569"/>
    <mergeCell ref="BV565:BV569"/>
    <mergeCell ref="BW565:BW569"/>
    <mergeCell ref="BX565:BX569"/>
    <mergeCell ref="BY565:BY569"/>
    <mergeCell ref="BZ565:BZ569"/>
    <mergeCell ref="CA565:CA569"/>
    <mergeCell ref="CB565:CB569"/>
    <mergeCell ref="CC565:CC569"/>
    <mergeCell ref="CD565:CD569"/>
    <mergeCell ref="CE565:CE569"/>
    <mergeCell ref="CF565:CF569"/>
    <mergeCell ref="CG565:CG569"/>
    <mergeCell ref="CH565:CH569"/>
    <mergeCell ref="AA565:AB565"/>
    <mergeCell ref="AC565:AD565"/>
    <mergeCell ref="AE565:AF565"/>
    <mergeCell ref="AJ565:AK565"/>
    <mergeCell ref="AL565:AM565"/>
    <mergeCell ref="AN565:AO565"/>
    <mergeCell ref="AV565:AV569"/>
    <mergeCell ref="AW565:AW569"/>
    <mergeCell ref="AX565:AX569"/>
    <mergeCell ref="AY565:AY569"/>
    <mergeCell ref="AZ565:AZ569"/>
    <mergeCell ref="BA565:BA569"/>
    <mergeCell ref="BK565:BK569"/>
    <mergeCell ref="BL565:BL569"/>
    <mergeCell ref="BM565:BM569"/>
    <mergeCell ref="BN565:BN569"/>
    <mergeCell ref="BO565:BO569"/>
    <mergeCell ref="AA568:AB568"/>
    <mergeCell ref="AC568:AD568"/>
    <mergeCell ref="AE568:AF568"/>
    <mergeCell ref="AJ568:AK568"/>
    <mergeCell ref="AL568:AM568"/>
    <mergeCell ref="AN568:AO568"/>
    <mergeCell ref="AA569:AB569"/>
    <mergeCell ref="AC569:AD569"/>
    <mergeCell ref="AE569:AF569"/>
    <mergeCell ref="AJ569:AK569"/>
    <mergeCell ref="AL569:AM569"/>
    <mergeCell ref="AN569:AO569"/>
    <mergeCell ref="B565:B569"/>
    <mergeCell ref="C565:C569"/>
    <mergeCell ref="D565:D569"/>
    <mergeCell ref="E565:E569"/>
    <mergeCell ref="F565:F569"/>
    <mergeCell ref="G565:G569"/>
    <mergeCell ref="I565:I569"/>
    <mergeCell ref="J565:J569"/>
    <mergeCell ref="K565:K569"/>
    <mergeCell ref="M565:M569"/>
    <mergeCell ref="N565:N569"/>
    <mergeCell ref="O565:O569"/>
    <mergeCell ref="P565:P569"/>
    <mergeCell ref="Q565:Q569"/>
    <mergeCell ref="R565:R569"/>
    <mergeCell ref="W565:X565"/>
    <mergeCell ref="Y565:Z565"/>
    <mergeCell ref="W569:X569"/>
    <mergeCell ref="Y569:Z569"/>
    <mergeCell ref="DC559:DC563"/>
    <mergeCell ref="DD559:DD563"/>
    <mergeCell ref="DE559:DE563"/>
    <mergeCell ref="DF559:DF563"/>
    <mergeCell ref="DG559:DG563"/>
    <mergeCell ref="DH559:DH563"/>
    <mergeCell ref="DI559:DI563"/>
    <mergeCell ref="DJ559:DJ563"/>
    <mergeCell ref="DK559:DK563"/>
    <mergeCell ref="DL559:DL563"/>
    <mergeCell ref="DM559:DM563"/>
    <mergeCell ref="DN559:DN563"/>
    <mergeCell ref="DO559:DO563"/>
    <mergeCell ref="DP559:DP563"/>
    <mergeCell ref="W560:X560"/>
    <mergeCell ref="Y560:Z560"/>
    <mergeCell ref="AA560:AB560"/>
    <mergeCell ref="AC560:AD560"/>
    <mergeCell ref="AE560:AF560"/>
    <mergeCell ref="AJ560:AK560"/>
    <mergeCell ref="AL560:AM560"/>
    <mergeCell ref="AN560:AO560"/>
    <mergeCell ref="W561:X561"/>
    <mergeCell ref="Y561:Z561"/>
    <mergeCell ref="AA561:AB561"/>
    <mergeCell ref="AC561:AD561"/>
    <mergeCell ref="AE561:AF561"/>
    <mergeCell ref="AJ561:AK561"/>
    <mergeCell ref="AL561:AM561"/>
    <mergeCell ref="AN561:AO561"/>
    <mergeCell ref="W562:X562"/>
    <mergeCell ref="Y562:Z562"/>
    <mergeCell ref="CI559:CI563"/>
    <mergeCell ref="CJ559:CJ563"/>
    <mergeCell ref="CK559:CK563"/>
    <mergeCell ref="CL559:CL563"/>
    <mergeCell ref="CM559:CM563"/>
    <mergeCell ref="CN559:CN563"/>
    <mergeCell ref="CO559:CO563"/>
    <mergeCell ref="CP559:CP563"/>
    <mergeCell ref="CR559:CR563"/>
    <mergeCell ref="CS559:CS563"/>
    <mergeCell ref="CT559:CT563"/>
    <mergeCell ref="CU559:CU563"/>
    <mergeCell ref="CV559:CW563"/>
    <mergeCell ref="CX559:CY563"/>
    <mergeCell ref="CZ559:CZ563"/>
    <mergeCell ref="DA559:DA563"/>
    <mergeCell ref="DB559:DB563"/>
    <mergeCell ref="BP559:BP563"/>
    <mergeCell ref="BR559:BR563"/>
    <mergeCell ref="BS559:BS563"/>
    <mergeCell ref="BT559:BT563"/>
    <mergeCell ref="BV559:BV563"/>
    <mergeCell ref="BW559:BW563"/>
    <mergeCell ref="BX559:BX563"/>
    <mergeCell ref="BY559:BY563"/>
    <mergeCell ref="BZ559:BZ563"/>
    <mergeCell ref="CA559:CA563"/>
    <mergeCell ref="CB559:CB563"/>
    <mergeCell ref="CC559:CC563"/>
    <mergeCell ref="CD559:CD563"/>
    <mergeCell ref="CE559:CE563"/>
    <mergeCell ref="CF559:CF563"/>
    <mergeCell ref="CG559:CG563"/>
    <mergeCell ref="CH559:CH563"/>
    <mergeCell ref="AA559:AB559"/>
    <mergeCell ref="AC559:AD559"/>
    <mergeCell ref="AE559:AF559"/>
    <mergeCell ref="AJ559:AK559"/>
    <mergeCell ref="AL559:AM559"/>
    <mergeCell ref="AN559:AO559"/>
    <mergeCell ref="AV559:AV563"/>
    <mergeCell ref="AW559:AW563"/>
    <mergeCell ref="AX559:AX563"/>
    <mergeCell ref="AY559:AY563"/>
    <mergeCell ref="AZ559:AZ563"/>
    <mergeCell ref="BA559:BA563"/>
    <mergeCell ref="BK559:BK563"/>
    <mergeCell ref="BL559:BL563"/>
    <mergeCell ref="BM559:BM563"/>
    <mergeCell ref="BN559:BN563"/>
    <mergeCell ref="BO559:BO563"/>
    <mergeCell ref="AA562:AB562"/>
    <mergeCell ref="AC562:AD562"/>
    <mergeCell ref="AE562:AF562"/>
    <mergeCell ref="AJ562:AK562"/>
    <mergeCell ref="AL562:AM562"/>
    <mergeCell ref="AN562:AO562"/>
    <mergeCell ref="AA563:AB563"/>
    <mergeCell ref="AC563:AD563"/>
    <mergeCell ref="AE563:AF563"/>
    <mergeCell ref="AJ563:AK563"/>
    <mergeCell ref="AL563:AM563"/>
    <mergeCell ref="AN563:AO563"/>
    <mergeCell ref="B559:B563"/>
    <mergeCell ref="C559:C563"/>
    <mergeCell ref="D559:D563"/>
    <mergeCell ref="E559:E563"/>
    <mergeCell ref="F559:F563"/>
    <mergeCell ref="G559:G563"/>
    <mergeCell ref="I559:I563"/>
    <mergeCell ref="J559:J563"/>
    <mergeCell ref="K559:K563"/>
    <mergeCell ref="M559:M563"/>
    <mergeCell ref="N559:N563"/>
    <mergeCell ref="O559:O563"/>
    <mergeCell ref="P559:P563"/>
    <mergeCell ref="Q559:Q563"/>
    <mergeCell ref="R559:R563"/>
    <mergeCell ref="W559:X559"/>
    <mergeCell ref="Y559:Z559"/>
    <mergeCell ref="W563:X563"/>
    <mergeCell ref="Y563:Z563"/>
    <mergeCell ref="DC553:DC557"/>
    <mergeCell ref="DD553:DD557"/>
    <mergeCell ref="DE553:DE557"/>
    <mergeCell ref="DF553:DF557"/>
    <mergeCell ref="DG553:DG557"/>
    <mergeCell ref="DH553:DH557"/>
    <mergeCell ref="DI553:DI557"/>
    <mergeCell ref="DJ553:DJ557"/>
    <mergeCell ref="DK553:DK557"/>
    <mergeCell ref="DL553:DL557"/>
    <mergeCell ref="DM553:DM557"/>
    <mergeCell ref="DN553:DN557"/>
    <mergeCell ref="DO553:DO557"/>
    <mergeCell ref="DP553:DP557"/>
    <mergeCell ref="W554:X554"/>
    <mergeCell ref="Y554:Z554"/>
    <mergeCell ref="AA554:AB554"/>
    <mergeCell ref="AC554:AD554"/>
    <mergeCell ref="AE554:AF554"/>
    <mergeCell ref="AJ554:AK554"/>
    <mergeCell ref="AL554:AM554"/>
    <mergeCell ref="AN554:AO554"/>
    <mergeCell ref="W555:X555"/>
    <mergeCell ref="Y555:Z555"/>
    <mergeCell ref="AA555:AB555"/>
    <mergeCell ref="AC555:AD555"/>
    <mergeCell ref="AE555:AF555"/>
    <mergeCell ref="AJ555:AK555"/>
    <mergeCell ref="AL555:AM555"/>
    <mergeCell ref="AN555:AO555"/>
    <mergeCell ref="W556:X556"/>
    <mergeCell ref="Y556:Z556"/>
    <mergeCell ref="CI553:CI557"/>
    <mergeCell ref="CJ553:CJ557"/>
    <mergeCell ref="CK553:CK557"/>
    <mergeCell ref="CL553:CL557"/>
    <mergeCell ref="CM553:CM557"/>
    <mergeCell ref="CN553:CN557"/>
    <mergeCell ref="CO553:CO557"/>
    <mergeCell ref="CP553:CP557"/>
    <mergeCell ref="CR553:CR557"/>
    <mergeCell ref="CS553:CS557"/>
    <mergeCell ref="CT553:CT557"/>
    <mergeCell ref="CU553:CU557"/>
    <mergeCell ref="CV553:CW557"/>
    <mergeCell ref="CX553:CY557"/>
    <mergeCell ref="CZ553:CZ557"/>
    <mergeCell ref="DA553:DA557"/>
    <mergeCell ref="DB553:DB557"/>
    <mergeCell ref="BP553:BP557"/>
    <mergeCell ref="BR553:BR557"/>
    <mergeCell ref="BS553:BS557"/>
    <mergeCell ref="BT553:BT557"/>
    <mergeCell ref="BV553:BV557"/>
    <mergeCell ref="BW553:BW557"/>
    <mergeCell ref="BX553:BX557"/>
    <mergeCell ref="BY553:BY557"/>
    <mergeCell ref="BZ553:BZ557"/>
    <mergeCell ref="CA553:CA557"/>
    <mergeCell ref="CB553:CB557"/>
    <mergeCell ref="CC553:CC557"/>
    <mergeCell ref="CD553:CD557"/>
    <mergeCell ref="CE553:CE557"/>
    <mergeCell ref="CF553:CF557"/>
    <mergeCell ref="CG553:CG557"/>
    <mergeCell ref="CH553:CH557"/>
    <mergeCell ref="AA553:AB553"/>
    <mergeCell ref="AC553:AD553"/>
    <mergeCell ref="AE553:AF553"/>
    <mergeCell ref="AJ553:AK553"/>
    <mergeCell ref="AL553:AM553"/>
    <mergeCell ref="AN553:AO553"/>
    <mergeCell ref="AV553:AV557"/>
    <mergeCell ref="AW553:AW557"/>
    <mergeCell ref="AX553:AX557"/>
    <mergeCell ref="AY553:AY557"/>
    <mergeCell ref="AZ553:AZ557"/>
    <mergeCell ref="BA553:BA557"/>
    <mergeCell ref="BK553:BK557"/>
    <mergeCell ref="BL553:BL557"/>
    <mergeCell ref="BM553:BM557"/>
    <mergeCell ref="BN553:BN557"/>
    <mergeCell ref="BO553:BO557"/>
    <mergeCell ref="AA556:AB556"/>
    <mergeCell ref="AC556:AD556"/>
    <mergeCell ref="AE556:AF556"/>
    <mergeCell ref="AJ556:AK556"/>
    <mergeCell ref="AL556:AM556"/>
    <mergeCell ref="AN556:AO556"/>
    <mergeCell ref="AA557:AB557"/>
    <mergeCell ref="AC557:AD557"/>
    <mergeCell ref="AE557:AF557"/>
    <mergeCell ref="AJ557:AK557"/>
    <mergeCell ref="AL557:AM557"/>
    <mergeCell ref="AN557:AO557"/>
    <mergeCell ref="B553:B557"/>
    <mergeCell ref="C553:C557"/>
    <mergeCell ref="D553:D557"/>
    <mergeCell ref="E553:E557"/>
    <mergeCell ref="F553:F557"/>
    <mergeCell ref="G553:G557"/>
    <mergeCell ref="I553:I557"/>
    <mergeCell ref="J553:J557"/>
    <mergeCell ref="K553:K557"/>
    <mergeCell ref="M553:M557"/>
    <mergeCell ref="N553:N557"/>
    <mergeCell ref="O553:O557"/>
    <mergeCell ref="P553:P557"/>
    <mergeCell ref="Q553:Q557"/>
    <mergeCell ref="R553:R557"/>
    <mergeCell ref="W553:X553"/>
    <mergeCell ref="Y553:Z553"/>
    <mergeCell ref="W557:X557"/>
    <mergeCell ref="Y557:Z557"/>
    <mergeCell ref="DC547:DC551"/>
    <mergeCell ref="DD547:DD551"/>
    <mergeCell ref="DE547:DE551"/>
    <mergeCell ref="DF547:DF551"/>
    <mergeCell ref="DG547:DG551"/>
    <mergeCell ref="DH547:DH551"/>
    <mergeCell ref="DI547:DI551"/>
    <mergeCell ref="DJ547:DJ551"/>
    <mergeCell ref="DK547:DK551"/>
    <mergeCell ref="DL547:DL551"/>
    <mergeCell ref="DM547:DM551"/>
    <mergeCell ref="DN547:DN551"/>
    <mergeCell ref="DO547:DO551"/>
    <mergeCell ref="DP547:DP551"/>
    <mergeCell ref="W548:X548"/>
    <mergeCell ref="Y548:Z548"/>
    <mergeCell ref="AA548:AB548"/>
    <mergeCell ref="AC548:AD548"/>
    <mergeCell ref="AE548:AF548"/>
    <mergeCell ref="AJ548:AK548"/>
    <mergeCell ref="AL548:AM548"/>
    <mergeCell ref="AN548:AO548"/>
    <mergeCell ref="W549:X549"/>
    <mergeCell ref="Y549:Z549"/>
    <mergeCell ref="AA549:AB549"/>
    <mergeCell ref="AC549:AD549"/>
    <mergeCell ref="AE549:AF549"/>
    <mergeCell ref="AJ549:AK549"/>
    <mergeCell ref="AL549:AM549"/>
    <mergeCell ref="AN549:AO549"/>
    <mergeCell ref="W550:X550"/>
    <mergeCell ref="Y550:Z550"/>
    <mergeCell ref="CI547:CI551"/>
    <mergeCell ref="CJ547:CJ551"/>
    <mergeCell ref="CK547:CK551"/>
    <mergeCell ref="CL547:CL551"/>
    <mergeCell ref="CM547:CM551"/>
    <mergeCell ref="CN547:CN551"/>
    <mergeCell ref="CO547:CO551"/>
    <mergeCell ref="CP547:CP551"/>
    <mergeCell ref="CR547:CR551"/>
    <mergeCell ref="CS547:CS551"/>
    <mergeCell ref="CT547:CT551"/>
    <mergeCell ref="CU547:CU551"/>
    <mergeCell ref="CV547:CW551"/>
    <mergeCell ref="CX547:CY551"/>
    <mergeCell ref="CZ547:CZ551"/>
    <mergeCell ref="DA547:DA551"/>
    <mergeCell ref="DB547:DB551"/>
    <mergeCell ref="BP547:BP551"/>
    <mergeCell ref="BR547:BR551"/>
    <mergeCell ref="BS547:BS551"/>
    <mergeCell ref="BT547:BT551"/>
    <mergeCell ref="BV547:BV551"/>
    <mergeCell ref="BW547:BW551"/>
    <mergeCell ref="BX547:BX551"/>
    <mergeCell ref="BY547:BY551"/>
    <mergeCell ref="BZ547:BZ551"/>
    <mergeCell ref="CA547:CA551"/>
    <mergeCell ref="CB547:CB551"/>
    <mergeCell ref="CC547:CC551"/>
    <mergeCell ref="CD547:CD551"/>
    <mergeCell ref="CE547:CE551"/>
    <mergeCell ref="CF547:CF551"/>
    <mergeCell ref="CG547:CG551"/>
    <mergeCell ref="CH547:CH551"/>
    <mergeCell ref="AA547:AB547"/>
    <mergeCell ref="AC547:AD547"/>
    <mergeCell ref="AE547:AF547"/>
    <mergeCell ref="AJ547:AK547"/>
    <mergeCell ref="AL547:AM547"/>
    <mergeCell ref="AN547:AO547"/>
    <mergeCell ref="AV547:AV551"/>
    <mergeCell ref="AW547:AW551"/>
    <mergeCell ref="AX547:AX551"/>
    <mergeCell ref="AY547:AY551"/>
    <mergeCell ref="AZ547:AZ551"/>
    <mergeCell ref="BA547:BA551"/>
    <mergeCell ref="BK547:BK551"/>
    <mergeCell ref="BL547:BL551"/>
    <mergeCell ref="BM547:BM551"/>
    <mergeCell ref="BN547:BN551"/>
    <mergeCell ref="BO547:BO551"/>
    <mergeCell ref="AA550:AB550"/>
    <mergeCell ref="AC550:AD550"/>
    <mergeCell ref="AE550:AF550"/>
    <mergeCell ref="AJ550:AK550"/>
    <mergeCell ref="AL550:AM550"/>
    <mergeCell ref="AN550:AO550"/>
    <mergeCell ref="AA551:AB551"/>
    <mergeCell ref="AC551:AD551"/>
    <mergeCell ref="AE551:AF551"/>
    <mergeCell ref="AJ551:AK551"/>
    <mergeCell ref="AL551:AM551"/>
    <mergeCell ref="AN551:AO551"/>
    <mergeCell ref="B547:B551"/>
    <mergeCell ref="C547:C551"/>
    <mergeCell ref="D547:D551"/>
    <mergeCell ref="E547:E551"/>
    <mergeCell ref="F547:F551"/>
    <mergeCell ref="G547:G551"/>
    <mergeCell ref="I547:I551"/>
    <mergeCell ref="J547:J551"/>
    <mergeCell ref="K547:K551"/>
    <mergeCell ref="M547:M551"/>
    <mergeCell ref="N547:N551"/>
    <mergeCell ref="O547:O551"/>
    <mergeCell ref="P547:P551"/>
    <mergeCell ref="Q547:Q551"/>
    <mergeCell ref="R547:R551"/>
    <mergeCell ref="W547:X547"/>
    <mergeCell ref="Y547:Z547"/>
    <mergeCell ref="W551:X551"/>
    <mergeCell ref="Y551:Z551"/>
    <mergeCell ref="DC541:DC545"/>
    <mergeCell ref="DD541:DD545"/>
    <mergeCell ref="DE541:DE545"/>
    <mergeCell ref="DF541:DF545"/>
    <mergeCell ref="DG541:DG545"/>
    <mergeCell ref="DH541:DH545"/>
    <mergeCell ref="DI541:DI545"/>
    <mergeCell ref="DJ541:DJ545"/>
    <mergeCell ref="DK541:DK545"/>
    <mergeCell ref="DL541:DL545"/>
    <mergeCell ref="DM541:DM545"/>
    <mergeCell ref="DN541:DN545"/>
    <mergeCell ref="DO541:DO545"/>
    <mergeCell ref="DP541:DP545"/>
    <mergeCell ref="W542:X542"/>
    <mergeCell ref="Y542:Z542"/>
    <mergeCell ref="AA542:AB542"/>
    <mergeCell ref="AC542:AD542"/>
    <mergeCell ref="AE542:AF542"/>
    <mergeCell ref="AJ542:AK542"/>
    <mergeCell ref="AL542:AM542"/>
    <mergeCell ref="AN542:AO542"/>
    <mergeCell ref="W543:X543"/>
    <mergeCell ref="Y543:Z543"/>
    <mergeCell ref="AA543:AB543"/>
    <mergeCell ref="AC543:AD543"/>
    <mergeCell ref="AE543:AF543"/>
    <mergeCell ref="AJ543:AK543"/>
    <mergeCell ref="AL543:AM543"/>
    <mergeCell ref="AN543:AO543"/>
    <mergeCell ref="W544:X544"/>
    <mergeCell ref="Y544:Z544"/>
    <mergeCell ref="CI541:CI545"/>
    <mergeCell ref="CJ541:CJ545"/>
    <mergeCell ref="CK541:CK545"/>
    <mergeCell ref="CL541:CL545"/>
    <mergeCell ref="CM541:CM545"/>
    <mergeCell ref="CN541:CN545"/>
    <mergeCell ref="CO541:CO545"/>
    <mergeCell ref="CP541:CP545"/>
    <mergeCell ref="CR541:CR545"/>
    <mergeCell ref="CS541:CS545"/>
    <mergeCell ref="CT541:CT545"/>
    <mergeCell ref="CU541:CU545"/>
    <mergeCell ref="CV541:CW545"/>
    <mergeCell ref="CX541:CY545"/>
    <mergeCell ref="CZ541:CZ545"/>
    <mergeCell ref="DA541:DA545"/>
    <mergeCell ref="DB541:DB545"/>
    <mergeCell ref="BP541:BP545"/>
    <mergeCell ref="BR541:BR545"/>
    <mergeCell ref="BS541:BS545"/>
    <mergeCell ref="BT541:BT545"/>
    <mergeCell ref="BV541:BV545"/>
    <mergeCell ref="BW541:BW545"/>
    <mergeCell ref="BX541:BX545"/>
    <mergeCell ref="BY541:BY545"/>
    <mergeCell ref="BZ541:BZ545"/>
    <mergeCell ref="CA541:CA545"/>
    <mergeCell ref="CB541:CB545"/>
    <mergeCell ref="CC541:CC545"/>
    <mergeCell ref="CD541:CD545"/>
    <mergeCell ref="CE541:CE545"/>
    <mergeCell ref="CF541:CF545"/>
    <mergeCell ref="CG541:CG545"/>
    <mergeCell ref="CH541:CH545"/>
    <mergeCell ref="AA541:AB541"/>
    <mergeCell ref="AC541:AD541"/>
    <mergeCell ref="AE541:AF541"/>
    <mergeCell ref="AJ541:AK541"/>
    <mergeCell ref="AL541:AM541"/>
    <mergeCell ref="AN541:AO541"/>
    <mergeCell ref="AV541:AV545"/>
    <mergeCell ref="AW541:AW545"/>
    <mergeCell ref="AX541:AX545"/>
    <mergeCell ref="AY541:AY545"/>
    <mergeCell ref="AZ541:AZ545"/>
    <mergeCell ref="BA541:BA545"/>
    <mergeCell ref="BK541:BK545"/>
    <mergeCell ref="BL541:BL545"/>
    <mergeCell ref="BM541:BM545"/>
    <mergeCell ref="BN541:BN545"/>
    <mergeCell ref="BO541:BO545"/>
    <mergeCell ref="AA544:AB544"/>
    <mergeCell ref="AC544:AD544"/>
    <mergeCell ref="AE544:AF544"/>
    <mergeCell ref="AJ544:AK544"/>
    <mergeCell ref="AL544:AM544"/>
    <mergeCell ref="AN544:AO544"/>
    <mergeCell ref="AA545:AB545"/>
    <mergeCell ref="AC545:AD545"/>
    <mergeCell ref="AE545:AF545"/>
    <mergeCell ref="AJ545:AK545"/>
    <mergeCell ref="AL545:AM545"/>
    <mergeCell ref="AN545:AO545"/>
    <mergeCell ref="B541:B545"/>
    <mergeCell ref="C541:C545"/>
    <mergeCell ref="D541:D545"/>
    <mergeCell ref="E541:E545"/>
    <mergeCell ref="F541:F545"/>
    <mergeCell ref="G541:G545"/>
    <mergeCell ref="I541:I545"/>
    <mergeCell ref="J541:J545"/>
    <mergeCell ref="K541:K545"/>
    <mergeCell ref="M541:M545"/>
    <mergeCell ref="N541:N545"/>
    <mergeCell ref="O541:O545"/>
    <mergeCell ref="P541:P545"/>
    <mergeCell ref="Q541:Q545"/>
    <mergeCell ref="R541:R545"/>
    <mergeCell ref="W541:X541"/>
    <mergeCell ref="Y541:Z541"/>
    <mergeCell ref="W545:X545"/>
    <mergeCell ref="Y545:Z545"/>
    <mergeCell ref="DC535:DC539"/>
    <mergeCell ref="DD535:DD539"/>
    <mergeCell ref="DE535:DE539"/>
    <mergeCell ref="DF535:DF539"/>
    <mergeCell ref="DG535:DG539"/>
    <mergeCell ref="DH535:DH539"/>
    <mergeCell ref="DI535:DI539"/>
    <mergeCell ref="DJ535:DJ539"/>
    <mergeCell ref="DK535:DK539"/>
    <mergeCell ref="DL535:DL539"/>
    <mergeCell ref="DM535:DM539"/>
    <mergeCell ref="DN535:DN539"/>
    <mergeCell ref="DO535:DO539"/>
    <mergeCell ref="DP535:DP539"/>
    <mergeCell ref="W536:X536"/>
    <mergeCell ref="Y536:Z536"/>
    <mergeCell ref="AA536:AB536"/>
    <mergeCell ref="AC536:AD536"/>
    <mergeCell ref="AE536:AF536"/>
    <mergeCell ref="AJ536:AK536"/>
    <mergeCell ref="AL536:AM536"/>
    <mergeCell ref="AN536:AO536"/>
    <mergeCell ref="W537:X537"/>
    <mergeCell ref="Y537:Z537"/>
    <mergeCell ref="AA537:AB537"/>
    <mergeCell ref="AC537:AD537"/>
    <mergeCell ref="AE537:AF537"/>
    <mergeCell ref="AJ537:AK537"/>
    <mergeCell ref="AL537:AM537"/>
    <mergeCell ref="AN537:AO537"/>
    <mergeCell ref="W538:X538"/>
    <mergeCell ref="Y538:Z538"/>
    <mergeCell ref="CI535:CI539"/>
    <mergeCell ref="CJ535:CJ539"/>
    <mergeCell ref="CK535:CK539"/>
    <mergeCell ref="CL535:CL539"/>
    <mergeCell ref="CM535:CM539"/>
    <mergeCell ref="CN535:CN539"/>
    <mergeCell ref="CO535:CO539"/>
    <mergeCell ref="CP535:CP539"/>
    <mergeCell ref="CR535:CR539"/>
    <mergeCell ref="CS535:CS539"/>
    <mergeCell ref="CT535:CT539"/>
    <mergeCell ref="CU535:CU539"/>
    <mergeCell ref="CV535:CW539"/>
    <mergeCell ref="CX535:CY539"/>
    <mergeCell ref="CZ535:CZ539"/>
    <mergeCell ref="DA535:DA539"/>
    <mergeCell ref="DB535:DB539"/>
    <mergeCell ref="BP535:BP539"/>
    <mergeCell ref="BR535:BR539"/>
    <mergeCell ref="BS535:BS539"/>
    <mergeCell ref="BT535:BT539"/>
    <mergeCell ref="BV535:BV539"/>
    <mergeCell ref="BW535:BW539"/>
    <mergeCell ref="BX535:BX539"/>
    <mergeCell ref="BY535:BY539"/>
    <mergeCell ref="BZ535:BZ539"/>
    <mergeCell ref="CA535:CA539"/>
    <mergeCell ref="CB535:CB539"/>
    <mergeCell ref="CC535:CC539"/>
    <mergeCell ref="CD535:CD539"/>
    <mergeCell ref="CE535:CE539"/>
    <mergeCell ref="CF535:CF539"/>
    <mergeCell ref="CG535:CG539"/>
    <mergeCell ref="CH535:CH539"/>
    <mergeCell ref="AA535:AB535"/>
    <mergeCell ref="AC535:AD535"/>
    <mergeCell ref="AE535:AF535"/>
    <mergeCell ref="AJ535:AK535"/>
    <mergeCell ref="AL535:AM535"/>
    <mergeCell ref="AN535:AO535"/>
    <mergeCell ref="AV535:AV539"/>
    <mergeCell ref="AW535:AW539"/>
    <mergeCell ref="AX535:AX539"/>
    <mergeCell ref="AY535:AY539"/>
    <mergeCell ref="AZ535:AZ539"/>
    <mergeCell ref="BA535:BA539"/>
    <mergeCell ref="BK535:BK539"/>
    <mergeCell ref="BL535:BL539"/>
    <mergeCell ref="BM535:BM539"/>
    <mergeCell ref="BN535:BN539"/>
    <mergeCell ref="BO535:BO539"/>
    <mergeCell ref="AA538:AB538"/>
    <mergeCell ref="AC538:AD538"/>
    <mergeCell ref="AE538:AF538"/>
    <mergeCell ref="AJ538:AK538"/>
    <mergeCell ref="AL538:AM538"/>
    <mergeCell ref="AN538:AO538"/>
    <mergeCell ref="AA539:AB539"/>
    <mergeCell ref="AC539:AD539"/>
    <mergeCell ref="AE539:AF539"/>
    <mergeCell ref="AJ539:AK539"/>
    <mergeCell ref="AL539:AM539"/>
    <mergeCell ref="AN539:AO539"/>
    <mergeCell ref="B535:B539"/>
    <mergeCell ref="C535:C539"/>
    <mergeCell ref="D535:D539"/>
    <mergeCell ref="E535:E539"/>
    <mergeCell ref="F535:F539"/>
    <mergeCell ref="G535:G539"/>
    <mergeCell ref="I535:I539"/>
    <mergeCell ref="J535:J539"/>
    <mergeCell ref="K535:K539"/>
    <mergeCell ref="M535:M539"/>
    <mergeCell ref="N535:N539"/>
    <mergeCell ref="O535:O539"/>
    <mergeCell ref="P535:P539"/>
    <mergeCell ref="Q535:Q539"/>
    <mergeCell ref="R535:R539"/>
    <mergeCell ref="W535:X535"/>
    <mergeCell ref="Y535:Z535"/>
    <mergeCell ref="W539:X539"/>
    <mergeCell ref="Y539:Z539"/>
    <mergeCell ref="DC529:DC533"/>
    <mergeCell ref="DD529:DD533"/>
    <mergeCell ref="DE529:DE533"/>
    <mergeCell ref="DF529:DF533"/>
    <mergeCell ref="DG529:DG533"/>
    <mergeCell ref="DH529:DH533"/>
    <mergeCell ref="DI529:DI533"/>
    <mergeCell ref="DJ529:DJ533"/>
    <mergeCell ref="DK529:DK533"/>
    <mergeCell ref="DL529:DL533"/>
    <mergeCell ref="DM529:DM533"/>
    <mergeCell ref="DN529:DN533"/>
    <mergeCell ref="DO529:DO533"/>
    <mergeCell ref="DP529:DP533"/>
    <mergeCell ref="W530:X530"/>
    <mergeCell ref="Y530:Z530"/>
    <mergeCell ref="AA530:AB530"/>
    <mergeCell ref="AC530:AD530"/>
    <mergeCell ref="AE530:AF530"/>
    <mergeCell ref="AJ530:AK530"/>
    <mergeCell ref="AL530:AM530"/>
    <mergeCell ref="AN530:AO530"/>
    <mergeCell ref="W531:X531"/>
    <mergeCell ref="Y531:Z531"/>
    <mergeCell ref="AA531:AB531"/>
    <mergeCell ref="AC531:AD531"/>
    <mergeCell ref="AE531:AF531"/>
    <mergeCell ref="AJ531:AK531"/>
    <mergeCell ref="AL531:AM531"/>
    <mergeCell ref="AN531:AO531"/>
    <mergeCell ref="W532:X532"/>
    <mergeCell ref="Y532:Z532"/>
    <mergeCell ref="CI529:CI533"/>
    <mergeCell ref="CJ529:CJ533"/>
    <mergeCell ref="CK529:CK533"/>
    <mergeCell ref="CL529:CL533"/>
    <mergeCell ref="CM529:CM533"/>
    <mergeCell ref="CN529:CN533"/>
    <mergeCell ref="CO529:CO533"/>
    <mergeCell ref="CP529:CP533"/>
    <mergeCell ref="CR529:CR533"/>
    <mergeCell ref="CS529:CS533"/>
    <mergeCell ref="CT529:CT533"/>
    <mergeCell ref="CU529:CU533"/>
    <mergeCell ref="CV529:CW533"/>
    <mergeCell ref="CX529:CY533"/>
    <mergeCell ref="CZ529:CZ533"/>
    <mergeCell ref="DA529:DA533"/>
    <mergeCell ref="DB529:DB533"/>
    <mergeCell ref="BP529:BP533"/>
    <mergeCell ref="BR529:BR533"/>
    <mergeCell ref="BS529:BS533"/>
    <mergeCell ref="BT529:BT533"/>
    <mergeCell ref="BV529:BV533"/>
    <mergeCell ref="BW529:BW533"/>
    <mergeCell ref="BX529:BX533"/>
    <mergeCell ref="BY529:BY533"/>
    <mergeCell ref="BZ529:BZ533"/>
    <mergeCell ref="CA529:CA533"/>
    <mergeCell ref="CB529:CB533"/>
    <mergeCell ref="CC529:CC533"/>
    <mergeCell ref="CD529:CD533"/>
    <mergeCell ref="CE529:CE533"/>
    <mergeCell ref="CF529:CF533"/>
    <mergeCell ref="CG529:CG533"/>
    <mergeCell ref="CH529:CH533"/>
    <mergeCell ref="AA529:AB529"/>
    <mergeCell ref="AC529:AD529"/>
    <mergeCell ref="AE529:AF529"/>
    <mergeCell ref="AJ529:AK529"/>
    <mergeCell ref="AL529:AM529"/>
    <mergeCell ref="AN529:AO529"/>
    <mergeCell ref="AV529:AV533"/>
    <mergeCell ref="AW529:AW533"/>
    <mergeCell ref="AX529:AX533"/>
    <mergeCell ref="AY529:AY533"/>
    <mergeCell ref="AZ529:AZ533"/>
    <mergeCell ref="BA529:BA533"/>
    <mergeCell ref="BK529:BK533"/>
    <mergeCell ref="BL529:BL533"/>
    <mergeCell ref="BM529:BM533"/>
    <mergeCell ref="BN529:BN533"/>
    <mergeCell ref="BO529:BO533"/>
    <mergeCell ref="AA532:AB532"/>
    <mergeCell ref="AC532:AD532"/>
    <mergeCell ref="AE532:AF532"/>
    <mergeCell ref="AJ532:AK532"/>
    <mergeCell ref="AL532:AM532"/>
    <mergeCell ref="AN532:AO532"/>
    <mergeCell ref="AA533:AB533"/>
    <mergeCell ref="AC533:AD533"/>
    <mergeCell ref="AE533:AF533"/>
    <mergeCell ref="AJ533:AK533"/>
    <mergeCell ref="AL533:AM533"/>
    <mergeCell ref="AN533:AO533"/>
    <mergeCell ref="B529:B533"/>
    <mergeCell ref="C529:C533"/>
    <mergeCell ref="D529:D533"/>
    <mergeCell ref="E529:E533"/>
    <mergeCell ref="F529:F533"/>
    <mergeCell ref="G529:G533"/>
    <mergeCell ref="I529:I533"/>
    <mergeCell ref="J529:J533"/>
    <mergeCell ref="K529:K533"/>
    <mergeCell ref="M529:M533"/>
    <mergeCell ref="N529:N533"/>
    <mergeCell ref="O529:O533"/>
    <mergeCell ref="P529:P533"/>
    <mergeCell ref="Q529:Q533"/>
    <mergeCell ref="R529:R533"/>
    <mergeCell ref="W529:X529"/>
    <mergeCell ref="Y529:Z529"/>
    <mergeCell ref="W533:X533"/>
    <mergeCell ref="Y533:Z533"/>
    <mergeCell ref="DC523:DC527"/>
    <mergeCell ref="DD523:DD527"/>
    <mergeCell ref="DE523:DE527"/>
    <mergeCell ref="DF523:DF527"/>
    <mergeCell ref="DG523:DG527"/>
    <mergeCell ref="DH523:DH527"/>
    <mergeCell ref="DI523:DI527"/>
    <mergeCell ref="DJ523:DJ527"/>
    <mergeCell ref="DK523:DK527"/>
    <mergeCell ref="DL523:DL527"/>
    <mergeCell ref="DM523:DM527"/>
    <mergeCell ref="DN523:DN527"/>
    <mergeCell ref="DO523:DO527"/>
    <mergeCell ref="DP523:DP527"/>
    <mergeCell ref="W524:X524"/>
    <mergeCell ref="Y524:Z524"/>
    <mergeCell ref="AA524:AB524"/>
    <mergeCell ref="AC524:AD524"/>
    <mergeCell ref="AE524:AF524"/>
    <mergeCell ref="AJ524:AK524"/>
    <mergeCell ref="AL524:AM524"/>
    <mergeCell ref="AN524:AO524"/>
    <mergeCell ref="W525:X525"/>
    <mergeCell ref="Y525:Z525"/>
    <mergeCell ref="AA525:AB525"/>
    <mergeCell ref="AC525:AD525"/>
    <mergeCell ref="AE525:AF525"/>
    <mergeCell ref="AJ525:AK525"/>
    <mergeCell ref="AL525:AM525"/>
    <mergeCell ref="AN525:AO525"/>
    <mergeCell ref="W526:X526"/>
    <mergeCell ref="Y526:Z526"/>
    <mergeCell ref="CI523:CI527"/>
    <mergeCell ref="CJ523:CJ527"/>
    <mergeCell ref="CK523:CK527"/>
    <mergeCell ref="CL523:CL527"/>
    <mergeCell ref="CM523:CM527"/>
    <mergeCell ref="CN523:CN527"/>
    <mergeCell ref="CO523:CO527"/>
    <mergeCell ref="CP523:CP527"/>
    <mergeCell ref="CR523:CR527"/>
    <mergeCell ref="CS523:CS527"/>
    <mergeCell ref="CT523:CT527"/>
    <mergeCell ref="CU523:CU527"/>
    <mergeCell ref="CV523:CW527"/>
    <mergeCell ref="CX523:CY527"/>
    <mergeCell ref="CZ523:CZ527"/>
    <mergeCell ref="DA523:DA527"/>
    <mergeCell ref="DB523:DB527"/>
    <mergeCell ref="BP523:BP527"/>
    <mergeCell ref="BR523:BR527"/>
    <mergeCell ref="BS523:BS527"/>
    <mergeCell ref="BT523:BT527"/>
    <mergeCell ref="BV523:BV527"/>
    <mergeCell ref="BW523:BW527"/>
    <mergeCell ref="BX523:BX527"/>
    <mergeCell ref="BY523:BY527"/>
    <mergeCell ref="BZ523:BZ527"/>
    <mergeCell ref="CA523:CA527"/>
    <mergeCell ref="CB523:CB527"/>
    <mergeCell ref="CC523:CC527"/>
    <mergeCell ref="CD523:CD527"/>
    <mergeCell ref="CE523:CE527"/>
    <mergeCell ref="CF523:CF527"/>
    <mergeCell ref="CG523:CG527"/>
    <mergeCell ref="CH523:CH527"/>
    <mergeCell ref="AA523:AB523"/>
    <mergeCell ref="AC523:AD523"/>
    <mergeCell ref="AE523:AF523"/>
    <mergeCell ref="AJ523:AK523"/>
    <mergeCell ref="AL523:AM523"/>
    <mergeCell ref="AN523:AO523"/>
    <mergeCell ref="AV523:AV527"/>
    <mergeCell ref="AW523:AW527"/>
    <mergeCell ref="AX523:AX527"/>
    <mergeCell ref="AY523:AY527"/>
    <mergeCell ref="AZ523:AZ527"/>
    <mergeCell ref="BA523:BA527"/>
    <mergeCell ref="BK523:BK527"/>
    <mergeCell ref="BL523:BL527"/>
    <mergeCell ref="BM523:BM527"/>
    <mergeCell ref="BN523:BN527"/>
    <mergeCell ref="BO523:BO527"/>
    <mergeCell ref="AA526:AB526"/>
    <mergeCell ref="AC526:AD526"/>
    <mergeCell ref="AE526:AF526"/>
    <mergeCell ref="AJ526:AK526"/>
    <mergeCell ref="AL526:AM526"/>
    <mergeCell ref="AN526:AO526"/>
    <mergeCell ref="AA527:AB527"/>
    <mergeCell ref="AC527:AD527"/>
    <mergeCell ref="AE527:AF527"/>
    <mergeCell ref="AJ527:AK527"/>
    <mergeCell ref="AL527:AM527"/>
    <mergeCell ref="AN527:AO527"/>
    <mergeCell ref="B523:B527"/>
    <mergeCell ref="C523:C527"/>
    <mergeCell ref="D523:D527"/>
    <mergeCell ref="E523:E527"/>
    <mergeCell ref="F523:F527"/>
    <mergeCell ref="G523:G527"/>
    <mergeCell ref="I523:I527"/>
    <mergeCell ref="J523:J527"/>
    <mergeCell ref="K523:K527"/>
    <mergeCell ref="M523:M527"/>
    <mergeCell ref="N523:N527"/>
    <mergeCell ref="O523:O527"/>
    <mergeCell ref="P523:P527"/>
    <mergeCell ref="Q523:Q527"/>
    <mergeCell ref="R523:R527"/>
    <mergeCell ref="W523:X523"/>
    <mergeCell ref="Y523:Z523"/>
    <mergeCell ref="W527:X527"/>
    <mergeCell ref="Y527:Z527"/>
    <mergeCell ref="DC517:DC521"/>
    <mergeCell ref="DD517:DD521"/>
    <mergeCell ref="DE517:DE521"/>
    <mergeCell ref="DF517:DF521"/>
    <mergeCell ref="DG517:DG521"/>
    <mergeCell ref="DH517:DH521"/>
    <mergeCell ref="DI517:DI521"/>
    <mergeCell ref="DJ517:DJ521"/>
    <mergeCell ref="DK517:DK521"/>
    <mergeCell ref="DL517:DL521"/>
    <mergeCell ref="DM517:DM521"/>
    <mergeCell ref="DN517:DN521"/>
    <mergeCell ref="DO517:DO521"/>
    <mergeCell ref="DP517:DP521"/>
    <mergeCell ref="W518:X518"/>
    <mergeCell ref="Y518:Z518"/>
    <mergeCell ref="AA518:AB518"/>
    <mergeCell ref="AC518:AD518"/>
    <mergeCell ref="AE518:AF518"/>
    <mergeCell ref="AJ518:AK518"/>
    <mergeCell ref="AL518:AM518"/>
    <mergeCell ref="AN518:AO518"/>
    <mergeCell ref="W519:X519"/>
    <mergeCell ref="Y519:Z519"/>
    <mergeCell ref="AA519:AB519"/>
    <mergeCell ref="AC519:AD519"/>
    <mergeCell ref="AE519:AF519"/>
    <mergeCell ref="AJ519:AK519"/>
    <mergeCell ref="AL519:AM519"/>
    <mergeCell ref="AN519:AO519"/>
    <mergeCell ref="W520:X520"/>
    <mergeCell ref="Y520:Z520"/>
    <mergeCell ref="CI517:CI521"/>
    <mergeCell ref="CJ517:CJ521"/>
    <mergeCell ref="CK517:CK521"/>
    <mergeCell ref="CL517:CL521"/>
    <mergeCell ref="CM517:CM521"/>
    <mergeCell ref="CN517:CN521"/>
    <mergeCell ref="CO517:CO521"/>
    <mergeCell ref="CP517:CP521"/>
    <mergeCell ref="CR517:CR521"/>
    <mergeCell ref="CS517:CS521"/>
    <mergeCell ref="CT517:CT521"/>
    <mergeCell ref="CU517:CU521"/>
    <mergeCell ref="CV517:CW521"/>
    <mergeCell ref="CX517:CY521"/>
    <mergeCell ref="CZ517:CZ521"/>
    <mergeCell ref="DA517:DA521"/>
    <mergeCell ref="DB517:DB521"/>
    <mergeCell ref="BP517:BP521"/>
    <mergeCell ref="BR517:BR521"/>
    <mergeCell ref="BS517:BS521"/>
    <mergeCell ref="BT517:BT521"/>
    <mergeCell ref="BV517:BV521"/>
    <mergeCell ref="BW517:BW521"/>
    <mergeCell ref="BX517:BX521"/>
    <mergeCell ref="BY517:BY521"/>
    <mergeCell ref="BZ517:BZ521"/>
    <mergeCell ref="CA517:CA521"/>
    <mergeCell ref="CB517:CB521"/>
    <mergeCell ref="CC517:CC521"/>
    <mergeCell ref="CD517:CD521"/>
    <mergeCell ref="CE517:CE521"/>
    <mergeCell ref="CF517:CF521"/>
    <mergeCell ref="CG517:CG521"/>
    <mergeCell ref="CH517:CH521"/>
    <mergeCell ref="AA517:AB517"/>
    <mergeCell ref="AC517:AD517"/>
    <mergeCell ref="AE517:AF517"/>
    <mergeCell ref="AJ517:AK517"/>
    <mergeCell ref="AL517:AM517"/>
    <mergeCell ref="AN517:AO517"/>
    <mergeCell ref="AV517:AV521"/>
    <mergeCell ref="AW517:AW521"/>
    <mergeCell ref="AX517:AX521"/>
    <mergeCell ref="AY517:AY521"/>
    <mergeCell ref="AZ517:AZ521"/>
    <mergeCell ref="BA517:BA521"/>
    <mergeCell ref="BK517:BK521"/>
    <mergeCell ref="BL517:BL521"/>
    <mergeCell ref="BM517:BM521"/>
    <mergeCell ref="BN517:BN521"/>
    <mergeCell ref="BO517:BO521"/>
    <mergeCell ref="AA520:AB520"/>
    <mergeCell ref="AC520:AD520"/>
    <mergeCell ref="AE520:AF520"/>
    <mergeCell ref="AJ520:AK520"/>
    <mergeCell ref="AL520:AM520"/>
    <mergeCell ref="AN520:AO520"/>
    <mergeCell ref="AA521:AB521"/>
    <mergeCell ref="AC521:AD521"/>
    <mergeCell ref="AE521:AF521"/>
    <mergeCell ref="AJ521:AK521"/>
    <mergeCell ref="AL521:AM521"/>
    <mergeCell ref="AN521:AO521"/>
    <mergeCell ref="B517:B521"/>
    <mergeCell ref="C517:C521"/>
    <mergeCell ref="D517:D521"/>
    <mergeCell ref="E517:E521"/>
    <mergeCell ref="F517:F521"/>
    <mergeCell ref="G517:G521"/>
    <mergeCell ref="I517:I521"/>
    <mergeCell ref="J517:J521"/>
    <mergeCell ref="K517:K521"/>
    <mergeCell ref="M517:M521"/>
    <mergeCell ref="N517:N521"/>
    <mergeCell ref="O517:O521"/>
    <mergeCell ref="P517:P521"/>
    <mergeCell ref="Q517:Q521"/>
    <mergeCell ref="R517:R521"/>
    <mergeCell ref="W517:X517"/>
    <mergeCell ref="Y517:Z517"/>
    <mergeCell ref="W521:X521"/>
    <mergeCell ref="Y521:Z521"/>
    <mergeCell ref="DC511:DC515"/>
    <mergeCell ref="DD511:DD515"/>
    <mergeCell ref="DE511:DE515"/>
    <mergeCell ref="DF511:DF515"/>
    <mergeCell ref="DG511:DG515"/>
    <mergeCell ref="DH511:DH515"/>
    <mergeCell ref="DI511:DI515"/>
    <mergeCell ref="DJ511:DJ515"/>
    <mergeCell ref="DK511:DK515"/>
    <mergeCell ref="DL511:DL515"/>
    <mergeCell ref="DM511:DM515"/>
    <mergeCell ref="DN511:DN515"/>
    <mergeCell ref="DO511:DO515"/>
    <mergeCell ref="DP511:DP515"/>
    <mergeCell ref="W512:X512"/>
    <mergeCell ref="Y512:Z512"/>
    <mergeCell ref="AA512:AB512"/>
    <mergeCell ref="AC512:AD512"/>
    <mergeCell ref="AE512:AF512"/>
    <mergeCell ref="AJ512:AK512"/>
    <mergeCell ref="AL512:AM512"/>
    <mergeCell ref="AN512:AO512"/>
    <mergeCell ref="W513:X513"/>
    <mergeCell ref="Y513:Z513"/>
    <mergeCell ref="AA513:AB513"/>
    <mergeCell ref="AC513:AD513"/>
    <mergeCell ref="AE513:AF513"/>
    <mergeCell ref="AJ513:AK513"/>
    <mergeCell ref="AL513:AM513"/>
    <mergeCell ref="AN513:AO513"/>
    <mergeCell ref="W514:X514"/>
    <mergeCell ref="Y514:Z514"/>
    <mergeCell ref="CI511:CI515"/>
    <mergeCell ref="CJ511:CJ515"/>
    <mergeCell ref="CK511:CK515"/>
    <mergeCell ref="CL511:CL515"/>
    <mergeCell ref="CM511:CM515"/>
    <mergeCell ref="CN511:CN515"/>
    <mergeCell ref="CO511:CO515"/>
    <mergeCell ref="CP511:CP515"/>
    <mergeCell ref="CR511:CR515"/>
    <mergeCell ref="CS511:CS515"/>
    <mergeCell ref="CT511:CT515"/>
    <mergeCell ref="CU511:CU515"/>
    <mergeCell ref="CV511:CW515"/>
    <mergeCell ref="CX511:CY515"/>
    <mergeCell ref="CZ511:CZ515"/>
    <mergeCell ref="DA511:DA515"/>
    <mergeCell ref="DB511:DB515"/>
    <mergeCell ref="BP511:BP515"/>
    <mergeCell ref="BR511:BR515"/>
    <mergeCell ref="BS511:BS515"/>
    <mergeCell ref="BT511:BT515"/>
    <mergeCell ref="BV511:BV515"/>
    <mergeCell ref="BW511:BW515"/>
    <mergeCell ref="BX511:BX515"/>
    <mergeCell ref="BY511:BY515"/>
    <mergeCell ref="BZ511:BZ515"/>
    <mergeCell ref="CA511:CA515"/>
    <mergeCell ref="CB511:CB515"/>
    <mergeCell ref="CC511:CC515"/>
    <mergeCell ref="CD511:CD515"/>
    <mergeCell ref="CE511:CE515"/>
    <mergeCell ref="CF511:CF515"/>
    <mergeCell ref="CG511:CG515"/>
    <mergeCell ref="CH511:CH515"/>
    <mergeCell ref="AA511:AB511"/>
    <mergeCell ref="AC511:AD511"/>
    <mergeCell ref="AE511:AF511"/>
    <mergeCell ref="AJ511:AK511"/>
    <mergeCell ref="AL511:AM511"/>
    <mergeCell ref="AN511:AO511"/>
    <mergeCell ref="AV511:AV515"/>
    <mergeCell ref="AW511:AW515"/>
    <mergeCell ref="AX511:AX515"/>
    <mergeCell ref="AY511:AY515"/>
    <mergeCell ref="AZ511:AZ515"/>
    <mergeCell ref="BK511:BK515"/>
    <mergeCell ref="BL511:BL515"/>
    <mergeCell ref="BM511:BM515"/>
    <mergeCell ref="BN511:BN515"/>
    <mergeCell ref="BO511:BO515"/>
    <mergeCell ref="AA514:AB514"/>
    <mergeCell ref="AC514:AD514"/>
    <mergeCell ref="AE514:AF514"/>
    <mergeCell ref="AJ514:AK514"/>
    <mergeCell ref="AL514:AM514"/>
    <mergeCell ref="AN514:AO514"/>
    <mergeCell ref="AA515:AB515"/>
    <mergeCell ref="AC515:AD515"/>
    <mergeCell ref="AE515:AF515"/>
    <mergeCell ref="AJ515:AK515"/>
    <mergeCell ref="AL515:AM515"/>
    <mergeCell ref="AN515:AO515"/>
    <mergeCell ref="B511:B515"/>
    <mergeCell ref="C511:C515"/>
    <mergeCell ref="D511:D515"/>
    <mergeCell ref="E511:E515"/>
    <mergeCell ref="F511:F515"/>
    <mergeCell ref="G511:G515"/>
    <mergeCell ref="I511:I515"/>
    <mergeCell ref="J511:J515"/>
    <mergeCell ref="K511:K515"/>
    <mergeCell ref="M511:M515"/>
    <mergeCell ref="N511:N515"/>
    <mergeCell ref="O511:O515"/>
    <mergeCell ref="P511:P515"/>
    <mergeCell ref="Q511:Q515"/>
    <mergeCell ref="R511:R515"/>
    <mergeCell ref="W511:X511"/>
    <mergeCell ref="Y511:Z511"/>
    <mergeCell ref="W515:X515"/>
    <mergeCell ref="Y515:Z515"/>
    <mergeCell ref="BA511:BA515"/>
    <mergeCell ref="DC505:DC509"/>
    <mergeCell ref="DD505:DD509"/>
    <mergeCell ref="DE505:DE509"/>
    <mergeCell ref="DF505:DF509"/>
    <mergeCell ref="DG505:DG509"/>
    <mergeCell ref="DH505:DH509"/>
    <mergeCell ref="DI505:DI509"/>
    <mergeCell ref="DJ505:DJ509"/>
    <mergeCell ref="DK505:DK509"/>
    <mergeCell ref="DL505:DL509"/>
    <mergeCell ref="DM505:DM509"/>
    <mergeCell ref="DN505:DN509"/>
    <mergeCell ref="DO505:DO509"/>
    <mergeCell ref="DP505:DP509"/>
    <mergeCell ref="W506:X506"/>
    <mergeCell ref="Y506:Z506"/>
    <mergeCell ref="AA506:AB506"/>
    <mergeCell ref="AC506:AD506"/>
    <mergeCell ref="AE506:AF506"/>
    <mergeCell ref="AJ506:AK506"/>
    <mergeCell ref="AL506:AM506"/>
    <mergeCell ref="AN506:AO506"/>
    <mergeCell ref="W507:X507"/>
    <mergeCell ref="Y507:Z507"/>
    <mergeCell ref="AA507:AB507"/>
    <mergeCell ref="AC507:AD507"/>
    <mergeCell ref="AE507:AF507"/>
    <mergeCell ref="AJ507:AK507"/>
    <mergeCell ref="AL507:AM507"/>
    <mergeCell ref="AN507:AO507"/>
    <mergeCell ref="W508:X508"/>
    <mergeCell ref="Y508:Z508"/>
    <mergeCell ref="CI505:CI509"/>
    <mergeCell ref="CJ505:CJ509"/>
    <mergeCell ref="CK505:CK509"/>
    <mergeCell ref="CL505:CL509"/>
    <mergeCell ref="CM505:CM509"/>
    <mergeCell ref="CN505:CN509"/>
    <mergeCell ref="CO505:CO509"/>
    <mergeCell ref="CP505:CP509"/>
    <mergeCell ref="CR505:CR509"/>
    <mergeCell ref="CS505:CS509"/>
    <mergeCell ref="CT505:CT509"/>
    <mergeCell ref="CU505:CU509"/>
    <mergeCell ref="CV505:CW509"/>
    <mergeCell ref="CX505:CY509"/>
    <mergeCell ref="CZ505:CZ509"/>
    <mergeCell ref="DA505:DA509"/>
    <mergeCell ref="DB505:DB509"/>
    <mergeCell ref="BP505:BP509"/>
    <mergeCell ref="BR505:BR509"/>
    <mergeCell ref="BS505:BS509"/>
    <mergeCell ref="BT505:BT509"/>
    <mergeCell ref="BV505:BV509"/>
    <mergeCell ref="BW505:BW509"/>
    <mergeCell ref="BX505:BX509"/>
    <mergeCell ref="BY505:BY509"/>
    <mergeCell ref="BZ505:BZ509"/>
    <mergeCell ref="CA505:CA509"/>
    <mergeCell ref="CB505:CB509"/>
    <mergeCell ref="CC505:CC509"/>
    <mergeCell ref="CD505:CD509"/>
    <mergeCell ref="CE505:CE509"/>
    <mergeCell ref="CF505:CF509"/>
    <mergeCell ref="CG505:CG509"/>
    <mergeCell ref="CH505:CH509"/>
    <mergeCell ref="AA505:AB505"/>
    <mergeCell ref="AC505:AD505"/>
    <mergeCell ref="AE505:AF505"/>
    <mergeCell ref="AJ505:AK505"/>
    <mergeCell ref="AL505:AM505"/>
    <mergeCell ref="AN505:AO505"/>
    <mergeCell ref="AV505:AV509"/>
    <mergeCell ref="AW505:AW509"/>
    <mergeCell ref="AX505:AX509"/>
    <mergeCell ref="AY505:AY509"/>
    <mergeCell ref="AZ505:AZ509"/>
    <mergeCell ref="BA505:BA509"/>
    <mergeCell ref="BK505:BK509"/>
    <mergeCell ref="BL505:BL509"/>
    <mergeCell ref="BM505:BM509"/>
    <mergeCell ref="BN505:BN509"/>
    <mergeCell ref="BO505:BO509"/>
    <mergeCell ref="AA508:AB508"/>
    <mergeCell ref="AC508:AD508"/>
    <mergeCell ref="AE508:AF508"/>
    <mergeCell ref="AJ508:AK508"/>
    <mergeCell ref="AL508:AM508"/>
    <mergeCell ref="AN508:AO508"/>
    <mergeCell ref="AA509:AB509"/>
    <mergeCell ref="AC509:AD509"/>
    <mergeCell ref="AE509:AF509"/>
    <mergeCell ref="AJ509:AK509"/>
    <mergeCell ref="AL509:AM509"/>
    <mergeCell ref="AN509:AO509"/>
    <mergeCell ref="B505:B509"/>
    <mergeCell ref="C505:C509"/>
    <mergeCell ref="D505:D509"/>
    <mergeCell ref="E505:E509"/>
    <mergeCell ref="F505:F509"/>
    <mergeCell ref="G505:G509"/>
    <mergeCell ref="I505:I509"/>
    <mergeCell ref="J505:J509"/>
    <mergeCell ref="K505:K509"/>
    <mergeCell ref="M505:M509"/>
    <mergeCell ref="N505:N509"/>
    <mergeCell ref="O505:O509"/>
    <mergeCell ref="P505:P509"/>
    <mergeCell ref="Q505:Q509"/>
    <mergeCell ref="R505:R509"/>
    <mergeCell ref="W505:X505"/>
    <mergeCell ref="Y505:Z505"/>
    <mergeCell ref="W509:X509"/>
    <mergeCell ref="Y509:Z509"/>
    <mergeCell ref="DC499:DC503"/>
    <mergeCell ref="DD499:DD503"/>
    <mergeCell ref="DE499:DE503"/>
    <mergeCell ref="DF499:DF503"/>
    <mergeCell ref="DG499:DG503"/>
    <mergeCell ref="DH499:DH503"/>
    <mergeCell ref="DI499:DI503"/>
    <mergeCell ref="DJ499:DJ503"/>
    <mergeCell ref="DK499:DK503"/>
    <mergeCell ref="DL499:DL503"/>
    <mergeCell ref="DM499:DM503"/>
    <mergeCell ref="DN499:DN503"/>
    <mergeCell ref="DO499:DO503"/>
    <mergeCell ref="DP499:DP503"/>
    <mergeCell ref="W500:X500"/>
    <mergeCell ref="Y500:Z500"/>
    <mergeCell ref="AA500:AB500"/>
    <mergeCell ref="AC500:AD500"/>
    <mergeCell ref="AE500:AF500"/>
    <mergeCell ref="AJ500:AK500"/>
    <mergeCell ref="AL500:AM500"/>
    <mergeCell ref="AN500:AO500"/>
    <mergeCell ref="W501:X501"/>
    <mergeCell ref="Y501:Z501"/>
    <mergeCell ref="AA501:AB501"/>
    <mergeCell ref="AC501:AD501"/>
    <mergeCell ref="AE501:AF501"/>
    <mergeCell ref="AJ501:AK501"/>
    <mergeCell ref="AL501:AM501"/>
    <mergeCell ref="AN501:AO501"/>
    <mergeCell ref="W502:X502"/>
    <mergeCell ref="Y502:Z502"/>
    <mergeCell ref="CI499:CI503"/>
    <mergeCell ref="CJ499:CJ503"/>
    <mergeCell ref="CK499:CK503"/>
    <mergeCell ref="CL499:CL503"/>
    <mergeCell ref="CM499:CM503"/>
    <mergeCell ref="CN499:CN503"/>
    <mergeCell ref="CO499:CO503"/>
    <mergeCell ref="CP499:CP503"/>
    <mergeCell ref="CR499:CR503"/>
    <mergeCell ref="CS499:CS503"/>
    <mergeCell ref="CT499:CT503"/>
    <mergeCell ref="CU499:CU503"/>
    <mergeCell ref="CV499:CW503"/>
    <mergeCell ref="CX499:CY503"/>
    <mergeCell ref="CZ499:CZ503"/>
    <mergeCell ref="DA499:DA503"/>
    <mergeCell ref="DB499:DB503"/>
    <mergeCell ref="BP499:BP503"/>
    <mergeCell ref="BR499:BR503"/>
    <mergeCell ref="BS499:BS503"/>
    <mergeCell ref="BT499:BT503"/>
    <mergeCell ref="BV499:BV503"/>
    <mergeCell ref="BW499:BW503"/>
    <mergeCell ref="BX499:BX503"/>
    <mergeCell ref="BY499:BY503"/>
    <mergeCell ref="BZ499:BZ503"/>
    <mergeCell ref="CA499:CA503"/>
    <mergeCell ref="CB499:CB503"/>
    <mergeCell ref="CC499:CC503"/>
    <mergeCell ref="CD499:CD503"/>
    <mergeCell ref="CE499:CE503"/>
    <mergeCell ref="CF499:CF503"/>
    <mergeCell ref="CG499:CG503"/>
    <mergeCell ref="CH499:CH503"/>
    <mergeCell ref="AA499:AB499"/>
    <mergeCell ref="AC499:AD499"/>
    <mergeCell ref="AE499:AF499"/>
    <mergeCell ref="AJ499:AK499"/>
    <mergeCell ref="AL499:AM499"/>
    <mergeCell ref="AN499:AO499"/>
    <mergeCell ref="AV499:AV503"/>
    <mergeCell ref="AW499:AW503"/>
    <mergeCell ref="AX499:AX503"/>
    <mergeCell ref="AY499:AY503"/>
    <mergeCell ref="AZ499:AZ503"/>
    <mergeCell ref="BA499:BA503"/>
    <mergeCell ref="BK499:BK503"/>
    <mergeCell ref="BL499:BL503"/>
    <mergeCell ref="BM499:BM503"/>
    <mergeCell ref="BN499:BN503"/>
    <mergeCell ref="BO499:BO503"/>
    <mergeCell ref="AA502:AB502"/>
    <mergeCell ref="AC502:AD502"/>
    <mergeCell ref="AE502:AF502"/>
    <mergeCell ref="AJ502:AK502"/>
    <mergeCell ref="AL502:AM502"/>
    <mergeCell ref="AN502:AO502"/>
    <mergeCell ref="AA503:AB503"/>
    <mergeCell ref="AC503:AD503"/>
    <mergeCell ref="AE503:AF503"/>
    <mergeCell ref="AJ503:AK503"/>
    <mergeCell ref="AL503:AM503"/>
    <mergeCell ref="AN503:AO503"/>
    <mergeCell ref="B499:B503"/>
    <mergeCell ref="C499:C503"/>
    <mergeCell ref="D499:D503"/>
    <mergeCell ref="E499:E503"/>
    <mergeCell ref="F499:F503"/>
    <mergeCell ref="G499:G503"/>
    <mergeCell ref="I499:I503"/>
    <mergeCell ref="J499:J503"/>
    <mergeCell ref="K499:K503"/>
    <mergeCell ref="M499:M503"/>
    <mergeCell ref="N499:N503"/>
    <mergeCell ref="O499:O503"/>
    <mergeCell ref="P499:P503"/>
    <mergeCell ref="Q499:Q503"/>
    <mergeCell ref="R499:R503"/>
    <mergeCell ref="W499:X499"/>
    <mergeCell ref="Y499:Z499"/>
    <mergeCell ref="W503:X503"/>
    <mergeCell ref="Y503:Z503"/>
    <mergeCell ref="DC493:DC497"/>
    <mergeCell ref="DD493:DD497"/>
    <mergeCell ref="DE493:DE497"/>
    <mergeCell ref="DF493:DF497"/>
    <mergeCell ref="DG493:DG497"/>
    <mergeCell ref="DH493:DH497"/>
    <mergeCell ref="DI493:DI497"/>
    <mergeCell ref="DJ493:DJ497"/>
    <mergeCell ref="DK493:DK497"/>
    <mergeCell ref="DL493:DL497"/>
    <mergeCell ref="DM493:DM497"/>
    <mergeCell ref="DN493:DN497"/>
    <mergeCell ref="DO493:DO497"/>
    <mergeCell ref="DP493:DP497"/>
    <mergeCell ref="W494:X494"/>
    <mergeCell ref="Y494:Z494"/>
    <mergeCell ref="AA494:AB494"/>
    <mergeCell ref="AC494:AD494"/>
    <mergeCell ref="AE494:AF494"/>
    <mergeCell ref="AJ494:AK494"/>
    <mergeCell ref="AL494:AM494"/>
    <mergeCell ref="AN494:AO494"/>
    <mergeCell ref="W495:X495"/>
    <mergeCell ref="Y495:Z495"/>
    <mergeCell ref="AA495:AB495"/>
    <mergeCell ref="AC495:AD495"/>
    <mergeCell ref="AE495:AF495"/>
    <mergeCell ref="AJ495:AK495"/>
    <mergeCell ref="AL495:AM495"/>
    <mergeCell ref="AN495:AO495"/>
    <mergeCell ref="W496:X496"/>
    <mergeCell ref="Y496:Z496"/>
    <mergeCell ref="CI493:CI497"/>
    <mergeCell ref="CJ493:CJ497"/>
    <mergeCell ref="CK493:CK497"/>
    <mergeCell ref="CL493:CL497"/>
    <mergeCell ref="CM493:CM497"/>
    <mergeCell ref="CN493:CN497"/>
    <mergeCell ref="CO493:CO497"/>
    <mergeCell ref="CP493:CP497"/>
    <mergeCell ref="CR493:CR497"/>
    <mergeCell ref="CS493:CS497"/>
    <mergeCell ref="CT493:CT497"/>
    <mergeCell ref="CU493:CU497"/>
    <mergeCell ref="CV493:CW497"/>
    <mergeCell ref="CX493:CY497"/>
    <mergeCell ref="CZ493:CZ497"/>
    <mergeCell ref="DA493:DA497"/>
    <mergeCell ref="DB493:DB497"/>
    <mergeCell ref="BP493:BP497"/>
    <mergeCell ref="BR493:BR497"/>
    <mergeCell ref="BS493:BS497"/>
    <mergeCell ref="BT493:BT497"/>
    <mergeCell ref="BV493:BV497"/>
    <mergeCell ref="BW493:BW497"/>
    <mergeCell ref="BX493:BX497"/>
    <mergeCell ref="BY493:BY497"/>
    <mergeCell ref="BZ493:BZ497"/>
    <mergeCell ref="CA493:CA497"/>
    <mergeCell ref="CB493:CB497"/>
    <mergeCell ref="CC493:CC497"/>
    <mergeCell ref="CD493:CD497"/>
    <mergeCell ref="CE493:CE497"/>
    <mergeCell ref="CF493:CF497"/>
    <mergeCell ref="CG493:CG497"/>
    <mergeCell ref="CH493:CH497"/>
    <mergeCell ref="AA493:AB493"/>
    <mergeCell ref="AC493:AD493"/>
    <mergeCell ref="AE493:AF493"/>
    <mergeCell ref="AJ493:AK493"/>
    <mergeCell ref="AL493:AM493"/>
    <mergeCell ref="AN493:AO493"/>
    <mergeCell ref="AV493:AV497"/>
    <mergeCell ref="AW493:AW497"/>
    <mergeCell ref="AX493:AX497"/>
    <mergeCell ref="AY493:AY497"/>
    <mergeCell ref="AZ493:AZ497"/>
    <mergeCell ref="BA493:BA497"/>
    <mergeCell ref="BK493:BK497"/>
    <mergeCell ref="BL493:BL497"/>
    <mergeCell ref="BM493:BM497"/>
    <mergeCell ref="BN493:BN497"/>
    <mergeCell ref="BO493:BO497"/>
    <mergeCell ref="AA496:AB496"/>
    <mergeCell ref="AC496:AD496"/>
    <mergeCell ref="AE496:AF496"/>
    <mergeCell ref="AJ496:AK496"/>
    <mergeCell ref="AL496:AM496"/>
    <mergeCell ref="AN496:AO496"/>
    <mergeCell ref="AA497:AB497"/>
    <mergeCell ref="AC497:AD497"/>
    <mergeCell ref="AE497:AF497"/>
    <mergeCell ref="AJ497:AK497"/>
    <mergeCell ref="AL497:AM497"/>
    <mergeCell ref="AN497:AO497"/>
    <mergeCell ref="B493:B497"/>
    <mergeCell ref="C493:C497"/>
    <mergeCell ref="D493:D497"/>
    <mergeCell ref="E493:E497"/>
    <mergeCell ref="F493:F497"/>
    <mergeCell ref="G493:G497"/>
    <mergeCell ref="I493:I497"/>
    <mergeCell ref="J493:J497"/>
    <mergeCell ref="K493:K497"/>
    <mergeCell ref="M493:M497"/>
    <mergeCell ref="N493:N497"/>
    <mergeCell ref="O493:O497"/>
    <mergeCell ref="P493:P497"/>
    <mergeCell ref="Q493:Q497"/>
    <mergeCell ref="R493:R497"/>
    <mergeCell ref="W493:X493"/>
    <mergeCell ref="Y493:Z493"/>
    <mergeCell ref="W497:X497"/>
    <mergeCell ref="Y497:Z497"/>
    <mergeCell ref="DC487:DC491"/>
    <mergeCell ref="DD487:DD491"/>
    <mergeCell ref="DE487:DE491"/>
    <mergeCell ref="DF487:DF491"/>
    <mergeCell ref="DG487:DG491"/>
    <mergeCell ref="DH487:DH491"/>
    <mergeCell ref="DI487:DI491"/>
    <mergeCell ref="DJ487:DJ491"/>
    <mergeCell ref="DK487:DK491"/>
    <mergeCell ref="DL487:DL491"/>
    <mergeCell ref="DM487:DM491"/>
    <mergeCell ref="DN487:DN491"/>
    <mergeCell ref="DO487:DO491"/>
    <mergeCell ref="DP487:DP491"/>
    <mergeCell ref="W488:X488"/>
    <mergeCell ref="Y488:Z488"/>
    <mergeCell ref="AA488:AB488"/>
    <mergeCell ref="AC488:AD488"/>
    <mergeCell ref="AE488:AF488"/>
    <mergeCell ref="AJ488:AK488"/>
    <mergeCell ref="AL488:AM488"/>
    <mergeCell ref="AN488:AO488"/>
    <mergeCell ref="W489:X489"/>
    <mergeCell ref="Y489:Z489"/>
    <mergeCell ref="AA489:AB489"/>
    <mergeCell ref="AC489:AD489"/>
    <mergeCell ref="AE489:AF489"/>
    <mergeCell ref="AJ489:AK489"/>
    <mergeCell ref="AL489:AM489"/>
    <mergeCell ref="AN489:AO489"/>
    <mergeCell ref="W490:X490"/>
    <mergeCell ref="Y490:Z490"/>
    <mergeCell ref="CI487:CI491"/>
    <mergeCell ref="CJ487:CJ491"/>
    <mergeCell ref="CK487:CK491"/>
    <mergeCell ref="CL487:CL491"/>
    <mergeCell ref="CM487:CM491"/>
    <mergeCell ref="CN487:CN491"/>
    <mergeCell ref="CO487:CO491"/>
    <mergeCell ref="CP487:CP491"/>
    <mergeCell ref="CR487:CR491"/>
    <mergeCell ref="CS487:CS491"/>
    <mergeCell ref="CT487:CT491"/>
    <mergeCell ref="CU487:CU491"/>
    <mergeCell ref="CV487:CW491"/>
    <mergeCell ref="CX487:CY491"/>
    <mergeCell ref="CZ487:CZ491"/>
    <mergeCell ref="DA487:DA491"/>
    <mergeCell ref="DB487:DB491"/>
    <mergeCell ref="BP487:BP491"/>
    <mergeCell ref="BR487:BR491"/>
    <mergeCell ref="BS487:BS491"/>
    <mergeCell ref="BT487:BT491"/>
    <mergeCell ref="BV487:BV491"/>
    <mergeCell ref="BW487:BW491"/>
    <mergeCell ref="BX487:BX491"/>
    <mergeCell ref="BY487:BY491"/>
    <mergeCell ref="BZ487:BZ491"/>
    <mergeCell ref="CA487:CA491"/>
    <mergeCell ref="CB487:CB491"/>
    <mergeCell ref="CC487:CC491"/>
    <mergeCell ref="CD487:CD491"/>
    <mergeCell ref="CE487:CE491"/>
    <mergeCell ref="CF487:CF491"/>
    <mergeCell ref="CG487:CG491"/>
    <mergeCell ref="CH487:CH491"/>
    <mergeCell ref="AA487:AB487"/>
    <mergeCell ref="AC487:AD487"/>
    <mergeCell ref="AE487:AF487"/>
    <mergeCell ref="AJ487:AK487"/>
    <mergeCell ref="AL487:AM487"/>
    <mergeCell ref="AN487:AO487"/>
    <mergeCell ref="AV487:AV491"/>
    <mergeCell ref="AW487:AW491"/>
    <mergeCell ref="AX487:AX491"/>
    <mergeCell ref="AY487:AY491"/>
    <mergeCell ref="AZ487:AZ491"/>
    <mergeCell ref="BA487:BA491"/>
    <mergeCell ref="BK487:BK491"/>
    <mergeCell ref="BL487:BL491"/>
    <mergeCell ref="BM487:BM491"/>
    <mergeCell ref="BN487:BN491"/>
    <mergeCell ref="BO487:BO491"/>
    <mergeCell ref="AA490:AB490"/>
    <mergeCell ref="AC490:AD490"/>
    <mergeCell ref="AE490:AF490"/>
    <mergeCell ref="AJ490:AK490"/>
    <mergeCell ref="AL490:AM490"/>
    <mergeCell ref="AN490:AO490"/>
    <mergeCell ref="AA491:AB491"/>
    <mergeCell ref="AC491:AD491"/>
    <mergeCell ref="AE491:AF491"/>
    <mergeCell ref="AJ491:AK491"/>
    <mergeCell ref="AL491:AM491"/>
    <mergeCell ref="AN491:AO491"/>
    <mergeCell ref="B487:B491"/>
    <mergeCell ref="C487:C491"/>
    <mergeCell ref="D487:D491"/>
    <mergeCell ref="E487:E491"/>
    <mergeCell ref="F487:F491"/>
    <mergeCell ref="G487:G491"/>
    <mergeCell ref="I487:I491"/>
    <mergeCell ref="J487:J491"/>
    <mergeCell ref="K487:K491"/>
    <mergeCell ref="M487:M491"/>
    <mergeCell ref="N487:N491"/>
    <mergeCell ref="O487:O491"/>
    <mergeCell ref="P487:P491"/>
    <mergeCell ref="Q487:Q491"/>
    <mergeCell ref="R487:R491"/>
    <mergeCell ref="W487:X487"/>
    <mergeCell ref="Y487:Z487"/>
    <mergeCell ref="W491:X491"/>
    <mergeCell ref="Y491:Z491"/>
    <mergeCell ref="DC481:DC485"/>
    <mergeCell ref="DD481:DD485"/>
    <mergeCell ref="DE481:DE485"/>
    <mergeCell ref="DF481:DF485"/>
    <mergeCell ref="DG481:DG485"/>
    <mergeCell ref="DH481:DH485"/>
    <mergeCell ref="DI481:DI485"/>
    <mergeCell ref="DJ481:DJ485"/>
    <mergeCell ref="DK481:DK485"/>
    <mergeCell ref="DL481:DL485"/>
    <mergeCell ref="DM481:DM485"/>
    <mergeCell ref="DN481:DN485"/>
    <mergeCell ref="DO481:DO485"/>
    <mergeCell ref="DP481:DP485"/>
    <mergeCell ref="W482:X482"/>
    <mergeCell ref="Y482:Z482"/>
    <mergeCell ref="AA482:AB482"/>
    <mergeCell ref="AC482:AD482"/>
    <mergeCell ref="AE482:AF482"/>
    <mergeCell ref="AJ482:AK482"/>
    <mergeCell ref="AL482:AM482"/>
    <mergeCell ref="AN482:AO482"/>
    <mergeCell ref="W483:X483"/>
    <mergeCell ref="Y483:Z483"/>
    <mergeCell ref="AA483:AB483"/>
    <mergeCell ref="AC483:AD483"/>
    <mergeCell ref="AE483:AF483"/>
    <mergeCell ref="AJ483:AK483"/>
    <mergeCell ref="AL483:AM483"/>
    <mergeCell ref="AN483:AO483"/>
    <mergeCell ref="W484:X484"/>
    <mergeCell ref="Y484:Z484"/>
    <mergeCell ref="CI481:CI485"/>
    <mergeCell ref="CJ481:CJ485"/>
    <mergeCell ref="CK481:CK485"/>
    <mergeCell ref="CL481:CL485"/>
    <mergeCell ref="CM481:CM485"/>
    <mergeCell ref="CN481:CN485"/>
    <mergeCell ref="CO481:CO485"/>
    <mergeCell ref="CP481:CP485"/>
    <mergeCell ref="CR481:CR485"/>
    <mergeCell ref="CS481:CS485"/>
    <mergeCell ref="CT481:CT485"/>
    <mergeCell ref="CU481:CU485"/>
    <mergeCell ref="CV481:CW485"/>
    <mergeCell ref="CX481:CY485"/>
    <mergeCell ref="CZ481:CZ485"/>
    <mergeCell ref="DA481:DA485"/>
    <mergeCell ref="DB481:DB485"/>
    <mergeCell ref="BP481:BP485"/>
    <mergeCell ref="BR481:BR485"/>
    <mergeCell ref="BS481:BS485"/>
    <mergeCell ref="BT481:BT485"/>
    <mergeCell ref="BV481:BV485"/>
    <mergeCell ref="BW481:BW485"/>
    <mergeCell ref="BX481:BX485"/>
    <mergeCell ref="BY481:BY485"/>
    <mergeCell ref="BZ481:BZ485"/>
    <mergeCell ref="CA481:CA485"/>
    <mergeCell ref="CB481:CB485"/>
    <mergeCell ref="CC481:CC485"/>
    <mergeCell ref="CD481:CD485"/>
    <mergeCell ref="CE481:CE485"/>
    <mergeCell ref="CF481:CF485"/>
    <mergeCell ref="CG481:CG485"/>
    <mergeCell ref="CH481:CH485"/>
    <mergeCell ref="AA481:AB481"/>
    <mergeCell ref="AC481:AD481"/>
    <mergeCell ref="AE481:AF481"/>
    <mergeCell ref="AJ481:AK481"/>
    <mergeCell ref="AL481:AM481"/>
    <mergeCell ref="AN481:AO481"/>
    <mergeCell ref="AV481:AV485"/>
    <mergeCell ref="AW481:AW485"/>
    <mergeCell ref="AX481:AX485"/>
    <mergeCell ref="AY481:AY485"/>
    <mergeCell ref="AZ481:AZ485"/>
    <mergeCell ref="BA481:BA485"/>
    <mergeCell ref="BK481:BK485"/>
    <mergeCell ref="BL481:BL485"/>
    <mergeCell ref="BM481:BM485"/>
    <mergeCell ref="BN481:BN485"/>
    <mergeCell ref="BO481:BO485"/>
    <mergeCell ref="AA484:AB484"/>
    <mergeCell ref="AC484:AD484"/>
    <mergeCell ref="AE484:AF484"/>
    <mergeCell ref="AJ484:AK484"/>
    <mergeCell ref="AL484:AM484"/>
    <mergeCell ref="AN484:AO484"/>
    <mergeCell ref="AA485:AB485"/>
    <mergeCell ref="AC485:AD485"/>
    <mergeCell ref="AE485:AF485"/>
    <mergeCell ref="AJ485:AK485"/>
    <mergeCell ref="AL485:AM485"/>
    <mergeCell ref="AN485:AO485"/>
    <mergeCell ref="B481:B485"/>
    <mergeCell ref="C481:C485"/>
    <mergeCell ref="D481:D485"/>
    <mergeCell ref="E481:E485"/>
    <mergeCell ref="F481:F485"/>
    <mergeCell ref="G481:G485"/>
    <mergeCell ref="I481:I485"/>
    <mergeCell ref="J481:J485"/>
    <mergeCell ref="K481:K485"/>
    <mergeCell ref="M481:M485"/>
    <mergeCell ref="N481:N485"/>
    <mergeCell ref="O481:O485"/>
    <mergeCell ref="P481:P485"/>
    <mergeCell ref="Q481:Q485"/>
    <mergeCell ref="R481:R485"/>
    <mergeCell ref="W481:X481"/>
    <mergeCell ref="Y481:Z481"/>
    <mergeCell ref="W485:X485"/>
    <mergeCell ref="Y485:Z485"/>
    <mergeCell ref="DC475:DC479"/>
    <mergeCell ref="DD475:DD479"/>
    <mergeCell ref="DE475:DE479"/>
    <mergeCell ref="DF475:DF479"/>
    <mergeCell ref="DG475:DG479"/>
    <mergeCell ref="DH475:DH479"/>
    <mergeCell ref="DI475:DI479"/>
    <mergeCell ref="DJ475:DJ479"/>
    <mergeCell ref="DK475:DK479"/>
    <mergeCell ref="DL475:DL479"/>
    <mergeCell ref="DM475:DM479"/>
    <mergeCell ref="DN475:DN479"/>
    <mergeCell ref="DO475:DO479"/>
    <mergeCell ref="DP475:DP479"/>
    <mergeCell ref="W476:X476"/>
    <mergeCell ref="Y476:Z476"/>
    <mergeCell ref="AA476:AB476"/>
    <mergeCell ref="AC476:AD476"/>
    <mergeCell ref="AE476:AF476"/>
    <mergeCell ref="AJ476:AK476"/>
    <mergeCell ref="AL476:AM476"/>
    <mergeCell ref="AN476:AO476"/>
    <mergeCell ref="W477:X477"/>
    <mergeCell ref="Y477:Z477"/>
    <mergeCell ref="AA477:AB477"/>
    <mergeCell ref="AC477:AD477"/>
    <mergeCell ref="AE477:AF477"/>
    <mergeCell ref="AJ477:AK477"/>
    <mergeCell ref="AL477:AM477"/>
    <mergeCell ref="AN477:AO477"/>
    <mergeCell ref="W478:X478"/>
    <mergeCell ref="Y478:Z478"/>
    <mergeCell ref="CI475:CI479"/>
    <mergeCell ref="CJ475:CJ479"/>
    <mergeCell ref="CK475:CK479"/>
    <mergeCell ref="CL475:CL479"/>
    <mergeCell ref="CM475:CM479"/>
    <mergeCell ref="CN475:CN479"/>
    <mergeCell ref="CO475:CO479"/>
    <mergeCell ref="CP475:CP479"/>
    <mergeCell ref="CR475:CR479"/>
    <mergeCell ref="CS475:CS479"/>
    <mergeCell ref="CT475:CT479"/>
    <mergeCell ref="CU475:CU479"/>
    <mergeCell ref="CV475:CW479"/>
    <mergeCell ref="CX475:CY479"/>
    <mergeCell ref="CZ475:CZ479"/>
    <mergeCell ref="DA475:DA479"/>
    <mergeCell ref="DB475:DB479"/>
    <mergeCell ref="BP475:BP479"/>
    <mergeCell ref="BR475:BR479"/>
    <mergeCell ref="BS475:BS479"/>
    <mergeCell ref="BT475:BT479"/>
    <mergeCell ref="BV475:BV479"/>
    <mergeCell ref="BW475:BW479"/>
    <mergeCell ref="BX475:BX479"/>
    <mergeCell ref="BY475:BY479"/>
    <mergeCell ref="BZ475:BZ479"/>
    <mergeCell ref="CA475:CA479"/>
    <mergeCell ref="CB475:CB479"/>
    <mergeCell ref="CC475:CC479"/>
    <mergeCell ref="CD475:CD479"/>
    <mergeCell ref="CE475:CE479"/>
    <mergeCell ref="CF475:CF479"/>
    <mergeCell ref="CG475:CG479"/>
    <mergeCell ref="CH475:CH479"/>
    <mergeCell ref="AA475:AB475"/>
    <mergeCell ref="AC475:AD475"/>
    <mergeCell ref="AE475:AF475"/>
    <mergeCell ref="AJ475:AK475"/>
    <mergeCell ref="AL475:AM475"/>
    <mergeCell ref="AN475:AO475"/>
    <mergeCell ref="AV475:AV479"/>
    <mergeCell ref="AW475:AW479"/>
    <mergeCell ref="AX475:AX479"/>
    <mergeCell ref="AY475:AY479"/>
    <mergeCell ref="AZ475:AZ479"/>
    <mergeCell ref="BA475:BA479"/>
    <mergeCell ref="BK475:BK479"/>
    <mergeCell ref="BL475:BL479"/>
    <mergeCell ref="BM475:BM479"/>
    <mergeCell ref="BN475:BN479"/>
    <mergeCell ref="BO475:BO479"/>
    <mergeCell ref="AA478:AB478"/>
    <mergeCell ref="AC478:AD478"/>
    <mergeCell ref="AE478:AF478"/>
    <mergeCell ref="AJ478:AK478"/>
    <mergeCell ref="AL478:AM478"/>
    <mergeCell ref="AN478:AO478"/>
    <mergeCell ref="AA479:AB479"/>
    <mergeCell ref="AC479:AD479"/>
    <mergeCell ref="AE479:AF479"/>
    <mergeCell ref="AJ479:AK479"/>
    <mergeCell ref="AL479:AM479"/>
    <mergeCell ref="AN479:AO479"/>
    <mergeCell ref="B475:B479"/>
    <mergeCell ref="C475:C479"/>
    <mergeCell ref="D475:D479"/>
    <mergeCell ref="E475:E479"/>
    <mergeCell ref="F475:F479"/>
    <mergeCell ref="G475:G479"/>
    <mergeCell ref="I475:I479"/>
    <mergeCell ref="J475:J479"/>
    <mergeCell ref="K475:K479"/>
    <mergeCell ref="M475:M479"/>
    <mergeCell ref="N475:N479"/>
    <mergeCell ref="O475:O479"/>
    <mergeCell ref="P475:P479"/>
    <mergeCell ref="Q475:Q479"/>
    <mergeCell ref="R475:R479"/>
    <mergeCell ref="W475:X475"/>
    <mergeCell ref="Y475:Z475"/>
    <mergeCell ref="W479:X479"/>
    <mergeCell ref="Y479:Z479"/>
    <mergeCell ref="DC469:DC473"/>
    <mergeCell ref="DD469:DD473"/>
    <mergeCell ref="DE469:DE473"/>
    <mergeCell ref="DF469:DF473"/>
    <mergeCell ref="DG469:DG473"/>
    <mergeCell ref="DH469:DH473"/>
    <mergeCell ref="DI469:DI473"/>
    <mergeCell ref="DJ469:DJ473"/>
    <mergeCell ref="DK469:DK473"/>
    <mergeCell ref="DL469:DL473"/>
    <mergeCell ref="DM469:DM473"/>
    <mergeCell ref="DN469:DN473"/>
    <mergeCell ref="DO469:DO473"/>
    <mergeCell ref="DP469:DP473"/>
    <mergeCell ref="W470:X470"/>
    <mergeCell ref="Y470:Z470"/>
    <mergeCell ref="AA470:AB470"/>
    <mergeCell ref="AC470:AD470"/>
    <mergeCell ref="AE470:AF470"/>
    <mergeCell ref="AJ470:AK470"/>
    <mergeCell ref="AL470:AM470"/>
    <mergeCell ref="AN470:AO470"/>
    <mergeCell ref="W471:X471"/>
    <mergeCell ref="Y471:Z471"/>
    <mergeCell ref="AA471:AB471"/>
    <mergeCell ref="AC471:AD471"/>
    <mergeCell ref="AE471:AF471"/>
    <mergeCell ref="AJ471:AK471"/>
    <mergeCell ref="AL471:AM471"/>
    <mergeCell ref="AN471:AO471"/>
    <mergeCell ref="W472:X472"/>
    <mergeCell ref="Y472:Z472"/>
    <mergeCell ref="CI469:CI473"/>
    <mergeCell ref="CJ469:CJ473"/>
    <mergeCell ref="CK469:CK473"/>
    <mergeCell ref="CL469:CL473"/>
    <mergeCell ref="CM469:CM473"/>
    <mergeCell ref="CN469:CN473"/>
    <mergeCell ref="CO469:CO473"/>
    <mergeCell ref="CP469:CP473"/>
    <mergeCell ref="CR469:CR473"/>
    <mergeCell ref="CS469:CS473"/>
    <mergeCell ref="CT469:CT473"/>
    <mergeCell ref="CU469:CU473"/>
    <mergeCell ref="CV469:CW473"/>
    <mergeCell ref="CX469:CY473"/>
    <mergeCell ref="CZ469:CZ473"/>
    <mergeCell ref="DA469:DA473"/>
    <mergeCell ref="DB469:DB473"/>
    <mergeCell ref="BP469:BP473"/>
    <mergeCell ref="BR469:BR473"/>
    <mergeCell ref="BS469:BS473"/>
    <mergeCell ref="BT469:BT473"/>
    <mergeCell ref="BV469:BV473"/>
    <mergeCell ref="BW469:BW473"/>
    <mergeCell ref="BX469:BX473"/>
    <mergeCell ref="BY469:BY473"/>
    <mergeCell ref="BZ469:BZ473"/>
    <mergeCell ref="CA469:CA473"/>
    <mergeCell ref="CB469:CB473"/>
    <mergeCell ref="CC469:CC473"/>
    <mergeCell ref="CD469:CD473"/>
    <mergeCell ref="CE469:CE473"/>
    <mergeCell ref="CF469:CF473"/>
    <mergeCell ref="CG469:CG473"/>
    <mergeCell ref="CH469:CH473"/>
    <mergeCell ref="AA469:AB469"/>
    <mergeCell ref="AC469:AD469"/>
    <mergeCell ref="AE469:AF469"/>
    <mergeCell ref="AJ469:AK469"/>
    <mergeCell ref="AL469:AM469"/>
    <mergeCell ref="AN469:AO469"/>
    <mergeCell ref="AV469:AV473"/>
    <mergeCell ref="AW469:AW473"/>
    <mergeCell ref="AX469:AX473"/>
    <mergeCell ref="AY469:AY473"/>
    <mergeCell ref="AZ469:AZ473"/>
    <mergeCell ref="BA469:BA473"/>
    <mergeCell ref="BK469:BK473"/>
    <mergeCell ref="BL469:BL473"/>
    <mergeCell ref="BM469:BM473"/>
    <mergeCell ref="BN469:BN473"/>
    <mergeCell ref="BO469:BO473"/>
    <mergeCell ref="AA472:AB472"/>
    <mergeCell ref="AC472:AD472"/>
    <mergeCell ref="AE472:AF472"/>
    <mergeCell ref="AJ472:AK472"/>
    <mergeCell ref="AL472:AM472"/>
    <mergeCell ref="AN472:AO472"/>
    <mergeCell ref="AA473:AB473"/>
    <mergeCell ref="AC473:AD473"/>
    <mergeCell ref="AE473:AF473"/>
    <mergeCell ref="AJ473:AK473"/>
    <mergeCell ref="AL473:AM473"/>
    <mergeCell ref="AN473:AO473"/>
    <mergeCell ref="B469:B473"/>
    <mergeCell ref="C469:C473"/>
    <mergeCell ref="D469:D473"/>
    <mergeCell ref="E469:E473"/>
    <mergeCell ref="F469:F473"/>
    <mergeCell ref="G469:G473"/>
    <mergeCell ref="I469:I473"/>
    <mergeCell ref="J469:J473"/>
    <mergeCell ref="K469:K473"/>
    <mergeCell ref="M469:M473"/>
    <mergeCell ref="N469:N473"/>
    <mergeCell ref="O469:O473"/>
    <mergeCell ref="P469:P473"/>
    <mergeCell ref="Q469:Q473"/>
    <mergeCell ref="R469:R473"/>
    <mergeCell ref="W469:X469"/>
    <mergeCell ref="Y469:Z469"/>
    <mergeCell ref="W473:X473"/>
    <mergeCell ref="Y473:Z473"/>
    <mergeCell ref="DC463:DC467"/>
    <mergeCell ref="DD463:DD467"/>
    <mergeCell ref="DE463:DE467"/>
    <mergeCell ref="DF463:DF467"/>
    <mergeCell ref="DG463:DG467"/>
    <mergeCell ref="DH463:DH467"/>
    <mergeCell ref="DI463:DI467"/>
    <mergeCell ref="DJ463:DJ467"/>
    <mergeCell ref="DK463:DK467"/>
    <mergeCell ref="DL463:DL467"/>
    <mergeCell ref="DM463:DM467"/>
    <mergeCell ref="DN463:DN467"/>
    <mergeCell ref="DO463:DO467"/>
    <mergeCell ref="DP463:DP467"/>
    <mergeCell ref="W464:X464"/>
    <mergeCell ref="Y464:Z464"/>
    <mergeCell ref="AA464:AB464"/>
    <mergeCell ref="AC464:AD464"/>
    <mergeCell ref="AE464:AF464"/>
    <mergeCell ref="AJ464:AK464"/>
    <mergeCell ref="AL464:AM464"/>
    <mergeCell ref="AN464:AO464"/>
    <mergeCell ref="W465:X465"/>
    <mergeCell ref="Y465:Z465"/>
    <mergeCell ref="AA465:AB465"/>
    <mergeCell ref="AC465:AD465"/>
    <mergeCell ref="AE465:AF465"/>
    <mergeCell ref="AJ465:AK465"/>
    <mergeCell ref="AL465:AM465"/>
    <mergeCell ref="AN465:AO465"/>
    <mergeCell ref="W466:X466"/>
    <mergeCell ref="Y466:Z466"/>
    <mergeCell ref="CI463:CI467"/>
    <mergeCell ref="CJ463:CJ467"/>
    <mergeCell ref="CK463:CK467"/>
    <mergeCell ref="CL463:CL467"/>
    <mergeCell ref="CM463:CM467"/>
    <mergeCell ref="CN463:CN467"/>
    <mergeCell ref="CO463:CO467"/>
    <mergeCell ref="CP463:CP467"/>
    <mergeCell ref="CR463:CR467"/>
    <mergeCell ref="CS463:CS467"/>
    <mergeCell ref="CT463:CT467"/>
    <mergeCell ref="CU463:CU467"/>
    <mergeCell ref="CV463:CW467"/>
    <mergeCell ref="CX463:CY467"/>
    <mergeCell ref="CZ463:CZ467"/>
    <mergeCell ref="DA463:DA467"/>
    <mergeCell ref="DB463:DB467"/>
    <mergeCell ref="BP463:BP467"/>
    <mergeCell ref="BR463:BR467"/>
    <mergeCell ref="BS463:BS467"/>
    <mergeCell ref="BT463:BT467"/>
    <mergeCell ref="BV463:BV467"/>
    <mergeCell ref="BW463:BW467"/>
    <mergeCell ref="BX463:BX467"/>
    <mergeCell ref="BY463:BY467"/>
    <mergeCell ref="BZ463:BZ467"/>
    <mergeCell ref="CA463:CA467"/>
    <mergeCell ref="CB463:CB467"/>
    <mergeCell ref="CC463:CC467"/>
    <mergeCell ref="CD463:CD467"/>
    <mergeCell ref="CE463:CE467"/>
    <mergeCell ref="CF463:CF467"/>
    <mergeCell ref="CG463:CG467"/>
    <mergeCell ref="CH463:CH467"/>
    <mergeCell ref="AA463:AB463"/>
    <mergeCell ref="AC463:AD463"/>
    <mergeCell ref="AE463:AF463"/>
    <mergeCell ref="AJ463:AK463"/>
    <mergeCell ref="AL463:AM463"/>
    <mergeCell ref="AN463:AO463"/>
    <mergeCell ref="AV463:AV467"/>
    <mergeCell ref="AW463:AW467"/>
    <mergeCell ref="AX463:AX467"/>
    <mergeCell ref="AY463:AY467"/>
    <mergeCell ref="AZ463:AZ467"/>
    <mergeCell ref="BA463:BA467"/>
    <mergeCell ref="BK463:BK467"/>
    <mergeCell ref="BL463:BL467"/>
    <mergeCell ref="BM463:BM467"/>
    <mergeCell ref="BN463:BN467"/>
    <mergeCell ref="BO463:BO467"/>
    <mergeCell ref="AA466:AB466"/>
    <mergeCell ref="AC466:AD466"/>
    <mergeCell ref="AE466:AF466"/>
    <mergeCell ref="AJ466:AK466"/>
    <mergeCell ref="AL466:AM466"/>
    <mergeCell ref="AN466:AO466"/>
    <mergeCell ref="AA467:AB467"/>
    <mergeCell ref="AC467:AD467"/>
    <mergeCell ref="AE467:AF467"/>
    <mergeCell ref="AJ467:AK467"/>
    <mergeCell ref="AL467:AM467"/>
    <mergeCell ref="AN467:AO467"/>
    <mergeCell ref="B463:B467"/>
    <mergeCell ref="C463:C467"/>
    <mergeCell ref="D463:D467"/>
    <mergeCell ref="E463:E467"/>
    <mergeCell ref="F463:F467"/>
    <mergeCell ref="G463:G467"/>
    <mergeCell ref="I463:I467"/>
    <mergeCell ref="J463:J467"/>
    <mergeCell ref="K463:K467"/>
    <mergeCell ref="M463:M467"/>
    <mergeCell ref="N463:N467"/>
    <mergeCell ref="O463:O467"/>
    <mergeCell ref="P463:P467"/>
    <mergeCell ref="Q463:Q467"/>
    <mergeCell ref="R463:R467"/>
    <mergeCell ref="W463:X463"/>
    <mergeCell ref="Y463:Z463"/>
    <mergeCell ref="W467:X467"/>
    <mergeCell ref="Y467:Z467"/>
    <mergeCell ref="DC457:DC461"/>
    <mergeCell ref="DD457:DD461"/>
    <mergeCell ref="DE457:DE461"/>
    <mergeCell ref="DF457:DF461"/>
    <mergeCell ref="DG457:DG461"/>
    <mergeCell ref="DH457:DH461"/>
    <mergeCell ref="DI457:DI461"/>
    <mergeCell ref="DJ457:DJ461"/>
    <mergeCell ref="DK457:DK461"/>
    <mergeCell ref="DL457:DL461"/>
    <mergeCell ref="DM457:DM461"/>
    <mergeCell ref="DN457:DN461"/>
    <mergeCell ref="DO457:DO461"/>
    <mergeCell ref="DP457:DP461"/>
    <mergeCell ref="W458:X458"/>
    <mergeCell ref="Y458:Z458"/>
    <mergeCell ref="AA458:AB458"/>
    <mergeCell ref="AC458:AD458"/>
    <mergeCell ref="AE458:AF458"/>
    <mergeCell ref="AJ458:AK458"/>
    <mergeCell ref="AL458:AM458"/>
    <mergeCell ref="AN458:AO458"/>
    <mergeCell ref="W459:X459"/>
    <mergeCell ref="Y459:Z459"/>
    <mergeCell ref="AA459:AB459"/>
    <mergeCell ref="AC459:AD459"/>
    <mergeCell ref="AE459:AF459"/>
    <mergeCell ref="AJ459:AK459"/>
    <mergeCell ref="AL459:AM459"/>
    <mergeCell ref="AN459:AO459"/>
    <mergeCell ref="W460:X460"/>
    <mergeCell ref="Y460:Z460"/>
    <mergeCell ref="CI457:CI461"/>
    <mergeCell ref="CJ457:CJ461"/>
    <mergeCell ref="CK457:CK461"/>
    <mergeCell ref="CL457:CL461"/>
    <mergeCell ref="CM457:CM461"/>
    <mergeCell ref="CN457:CN461"/>
    <mergeCell ref="CO457:CO461"/>
    <mergeCell ref="CP457:CP461"/>
    <mergeCell ref="CR457:CR461"/>
    <mergeCell ref="CS457:CS461"/>
    <mergeCell ref="CT457:CT461"/>
    <mergeCell ref="CU457:CU461"/>
    <mergeCell ref="CV457:CW461"/>
    <mergeCell ref="CX457:CY461"/>
    <mergeCell ref="CZ457:CZ461"/>
    <mergeCell ref="DA457:DA461"/>
    <mergeCell ref="DB457:DB461"/>
    <mergeCell ref="BP457:BP461"/>
    <mergeCell ref="BR457:BR461"/>
    <mergeCell ref="BS457:BS461"/>
    <mergeCell ref="BT457:BT461"/>
    <mergeCell ref="BV457:BV461"/>
    <mergeCell ref="BW457:BW461"/>
    <mergeCell ref="BX457:BX461"/>
    <mergeCell ref="BY457:BY461"/>
    <mergeCell ref="BZ457:BZ461"/>
    <mergeCell ref="CA457:CA461"/>
    <mergeCell ref="CB457:CB461"/>
    <mergeCell ref="CC457:CC461"/>
    <mergeCell ref="CD457:CD461"/>
    <mergeCell ref="CE457:CE461"/>
    <mergeCell ref="CF457:CF461"/>
    <mergeCell ref="CG457:CG461"/>
    <mergeCell ref="CH457:CH461"/>
    <mergeCell ref="AA457:AB457"/>
    <mergeCell ref="AC457:AD457"/>
    <mergeCell ref="AE457:AF457"/>
    <mergeCell ref="AJ457:AK457"/>
    <mergeCell ref="AL457:AM457"/>
    <mergeCell ref="AN457:AO457"/>
    <mergeCell ref="AV457:AV461"/>
    <mergeCell ref="AW457:AW461"/>
    <mergeCell ref="AX457:AX461"/>
    <mergeCell ref="AY457:AY461"/>
    <mergeCell ref="AZ457:AZ461"/>
    <mergeCell ref="BA457:BA461"/>
    <mergeCell ref="BK457:BK461"/>
    <mergeCell ref="BL457:BL461"/>
    <mergeCell ref="BM457:BM461"/>
    <mergeCell ref="BN457:BN461"/>
    <mergeCell ref="BO457:BO461"/>
    <mergeCell ref="AA460:AB460"/>
    <mergeCell ref="AC460:AD460"/>
    <mergeCell ref="AE460:AF460"/>
    <mergeCell ref="AJ460:AK460"/>
    <mergeCell ref="AL460:AM460"/>
    <mergeCell ref="AN460:AO460"/>
    <mergeCell ref="AA461:AB461"/>
    <mergeCell ref="AC461:AD461"/>
    <mergeCell ref="AE461:AF461"/>
    <mergeCell ref="AJ461:AK461"/>
    <mergeCell ref="AL461:AM461"/>
    <mergeCell ref="AN461:AO461"/>
    <mergeCell ref="B457:B461"/>
    <mergeCell ref="C457:C461"/>
    <mergeCell ref="D457:D461"/>
    <mergeCell ref="E457:E461"/>
    <mergeCell ref="F457:F461"/>
    <mergeCell ref="G457:G461"/>
    <mergeCell ref="I457:I461"/>
    <mergeCell ref="J457:J461"/>
    <mergeCell ref="K457:K461"/>
    <mergeCell ref="M457:M461"/>
    <mergeCell ref="N457:N461"/>
    <mergeCell ref="O457:O461"/>
    <mergeCell ref="P457:P461"/>
    <mergeCell ref="Q457:Q461"/>
    <mergeCell ref="R457:R461"/>
    <mergeCell ref="W457:X457"/>
    <mergeCell ref="Y457:Z457"/>
    <mergeCell ref="W461:X461"/>
    <mergeCell ref="Y461:Z461"/>
    <mergeCell ref="DC451:DC455"/>
    <mergeCell ref="DD451:DD455"/>
    <mergeCell ref="DE451:DE455"/>
    <mergeCell ref="DF451:DF455"/>
    <mergeCell ref="DG451:DG455"/>
    <mergeCell ref="DH451:DH455"/>
    <mergeCell ref="DI451:DI455"/>
    <mergeCell ref="DJ451:DJ455"/>
    <mergeCell ref="DK451:DK455"/>
    <mergeCell ref="DL451:DL455"/>
    <mergeCell ref="DM451:DM455"/>
    <mergeCell ref="DN451:DN455"/>
    <mergeCell ref="DO451:DO455"/>
    <mergeCell ref="DP451:DP455"/>
    <mergeCell ref="W452:X452"/>
    <mergeCell ref="Y452:Z452"/>
    <mergeCell ref="AA452:AB452"/>
    <mergeCell ref="AC452:AD452"/>
    <mergeCell ref="AE452:AF452"/>
    <mergeCell ref="AJ452:AK452"/>
    <mergeCell ref="AL452:AM452"/>
    <mergeCell ref="AN452:AO452"/>
    <mergeCell ref="W453:X453"/>
    <mergeCell ref="Y453:Z453"/>
    <mergeCell ref="AA453:AB453"/>
    <mergeCell ref="AC453:AD453"/>
    <mergeCell ref="AE453:AF453"/>
    <mergeCell ref="AJ453:AK453"/>
    <mergeCell ref="AL453:AM453"/>
    <mergeCell ref="AN453:AO453"/>
    <mergeCell ref="W454:X454"/>
    <mergeCell ref="Y454:Z454"/>
    <mergeCell ref="CI451:CI455"/>
    <mergeCell ref="CJ451:CJ455"/>
    <mergeCell ref="CK451:CK455"/>
    <mergeCell ref="CL451:CL455"/>
    <mergeCell ref="CM451:CM455"/>
    <mergeCell ref="CN451:CN455"/>
    <mergeCell ref="CO451:CO455"/>
    <mergeCell ref="CP451:CP455"/>
    <mergeCell ref="CR451:CR455"/>
    <mergeCell ref="CS451:CS455"/>
    <mergeCell ref="CT451:CT455"/>
    <mergeCell ref="CU451:CU455"/>
    <mergeCell ref="CV451:CW455"/>
    <mergeCell ref="CX451:CY455"/>
    <mergeCell ref="CZ451:CZ455"/>
    <mergeCell ref="DA451:DA455"/>
    <mergeCell ref="DB451:DB455"/>
    <mergeCell ref="BP451:BP455"/>
    <mergeCell ref="BR451:BR455"/>
    <mergeCell ref="BS451:BS455"/>
    <mergeCell ref="BT451:BT455"/>
    <mergeCell ref="BV451:BV455"/>
    <mergeCell ref="BW451:BW455"/>
    <mergeCell ref="BX451:BX455"/>
    <mergeCell ref="BY451:BY455"/>
    <mergeCell ref="BZ451:BZ455"/>
    <mergeCell ref="CA451:CA455"/>
    <mergeCell ref="CB451:CB455"/>
    <mergeCell ref="CC451:CC455"/>
    <mergeCell ref="CD451:CD455"/>
    <mergeCell ref="CE451:CE455"/>
    <mergeCell ref="CF451:CF455"/>
    <mergeCell ref="CG451:CG455"/>
    <mergeCell ref="CH451:CH455"/>
    <mergeCell ref="AA451:AB451"/>
    <mergeCell ref="AC451:AD451"/>
    <mergeCell ref="AE451:AF451"/>
    <mergeCell ref="AJ451:AK451"/>
    <mergeCell ref="AL451:AM451"/>
    <mergeCell ref="AN451:AO451"/>
    <mergeCell ref="AV451:AV455"/>
    <mergeCell ref="AW451:AW455"/>
    <mergeCell ref="AX451:AX455"/>
    <mergeCell ref="AY451:AY455"/>
    <mergeCell ref="AZ451:AZ455"/>
    <mergeCell ref="BA451:BA455"/>
    <mergeCell ref="BK451:BK455"/>
    <mergeCell ref="BL451:BL455"/>
    <mergeCell ref="BM451:BM455"/>
    <mergeCell ref="BN451:BN455"/>
    <mergeCell ref="BO451:BO455"/>
    <mergeCell ref="AA454:AB454"/>
    <mergeCell ref="AC454:AD454"/>
    <mergeCell ref="AE454:AF454"/>
    <mergeCell ref="AJ454:AK454"/>
    <mergeCell ref="AL454:AM454"/>
    <mergeCell ref="AN454:AO454"/>
    <mergeCell ref="AA455:AB455"/>
    <mergeCell ref="AC455:AD455"/>
    <mergeCell ref="AE455:AF455"/>
    <mergeCell ref="AJ455:AK455"/>
    <mergeCell ref="AL455:AM455"/>
    <mergeCell ref="AN455:AO455"/>
    <mergeCell ref="B451:B455"/>
    <mergeCell ref="C451:C455"/>
    <mergeCell ref="D451:D455"/>
    <mergeCell ref="E451:E455"/>
    <mergeCell ref="F451:F455"/>
    <mergeCell ref="G451:G455"/>
    <mergeCell ref="I451:I455"/>
    <mergeCell ref="J451:J455"/>
    <mergeCell ref="K451:K455"/>
    <mergeCell ref="M451:M455"/>
    <mergeCell ref="N451:N455"/>
    <mergeCell ref="O451:O455"/>
    <mergeCell ref="P451:P455"/>
    <mergeCell ref="Q451:Q455"/>
    <mergeCell ref="R451:R455"/>
    <mergeCell ref="W451:X451"/>
    <mergeCell ref="Y451:Z451"/>
    <mergeCell ref="W455:X455"/>
    <mergeCell ref="Y455:Z455"/>
    <mergeCell ref="DC445:DC449"/>
    <mergeCell ref="DD445:DD449"/>
    <mergeCell ref="DE445:DE449"/>
    <mergeCell ref="DF445:DF449"/>
    <mergeCell ref="DG445:DG449"/>
    <mergeCell ref="DH445:DH449"/>
    <mergeCell ref="DI445:DI449"/>
    <mergeCell ref="DJ445:DJ449"/>
    <mergeCell ref="DK445:DK449"/>
    <mergeCell ref="DL445:DL449"/>
    <mergeCell ref="DM445:DM449"/>
    <mergeCell ref="DN445:DN449"/>
    <mergeCell ref="DO445:DO449"/>
    <mergeCell ref="DP445:DP449"/>
    <mergeCell ref="W446:X446"/>
    <mergeCell ref="Y446:Z446"/>
    <mergeCell ref="AA446:AB446"/>
    <mergeCell ref="AC446:AD446"/>
    <mergeCell ref="AE446:AF446"/>
    <mergeCell ref="AJ446:AK446"/>
    <mergeCell ref="AL446:AM446"/>
    <mergeCell ref="AN446:AO446"/>
    <mergeCell ref="W447:X447"/>
    <mergeCell ref="Y447:Z447"/>
    <mergeCell ref="AA447:AB447"/>
    <mergeCell ref="AC447:AD447"/>
    <mergeCell ref="AE447:AF447"/>
    <mergeCell ref="AJ447:AK447"/>
    <mergeCell ref="AL447:AM447"/>
    <mergeCell ref="AN447:AO447"/>
    <mergeCell ref="W448:X448"/>
    <mergeCell ref="Y448:Z448"/>
    <mergeCell ref="CI445:CI449"/>
    <mergeCell ref="CJ445:CJ449"/>
    <mergeCell ref="CK445:CK449"/>
    <mergeCell ref="CL445:CL449"/>
    <mergeCell ref="CM445:CM449"/>
    <mergeCell ref="CN445:CN449"/>
    <mergeCell ref="CO445:CO449"/>
    <mergeCell ref="CP445:CP449"/>
    <mergeCell ref="CR445:CR449"/>
    <mergeCell ref="CS445:CS449"/>
    <mergeCell ref="CT445:CT449"/>
    <mergeCell ref="CU445:CU449"/>
    <mergeCell ref="CV445:CW449"/>
    <mergeCell ref="CX445:CY449"/>
    <mergeCell ref="CZ445:CZ449"/>
    <mergeCell ref="DA445:DA449"/>
    <mergeCell ref="DB445:DB449"/>
    <mergeCell ref="BP445:BP449"/>
    <mergeCell ref="BR445:BR449"/>
    <mergeCell ref="BS445:BS449"/>
    <mergeCell ref="BT445:BT449"/>
    <mergeCell ref="BV445:BV449"/>
    <mergeCell ref="BW445:BW449"/>
    <mergeCell ref="BX445:BX449"/>
    <mergeCell ref="BY445:BY449"/>
    <mergeCell ref="BZ445:BZ449"/>
    <mergeCell ref="CA445:CA449"/>
    <mergeCell ref="CB445:CB449"/>
    <mergeCell ref="CC445:CC449"/>
    <mergeCell ref="CD445:CD449"/>
    <mergeCell ref="CE445:CE449"/>
    <mergeCell ref="CF445:CF449"/>
    <mergeCell ref="CG445:CG449"/>
    <mergeCell ref="CH445:CH449"/>
    <mergeCell ref="AA445:AB445"/>
    <mergeCell ref="AC445:AD445"/>
    <mergeCell ref="AE445:AF445"/>
    <mergeCell ref="AJ445:AK445"/>
    <mergeCell ref="AL445:AM445"/>
    <mergeCell ref="AN445:AO445"/>
    <mergeCell ref="AV445:AV449"/>
    <mergeCell ref="AW445:AW449"/>
    <mergeCell ref="AX445:AX449"/>
    <mergeCell ref="AY445:AY449"/>
    <mergeCell ref="AZ445:AZ449"/>
    <mergeCell ref="BA445:BA449"/>
    <mergeCell ref="BK445:BK449"/>
    <mergeCell ref="BL445:BL449"/>
    <mergeCell ref="BM445:BM449"/>
    <mergeCell ref="BN445:BN449"/>
    <mergeCell ref="BO445:BO449"/>
    <mergeCell ref="AA448:AB448"/>
    <mergeCell ref="AC448:AD448"/>
    <mergeCell ref="AE448:AF448"/>
    <mergeCell ref="AJ448:AK448"/>
    <mergeCell ref="AL448:AM448"/>
    <mergeCell ref="AN448:AO448"/>
    <mergeCell ref="AA449:AB449"/>
    <mergeCell ref="AC449:AD449"/>
    <mergeCell ref="AE449:AF449"/>
    <mergeCell ref="AJ449:AK449"/>
    <mergeCell ref="AL449:AM449"/>
    <mergeCell ref="AN449:AO449"/>
    <mergeCell ref="B445:B449"/>
    <mergeCell ref="C445:C449"/>
    <mergeCell ref="D445:D449"/>
    <mergeCell ref="E445:E449"/>
    <mergeCell ref="F445:F449"/>
    <mergeCell ref="G445:G449"/>
    <mergeCell ref="I445:I449"/>
    <mergeCell ref="J445:J449"/>
    <mergeCell ref="K445:K449"/>
    <mergeCell ref="M445:M449"/>
    <mergeCell ref="N445:N449"/>
    <mergeCell ref="O445:O449"/>
    <mergeCell ref="P445:P449"/>
    <mergeCell ref="Q445:Q449"/>
    <mergeCell ref="R445:R449"/>
    <mergeCell ref="W445:X445"/>
    <mergeCell ref="Y445:Z445"/>
    <mergeCell ref="W449:X449"/>
    <mergeCell ref="Y449:Z449"/>
    <mergeCell ref="DC439:DC443"/>
    <mergeCell ref="DD439:DD443"/>
    <mergeCell ref="DE439:DE443"/>
    <mergeCell ref="DF439:DF443"/>
    <mergeCell ref="DG439:DG443"/>
    <mergeCell ref="DH439:DH443"/>
    <mergeCell ref="DI439:DI443"/>
    <mergeCell ref="DJ439:DJ443"/>
    <mergeCell ref="DK439:DK443"/>
    <mergeCell ref="DL439:DL443"/>
    <mergeCell ref="DM439:DM443"/>
    <mergeCell ref="DN439:DN443"/>
    <mergeCell ref="DO439:DO443"/>
    <mergeCell ref="DP439:DP443"/>
    <mergeCell ref="W440:X440"/>
    <mergeCell ref="Y440:Z440"/>
    <mergeCell ref="AA440:AB440"/>
    <mergeCell ref="AC440:AD440"/>
    <mergeCell ref="AE440:AF440"/>
    <mergeCell ref="AJ440:AK440"/>
    <mergeCell ref="AL440:AM440"/>
    <mergeCell ref="AN440:AO440"/>
    <mergeCell ref="W441:X441"/>
    <mergeCell ref="Y441:Z441"/>
    <mergeCell ref="AA441:AB441"/>
    <mergeCell ref="AC441:AD441"/>
    <mergeCell ref="AE441:AF441"/>
    <mergeCell ref="AJ441:AK441"/>
    <mergeCell ref="AL441:AM441"/>
    <mergeCell ref="AN441:AO441"/>
    <mergeCell ref="W442:X442"/>
    <mergeCell ref="Y442:Z442"/>
    <mergeCell ref="CI439:CI443"/>
    <mergeCell ref="CJ439:CJ443"/>
    <mergeCell ref="CK439:CK443"/>
    <mergeCell ref="CL439:CL443"/>
    <mergeCell ref="CM439:CM443"/>
    <mergeCell ref="CN439:CN443"/>
    <mergeCell ref="CO439:CO443"/>
    <mergeCell ref="CP439:CP443"/>
    <mergeCell ref="CR439:CR443"/>
    <mergeCell ref="CS439:CS443"/>
    <mergeCell ref="CT439:CT443"/>
    <mergeCell ref="CU439:CU443"/>
    <mergeCell ref="CV439:CW443"/>
    <mergeCell ref="CX439:CY443"/>
    <mergeCell ref="CZ439:CZ443"/>
    <mergeCell ref="DA439:DA443"/>
    <mergeCell ref="DB439:DB443"/>
    <mergeCell ref="BP439:BP443"/>
    <mergeCell ref="BR439:BR443"/>
    <mergeCell ref="BS439:BS443"/>
    <mergeCell ref="BT439:BT443"/>
    <mergeCell ref="BV439:BV443"/>
    <mergeCell ref="BW439:BW443"/>
    <mergeCell ref="BX439:BX443"/>
    <mergeCell ref="BY439:BY443"/>
    <mergeCell ref="BZ439:BZ443"/>
    <mergeCell ref="CA439:CA443"/>
    <mergeCell ref="CB439:CB443"/>
    <mergeCell ref="CC439:CC443"/>
    <mergeCell ref="CD439:CD443"/>
    <mergeCell ref="CE439:CE443"/>
    <mergeCell ref="CF439:CF443"/>
    <mergeCell ref="CG439:CG443"/>
    <mergeCell ref="CH439:CH443"/>
    <mergeCell ref="AA439:AB439"/>
    <mergeCell ref="AC439:AD439"/>
    <mergeCell ref="AE439:AF439"/>
    <mergeCell ref="AJ439:AK439"/>
    <mergeCell ref="AL439:AM439"/>
    <mergeCell ref="AN439:AO439"/>
    <mergeCell ref="AV439:AV443"/>
    <mergeCell ref="AW439:AW443"/>
    <mergeCell ref="AX439:AX443"/>
    <mergeCell ref="AY439:AY443"/>
    <mergeCell ref="AZ439:AZ443"/>
    <mergeCell ref="BA439:BA443"/>
    <mergeCell ref="BK439:BK443"/>
    <mergeCell ref="BL439:BL443"/>
    <mergeCell ref="BM439:BM443"/>
    <mergeCell ref="BN439:BN443"/>
    <mergeCell ref="BO439:BO443"/>
    <mergeCell ref="AA442:AB442"/>
    <mergeCell ref="AC442:AD442"/>
    <mergeCell ref="AE442:AF442"/>
    <mergeCell ref="AJ442:AK442"/>
    <mergeCell ref="AL442:AM442"/>
    <mergeCell ref="AN442:AO442"/>
    <mergeCell ref="AA443:AB443"/>
    <mergeCell ref="AC443:AD443"/>
    <mergeCell ref="AE443:AF443"/>
    <mergeCell ref="AJ443:AK443"/>
    <mergeCell ref="AL443:AM443"/>
    <mergeCell ref="AN443:AO443"/>
    <mergeCell ref="B439:B443"/>
    <mergeCell ref="C439:C443"/>
    <mergeCell ref="D439:D443"/>
    <mergeCell ref="E439:E443"/>
    <mergeCell ref="F439:F443"/>
    <mergeCell ref="G439:G443"/>
    <mergeCell ref="I439:I443"/>
    <mergeCell ref="J439:J443"/>
    <mergeCell ref="K439:K443"/>
    <mergeCell ref="M439:M443"/>
    <mergeCell ref="N439:N443"/>
    <mergeCell ref="O439:O443"/>
    <mergeCell ref="P439:P443"/>
    <mergeCell ref="Q439:Q443"/>
    <mergeCell ref="R439:R443"/>
    <mergeCell ref="W439:X439"/>
    <mergeCell ref="Y439:Z439"/>
    <mergeCell ref="W443:X443"/>
    <mergeCell ref="Y443:Z443"/>
    <mergeCell ref="DC433:DC437"/>
    <mergeCell ref="DD433:DD437"/>
    <mergeCell ref="DE433:DE437"/>
    <mergeCell ref="DF433:DF437"/>
    <mergeCell ref="DG433:DG437"/>
    <mergeCell ref="DH433:DH437"/>
    <mergeCell ref="DI433:DI437"/>
    <mergeCell ref="DJ433:DJ437"/>
    <mergeCell ref="DK433:DK437"/>
    <mergeCell ref="DL433:DL437"/>
    <mergeCell ref="DM433:DM437"/>
    <mergeCell ref="DN433:DN437"/>
    <mergeCell ref="DO433:DO437"/>
    <mergeCell ref="DP433:DP437"/>
    <mergeCell ref="W434:X434"/>
    <mergeCell ref="Y434:Z434"/>
    <mergeCell ref="AA434:AB434"/>
    <mergeCell ref="AC434:AD434"/>
    <mergeCell ref="AE434:AF434"/>
    <mergeCell ref="AJ434:AK434"/>
    <mergeCell ref="AL434:AM434"/>
    <mergeCell ref="AN434:AO434"/>
    <mergeCell ref="W435:X435"/>
    <mergeCell ref="Y435:Z435"/>
    <mergeCell ref="AA435:AB435"/>
    <mergeCell ref="AC435:AD435"/>
    <mergeCell ref="AE435:AF435"/>
    <mergeCell ref="AJ435:AK435"/>
    <mergeCell ref="AL435:AM435"/>
    <mergeCell ref="AN435:AO435"/>
    <mergeCell ref="W436:X436"/>
    <mergeCell ref="Y436:Z436"/>
    <mergeCell ref="CI433:CI437"/>
    <mergeCell ref="CJ433:CJ437"/>
    <mergeCell ref="CK433:CK437"/>
    <mergeCell ref="CL433:CL437"/>
    <mergeCell ref="CM433:CM437"/>
    <mergeCell ref="CN433:CN437"/>
    <mergeCell ref="CO433:CO437"/>
    <mergeCell ref="CP433:CP437"/>
    <mergeCell ref="CR433:CR437"/>
    <mergeCell ref="CS433:CS437"/>
    <mergeCell ref="CT433:CT437"/>
    <mergeCell ref="CU433:CU437"/>
    <mergeCell ref="CV433:CW437"/>
    <mergeCell ref="CX433:CY437"/>
    <mergeCell ref="CZ433:CZ437"/>
    <mergeCell ref="DA433:DA437"/>
    <mergeCell ref="DB433:DB437"/>
    <mergeCell ref="BP433:BP437"/>
    <mergeCell ref="BR433:BR437"/>
    <mergeCell ref="BT433:BT437"/>
    <mergeCell ref="BV433:BV437"/>
    <mergeCell ref="BW433:BW437"/>
    <mergeCell ref="BX433:BX437"/>
    <mergeCell ref="BY433:BY437"/>
    <mergeCell ref="BZ433:BZ437"/>
    <mergeCell ref="CA433:CA437"/>
    <mergeCell ref="CB433:CB437"/>
    <mergeCell ref="CC433:CC437"/>
    <mergeCell ref="CD433:CD437"/>
    <mergeCell ref="CE433:CE437"/>
    <mergeCell ref="CF433:CF437"/>
    <mergeCell ref="CG433:CG437"/>
    <mergeCell ref="CH433:CH437"/>
    <mergeCell ref="AA433:AB433"/>
    <mergeCell ref="AC433:AD433"/>
    <mergeCell ref="AE433:AF433"/>
    <mergeCell ref="AJ433:AK433"/>
    <mergeCell ref="AL433:AM433"/>
    <mergeCell ref="AN433:AO433"/>
    <mergeCell ref="AV433:AV437"/>
    <mergeCell ref="AW433:AW437"/>
    <mergeCell ref="AX433:AX437"/>
    <mergeCell ref="AY433:AY437"/>
    <mergeCell ref="AZ433:AZ437"/>
    <mergeCell ref="BA433:BA437"/>
    <mergeCell ref="BK433:BK437"/>
    <mergeCell ref="BL433:BL437"/>
    <mergeCell ref="BM433:BM437"/>
    <mergeCell ref="BN433:BN437"/>
    <mergeCell ref="BO433:BO437"/>
    <mergeCell ref="AA436:AB436"/>
    <mergeCell ref="AC436:AD436"/>
    <mergeCell ref="AE436:AF436"/>
    <mergeCell ref="AJ436:AK436"/>
    <mergeCell ref="AL436:AM436"/>
    <mergeCell ref="AN436:AO436"/>
    <mergeCell ref="AA437:AB437"/>
    <mergeCell ref="AC437:AD437"/>
    <mergeCell ref="AE437:AF437"/>
    <mergeCell ref="AJ437:AK437"/>
    <mergeCell ref="AL437:AM437"/>
    <mergeCell ref="AN437:AO437"/>
    <mergeCell ref="B433:B437"/>
    <mergeCell ref="C433:C437"/>
    <mergeCell ref="D433:D437"/>
    <mergeCell ref="E433:E437"/>
    <mergeCell ref="F433:F437"/>
    <mergeCell ref="G433:G437"/>
    <mergeCell ref="I433:I437"/>
    <mergeCell ref="J433:J437"/>
    <mergeCell ref="K433:K437"/>
    <mergeCell ref="M433:M437"/>
    <mergeCell ref="N433:N437"/>
    <mergeCell ref="O433:O437"/>
    <mergeCell ref="P433:P437"/>
    <mergeCell ref="Q433:Q437"/>
    <mergeCell ref="R433:R437"/>
    <mergeCell ref="W433:X433"/>
    <mergeCell ref="Y433:Z433"/>
    <mergeCell ref="W437:X437"/>
    <mergeCell ref="Y437:Z437"/>
    <mergeCell ref="DC427:DC431"/>
    <mergeCell ref="DD427:DD431"/>
    <mergeCell ref="DE427:DE431"/>
    <mergeCell ref="DF427:DF431"/>
    <mergeCell ref="DG427:DG431"/>
    <mergeCell ref="DH427:DH431"/>
    <mergeCell ref="DI427:DI431"/>
    <mergeCell ref="DJ427:DJ431"/>
    <mergeCell ref="DK427:DK431"/>
    <mergeCell ref="DL427:DL431"/>
    <mergeCell ref="DM427:DM431"/>
    <mergeCell ref="DN427:DN431"/>
    <mergeCell ref="DO427:DO431"/>
    <mergeCell ref="DP427:DP431"/>
    <mergeCell ref="W428:X428"/>
    <mergeCell ref="Y428:Z428"/>
    <mergeCell ref="AA428:AB428"/>
    <mergeCell ref="AC428:AD428"/>
    <mergeCell ref="AE428:AF428"/>
    <mergeCell ref="AJ428:AK428"/>
    <mergeCell ref="AL428:AM428"/>
    <mergeCell ref="AN428:AO428"/>
    <mergeCell ref="W429:X429"/>
    <mergeCell ref="Y429:Z429"/>
    <mergeCell ref="AA429:AB429"/>
    <mergeCell ref="AC429:AD429"/>
    <mergeCell ref="AE429:AF429"/>
    <mergeCell ref="AJ429:AK429"/>
    <mergeCell ref="AL429:AM429"/>
    <mergeCell ref="AN429:AO429"/>
    <mergeCell ref="W430:X430"/>
    <mergeCell ref="Y430:Z430"/>
    <mergeCell ref="CI427:CI431"/>
    <mergeCell ref="CJ427:CJ431"/>
    <mergeCell ref="CK427:CK431"/>
    <mergeCell ref="CL427:CL431"/>
    <mergeCell ref="CM427:CM431"/>
    <mergeCell ref="CN427:CN431"/>
    <mergeCell ref="CO427:CO431"/>
    <mergeCell ref="CP427:CP431"/>
    <mergeCell ref="CR427:CR431"/>
    <mergeCell ref="CS427:CS431"/>
    <mergeCell ref="CT427:CT431"/>
    <mergeCell ref="CU427:CU431"/>
    <mergeCell ref="CV427:CW431"/>
    <mergeCell ref="CX427:CY431"/>
    <mergeCell ref="CZ427:CZ431"/>
    <mergeCell ref="DA427:DA431"/>
    <mergeCell ref="DB427:DB431"/>
    <mergeCell ref="BP427:BP431"/>
    <mergeCell ref="BR427:BR431"/>
    <mergeCell ref="BT427:BT431"/>
    <mergeCell ref="BV427:BV431"/>
    <mergeCell ref="BW427:BW431"/>
    <mergeCell ref="BX427:BX431"/>
    <mergeCell ref="BY427:BY431"/>
    <mergeCell ref="BZ427:BZ431"/>
    <mergeCell ref="CA427:CA431"/>
    <mergeCell ref="CB427:CB431"/>
    <mergeCell ref="CC427:CC431"/>
    <mergeCell ref="CD427:CD431"/>
    <mergeCell ref="CE427:CE431"/>
    <mergeCell ref="CF427:CF431"/>
    <mergeCell ref="CG427:CG431"/>
    <mergeCell ref="CH427:CH431"/>
    <mergeCell ref="AA427:AB427"/>
    <mergeCell ref="AC427:AD427"/>
    <mergeCell ref="AE427:AF427"/>
    <mergeCell ref="AJ427:AK427"/>
    <mergeCell ref="AL427:AM427"/>
    <mergeCell ref="AN427:AO427"/>
    <mergeCell ref="AV427:AV431"/>
    <mergeCell ref="AW427:AW431"/>
    <mergeCell ref="AX427:AX431"/>
    <mergeCell ref="AY427:AY431"/>
    <mergeCell ref="AZ427:AZ431"/>
    <mergeCell ref="BA427:BA431"/>
    <mergeCell ref="BK427:BK431"/>
    <mergeCell ref="BL427:BL431"/>
    <mergeCell ref="BM427:BM431"/>
    <mergeCell ref="BN427:BN431"/>
    <mergeCell ref="BO427:BO431"/>
    <mergeCell ref="AA430:AB430"/>
    <mergeCell ref="AC430:AD430"/>
    <mergeCell ref="AE430:AF430"/>
    <mergeCell ref="AJ430:AK430"/>
    <mergeCell ref="AL430:AM430"/>
    <mergeCell ref="AN430:AO430"/>
    <mergeCell ref="AA431:AB431"/>
    <mergeCell ref="AC431:AD431"/>
    <mergeCell ref="AE431:AF431"/>
    <mergeCell ref="AJ431:AK431"/>
    <mergeCell ref="AL431:AM431"/>
    <mergeCell ref="AN431:AO431"/>
    <mergeCell ref="B427:B431"/>
    <mergeCell ref="C427:C431"/>
    <mergeCell ref="D427:D431"/>
    <mergeCell ref="E427:E431"/>
    <mergeCell ref="F427:F431"/>
    <mergeCell ref="G427:G431"/>
    <mergeCell ref="I427:I431"/>
    <mergeCell ref="J427:J431"/>
    <mergeCell ref="K427:K431"/>
    <mergeCell ref="M427:M431"/>
    <mergeCell ref="N427:N431"/>
    <mergeCell ref="O427:O431"/>
    <mergeCell ref="P427:P431"/>
    <mergeCell ref="Q427:Q431"/>
    <mergeCell ref="R427:R431"/>
    <mergeCell ref="W427:X427"/>
    <mergeCell ref="Y427:Z427"/>
    <mergeCell ref="W431:X431"/>
    <mergeCell ref="Y431:Z431"/>
    <mergeCell ref="DC421:DC425"/>
    <mergeCell ref="DD421:DD425"/>
    <mergeCell ref="DE421:DE425"/>
    <mergeCell ref="DF421:DF425"/>
    <mergeCell ref="DG421:DG425"/>
    <mergeCell ref="DH421:DH425"/>
    <mergeCell ref="DI421:DI425"/>
    <mergeCell ref="DJ421:DJ425"/>
    <mergeCell ref="DK421:DK425"/>
    <mergeCell ref="DL421:DL425"/>
    <mergeCell ref="DM421:DM425"/>
    <mergeCell ref="DN421:DN425"/>
    <mergeCell ref="DO421:DO425"/>
    <mergeCell ref="DP421:DP425"/>
    <mergeCell ref="W422:X422"/>
    <mergeCell ref="Y422:Z422"/>
    <mergeCell ref="AA422:AB422"/>
    <mergeCell ref="AC422:AD422"/>
    <mergeCell ref="AE422:AF422"/>
    <mergeCell ref="AJ422:AK422"/>
    <mergeCell ref="AL422:AM422"/>
    <mergeCell ref="AN422:AO422"/>
    <mergeCell ref="W423:X423"/>
    <mergeCell ref="Y423:Z423"/>
    <mergeCell ref="AA423:AB423"/>
    <mergeCell ref="AC423:AD423"/>
    <mergeCell ref="AE423:AF423"/>
    <mergeCell ref="AJ423:AK423"/>
    <mergeCell ref="AL423:AM423"/>
    <mergeCell ref="AN423:AO423"/>
    <mergeCell ref="W424:X424"/>
    <mergeCell ref="Y424:Z424"/>
    <mergeCell ref="CI421:CI425"/>
    <mergeCell ref="CJ421:CJ425"/>
    <mergeCell ref="CK421:CK425"/>
    <mergeCell ref="CL421:CL425"/>
    <mergeCell ref="CM421:CM425"/>
    <mergeCell ref="CN421:CN425"/>
    <mergeCell ref="CO421:CO425"/>
    <mergeCell ref="CP421:CP425"/>
    <mergeCell ref="CR421:CR425"/>
    <mergeCell ref="CS421:CS425"/>
    <mergeCell ref="CT421:CT425"/>
    <mergeCell ref="CU421:CU425"/>
    <mergeCell ref="CV421:CW425"/>
    <mergeCell ref="CX421:CY425"/>
    <mergeCell ref="CZ421:CZ425"/>
    <mergeCell ref="DA421:DA425"/>
    <mergeCell ref="DB421:DB425"/>
    <mergeCell ref="BP421:BP425"/>
    <mergeCell ref="BR421:BR425"/>
    <mergeCell ref="BT421:BT425"/>
    <mergeCell ref="BV421:BV425"/>
    <mergeCell ref="BW421:BW425"/>
    <mergeCell ref="BX421:BX425"/>
    <mergeCell ref="BY421:BY425"/>
    <mergeCell ref="BZ421:BZ425"/>
    <mergeCell ref="CA421:CA425"/>
    <mergeCell ref="CB421:CB425"/>
    <mergeCell ref="CC421:CC425"/>
    <mergeCell ref="CD421:CD425"/>
    <mergeCell ref="CE421:CE425"/>
    <mergeCell ref="CF421:CF425"/>
    <mergeCell ref="CG421:CG425"/>
    <mergeCell ref="CH421:CH425"/>
    <mergeCell ref="AA421:AB421"/>
    <mergeCell ref="AC421:AD421"/>
    <mergeCell ref="AE421:AF421"/>
    <mergeCell ref="AJ421:AK421"/>
    <mergeCell ref="AL421:AM421"/>
    <mergeCell ref="AN421:AO421"/>
    <mergeCell ref="AV421:AV425"/>
    <mergeCell ref="AW421:AW425"/>
    <mergeCell ref="AX421:AX425"/>
    <mergeCell ref="AY421:AY425"/>
    <mergeCell ref="AZ421:AZ425"/>
    <mergeCell ref="BA421:BA425"/>
    <mergeCell ref="BK421:BK425"/>
    <mergeCell ref="BL421:BL425"/>
    <mergeCell ref="BM421:BM425"/>
    <mergeCell ref="BN421:BN425"/>
    <mergeCell ref="BO421:BO425"/>
    <mergeCell ref="AA424:AB424"/>
    <mergeCell ref="AC424:AD424"/>
    <mergeCell ref="AE424:AF424"/>
    <mergeCell ref="AJ424:AK424"/>
    <mergeCell ref="AL424:AM424"/>
    <mergeCell ref="AN424:AO424"/>
    <mergeCell ref="AA425:AB425"/>
    <mergeCell ref="AC425:AD425"/>
    <mergeCell ref="AE425:AF425"/>
    <mergeCell ref="AJ425:AK425"/>
    <mergeCell ref="AL425:AM425"/>
    <mergeCell ref="AN425:AO425"/>
    <mergeCell ref="B421:B425"/>
    <mergeCell ref="C421:C425"/>
    <mergeCell ref="D421:D425"/>
    <mergeCell ref="E421:E425"/>
    <mergeCell ref="F421:F425"/>
    <mergeCell ref="G421:G425"/>
    <mergeCell ref="I421:I425"/>
    <mergeCell ref="J421:J425"/>
    <mergeCell ref="K421:K425"/>
    <mergeCell ref="M421:M425"/>
    <mergeCell ref="N421:N425"/>
    <mergeCell ref="O421:O425"/>
    <mergeCell ref="P421:P425"/>
    <mergeCell ref="Q421:Q425"/>
    <mergeCell ref="R421:R425"/>
    <mergeCell ref="W421:X421"/>
    <mergeCell ref="Y421:Z421"/>
    <mergeCell ref="W425:X425"/>
    <mergeCell ref="Y425:Z425"/>
    <mergeCell ref="DC415:DC419"/>
    <mergeCell ref="DD415:DD419"/>
    <mergeCell ref="DE415:DE419"/>
    <mergeCell ref="DF415:DF419"/>
    <mergeCell ref="DG415:DG419"/>
    <mergeCell ref="DH415:DH419"/>
    <mergeCell ref="DI415:DI419"/>
    <mergeCell ref="DJ415:DJ419"/>
    <mergeCell ref="DK415:DK419"/>
    <mergeCell ref="DL415:DL419"/>
    <mergeCell ref="DM415:DM419"/>
    <mergeCell ref="DN415:DN419"/>
    <mergeCell ref="DO415:DO419"/>
    <mergeCell ref="DP415:DP419"/>
    <mergeCell ref="W416:X416"/>
    <mergeCell ref="Y416:Z416"/>
    <mergeCell ref="AA416:AB416"/>
    <mergeCell ref="AC416:AD416"/>
    <mergeCell ref="AE416:AF416"/>
    <mergeCell ref="AJ416:AK416"/>
    <mergeCell ref="AL416:AM416"/>
    <mergeCell ref="AN416:AO416"/>
    <mergeCell ref="W417:X417"/>
    <mergeCell ref="Y417:Z417"/>
    <mergeCell ref="AA417:AB417"/>
    <mergeCell ref="AC417:AD417"/>
    <mergeCell ref="AE417:AF417"/>
    <mergeCell ref="AJ417:AK417"/>
    <mergeCell ref="AL417:AM417"/>
    <mergeCell ref="AN417:AO417"/>
    <mergeCell ref="W418:X418"/>
    <mergeCell ref="Y418:Z418"/>
    <mergeCell ref="CI415:CI419"/>
    <mergeCell ref="CJ415:CJ419"/>
    <mergeCell ref="CK415:CK419"/>
    <mergeCell ref="CL415:CL419"/>
    <mergeCell ref="CM415:CM419"/>
    <mergeCell ref="CN415:CN419"/>
    <mergeCell ref="CO415:CO419"/>
    <mergeCell ref="CP415:CP419"/>
    <mergeCell ref="CR415:CR419"/>
    <mergeCell ref="CS415:CS419"/>
    <mergeCell ref="CT415:CT419"/>
    <mergeCell ref="CU415:CU419"/>
    <mergeCell ref="CV415:CW419"/>
    <mergeCell ref="CX415:CY419"/>
    <mergeCell ref="CZ415:CZ419"/>
    <mergeCell ref="DA415:DA419"/>
    <mergeCell ref="DB415:DB419"/>
    <mergeCell ref="BP415:BP419"/>
    <mergeCell ref="BR415:BR419"/>
    <mergeCell ref="BT415:BT419"/>
    <mergeCell ref="BV415:BV419"/>
    <mergeCell ref="BW415:BW419"/>
    <mergeCell ref="BX415:BX419"/>
    <mergeCell ref="BY415:BY419"/>
    <mergeCell ref="BZ415:BZ419"/>
    <mergeCell ref="CA415:CA419"/>
    <mergeCell ref="CB415:CB419"/>
    <mergeCell ref="CC415:CC419"/>
    <mergeCell ref="CD415:CD419"/>
    <mergeCell ref="CE415:CE419"/>
    <mergeCell ref="CF415:CF419"/>
    <mergeCell ref="CG415:CG419"/>
    <mergeCell ref="CH415:CH419"/>
    <mergeCell ref="AA415:AB415"/>
    <mergeCell ref="AC415:AD415"/>
    <mergeCell ref="AE415:AF415"/>
    <mergeCell ref="AJ415:AK415"/>
    <mergeCell ref="AL415:AM415"/>
    <mergeCell ref="AN415:AO415"/>
    <mergeCell ref="AV415:AV419"/>
    <mergeCell ref="AW415:AW419"/>
    <mergeCell ref="AX415:AX419"/>
    <mergeCell ref="AY415:AY419"/>
    <mergeCell ref="AZ415:AZ419"/>
    <mergeCell ref="BA415:BA419"/>
    <mergeCell ref="BK415:BK419"/>
    <mergeCell ref="BL415:BL419"/>
    <mergeCell ref="BM415:BM419"/>
    <mergeCell ref="BN415:BN419"/>
    <mergeCell ref="BO415:BO419"/>
    <mergeCell ref="AA418:AB418"/>
    <mergeCell ref="AC418:AD418"/>
    <mergeCell ref="AE418:AF418"/>
    <mergeCell ref="AJ418:AK418"/>
    <mergeCell ref="AL418:AM418"/>
    <mergeCell ref="AN418:AO418"/>
    <mergeCell ref="AA419:AB419"/>
    <mergeCell ref="AC419:AD419"/>
    <mergeCell ref="AE419:AF419"/>
    <mergeCell ref="AJ419:AK419"/>
    <mergeCell ref="AL419:AM419"/>
    <mergeCell ref="AN419:AO419"/>
    <mergeCell ref="B415:B419"/>
    <mergeCell ref="C415:C419"/>
    <mergeCell ref="D415:D419"/>
    <mergeCell ref="E415:E419"/>
    <mergeCell ref="F415:F419"/>
    <mergeCell ref="G415:G419"/>
    <mergeCell ref="I415:I419"/>
    <mergeCell ref="J415:J419"/>
    <mergeCell ref="K415:K419"/>
    <mergeCell ref="M415:M419"/>
    <mergeCell ref="N415:N419"/>
    <mergeCell ref="O415:O419"/>
    <mergeCell ref="P415:P419"/>
    <mergeCell ref="Q415:Q419"/>
    <mergeCell ref="R415:R419"/>
    <mergeCell ref="W415:X415"/>
    <mergeCell ref="Y415:Z415"/>
    <mergeCell ref="W419:X419"/>
    <mergeCell ref="Y419:Z419"/>
    <mergeCell ref="DC409:DC413"/>
    <mergeCell ref="DD409:DD413"/>
    <mergeCell ref="DE409:DE413"/>
    <mergeCell ref="DF409:DF413"/>
    <mergeCell ref="DG409:DG413"/>
    <mergeCell ref="DH409:DH413"/>
    <mergeCell ref="DI409:DI413"/>
    <mergeCell ref="DJ409:DJ413"/>
    <mergeCell ref="DK409:DK413"/>
    <mergeCell ref="DL409:DL413"/>
    <mergeCell ref="DM409:DM413"/>
    <mergeCell ref="DN409:DN413"/>
    <mergeCell ref="DO409:DO413"/>
    <mergeCell ref="DP409:DP413"/>
    <mergeCell ref="W410:X410"/>
    <mergeCell ref="Y410:Z410"/>
    <mergeCell ref="AA410:AB410"/>
    <mergeCell ref="AC410:AD410"/>
    <mergeCell ref="AE410:AF410"/>
    <mergeCell ref="AJ410:AK410"/>
    <mergeCell ref="AL410:AM410"/>
    <mergeCell ref="AN410:AO410"/>
    <mergeCell ref="W411:X411"/>
    <mergeCell ref="Y411:Z411"/>
    <mergeCell ref="AA411:AB411"/>
    <mergeCell ref="AC411:AD411"/>
    <mergeCell ref="AE411:AF411"/>
    <mergeCell ref="AJ411:AK411"/>
    <mergeCell ref="AL411:AM411"/>
    <mergeCell ref="AN411:AO411"/>
    <mergeCell ref="W412:X412"/>
    <mergeCell ref="Y412:Z412"/>
    <mergeCell ref="CI409:CI413"/>
    <mergeCell ref="CJ409:CJ413"/>
    <mergeCell ref="CK409:CK413"/>
    <mergeCell ref="CL409:CL413"/>
    <mergeCell ref="CM409:CM413"/>
    <mergeCell ref="CN409:CN413"/>
    <mergeCell ref="CO409:CO413"/>
    <mergeCell ref="CP409:CP413"/>
    <mergeCell ref="CR409:CR413"/>
    <mergeCell ref="CS409:CS413"/>
    <mergeCell ref="CT409:CT413"/>
    <mergeCell ref="CU409:CU413"/>
    <mergeCell ref="CV409:CW413"/>
    <mergeCell ref="CX409:CY413"/>
    <mergeCell ref="CZ409:CZ413"/>
    <mergeCell ref="DA409:DA413"/>
    <mergeCell ref="DB409:DB413"/>
    <mergeCell ref="BP409:BP413"/>
    <mergeCell ref="BR409:BR413"/>
    <mergeCell ref="BT409:BT413"/>
    <mergeCell ref="BV409:BV413"/>
    <mergeCell ref="BW409:BW413"/>
    <mergeCell ref="BX409:BX413"/>
    <mergeCell ref="BY409:BY413"/>
    <mergeCell ref="BZ409:BZ413"/>
    <mergeCell ref="CA409:CA413"/>
    <mergeCell ref="CB409:CB413"/>
    <mergeCell ref="CC409:CC413"/>
    <mergeCell ref="CD409:CD413"/>
    <mergeCell ref="CE409:CE413"/>
    <mergeCell ref="CF409:CF413"/>
    <mergeCell ref="CG409:CG413"/>
    <mergeCell ref="CH409:CH413"/>
    <mergeCell ref="AA409:AB409"/>
    <mergeCell ref="AC409:AD409"/>
    <mergeCell ref="AE409:AF409"/>
    <mergeCell ref="AJ409:AK409"/>
    <mergeCell ref="AL409:AM409"/>
    <mergeCell ref="AN409:AO409"/>
    <mergeCell ref="AV409:AV413"/>
    <mergeCell ref="AW409:AW413"/>
    <mergeCell ref="AX409:AX413"/>
    <mergeCell ref="AY409:AY413"/>
    <mergeCell ref="AZ409:AZ413"/>
    <mergeCell ref="BA409:BA413"/>
    <mergeCell ref="BK409:BK413"/>
    <mergeCell ref="BL409:BL413"/>
    <mergeCell ref="BM409:BM413"/>
    <mergeCell ref="BN409:BN413"/>
    <mergeCell ref="BO409:BO413"/>
    <mergeCell ref="AA412:AB412"/>
    <mergeCell ref="AC412:AD412"/>
    <mergeCell ref="AE412:AF412"/>
    <mergeCell ref="AJ412:AK412"/>
    <mergeCell ref="AL412:AM412"/>
    <mergeCell ref="AN412:AO412"/>
    <mergeCell ref="AA413:AB413"/>
    <mergeCell ref="AC413:AD413"/>
    <mergeCell ref="AE413:AF413"/>
    <mergeCell ref="AJ413:AK413"/>
    <mergeCell ref="AL413:AM413"/>
    <mergeCell ref="AN413:AO413"/>
    <mergeCell ref="B409:B413"/>
    <mergeCell ref="C409:C413"/>
    <mergeCell ref="D409:D413"/>
    <mergeCell ref="E409:E413"/>
    <mergeCell ref="F409:F413"/>
    <mergeCell ref="G409:G413"/>
    <mergeCell ref="I409:I413"/>
    <mergeCell ref="J409:J413"/>
    <mergeCell ref="K409:K413"/>
    <mergeCell ref="M409:M413"/>
    <mergeCell ref="N409:N413"/>
    <mergeCell ref="O409:O413"/>
    <mergeCell ref="P409:P413"/>
    <mergeCell ref="Q409:Q413"/>
    <mergeCell ref="R409:R413"/>
    <mergeCell ref="W409:X409"/>
    <mergeCell ref="Y409:Z409"/>
    <mergeCell ref="W413:X413"/>
    <mergeCell ref="Y413:Z413"/>
    <mergeCell ref="DC403:DC407"/>
    <mergeCell ref="DD403:DD407"/>
    <mergeCell ref="DE403:DE407"/>
    <mergeCell ref="DF403:DF407"/>
    <mergeCell ref="DG403:DG407"/>
    <mergeCell ref="DH403:DH407"/>
    <mergeCell ref="DI403:DI407"/>
    <mergeCell ref="DJ403:DJ407"/>
    <mergeCell ref="DK403:DK407"/>
    <mergeCell ref="DL403:DL407"/>
    <mergeCell ref="DM403:DM407"/>
    <mergeCell ref="DN403:DN407"/>
    <mergeCell ref="DO403:DO407"/>
    <mergeCell ref="DP403:DP407"/>
    <mergeCell ref="W404:X404"/>
    <mergeCell ref="Y404:Z404"/>
    <mergeCell ref="AA404:AB404"/>
    <mergeCell ref="AC404:AD404"/>
    <mergeCell ref="AE404:AF404"/>
    <mergeCell ref="AJ404:AK404"/>
    <mergeCell ref="AL404:AM404"/>
    <mergeCell ref="AN404:AO404"/>
    <mergeCell ref="W405:X405"/>
    <mergeCell ref="Y405:Z405"/>
    <mergeCell ref="AA405:AB405"/>
    <mergeCell ref="AC405:AD405"/>
    <mergeCell ref="AE405:AF405"/>
    <mergeCell ref="AJ405:AK405"/>
    <mergeCell ref="AL405:AM405"/>
    <mergeCell ref="AN405:AO405"/>
    <mergeCell ref="W406:X406"/>
    <mergeCell ref="Y406:Z406"/>
    <mergeCell ref="CI403:CI407"/>
    <mergeCell ref="CJ403:CJ407"/>
    <mergeCell ref="CK403:CK407"/>
    <mergeCell ref="CL403:CL407"/>
    <mergeCell ref="CM403:CM407"/>
    <mergeCell ref="CN403:CN407"/>
    <mergeCell ref="CO403:CO407"/>
    <mergeCell ref="CP403:CP407"/>
    <mergeCell ref="CR403:CR407"/>
    <mergeCell ref="CS403:CS407"/>
    <mergeCell ref="CT403:CT407"/>
    <mergeCell ref="CU403:CU407"/>
    <mergeCell ref="CV403:CW407"/>
    <mergeCell ref="CX403:CY407"/>
    <mergeCell ref="CZ403:CZ407"/>
    <mergeCell ref="DA403:DA407"/>
    <mergeCell ref="DB403:DB407"/>
    <mergeCell ref="BP403:BP407"/>
    <mergeCell ref="BR403:BR407"/>
    <mergeCell ref="BT403:BT407"/>
    <mergeCell ref="BV403:BV407"/>
    <mergeCell ref="BW403:BW407"/>
    <mergeCell ref="BX403:BX407"/>
    <mergeCell ref="BY403:BY407"/>
    <mergeCell ref="BZ403:BZ407"/>
    <mergeCell ref="CA403:CA407"/>
    <mergeCell ref="CB403:CB407"/>
    <mergeCell ref="CC403:CC407"/>
    <mergeCell ref="CD403:CD407"/>
    <mergeCell ref="CE403:CE407"/>
    <mergeCell ref="CF403:CF407"/>
    <mergeCell ref="CG403:CG407"/>
    <mergeCell ref="CH403:CH407"/>
    <mergeCell ref="AA403:AB403"/>
    <mergeCell ref="AC403:AD403"/>
    <mergeCell ref="AE403:AF403"/>
    <mergeCell ref="AJ403:AK403"/>
    <mergeCell ref="AL403:AM403"/>
    <mergeCell ref="AN403:AO403"/>
    <mergeCell ref="AV403:AV407"/>
    <mergeCell ref="AW403:AW407"/>
    <mergeCell ref="AX403:AX407"/>
    <mergeCell ref="AY403:AY407"/>
    <mergeCell ref="AZ403:AZ407"/>
    <mergeCell ref="BA403:BA407"/>
    <mergeCell ref="BK403:BK407"/>
    <mergeCell ref="BL403:BL407"/>
    <mergeCell ref="BM403:BM407"/>
    <mergeCell ref="BN403:BN407"/>
    <mergeCell ref="BO403:BO407"/>
    <mergeCell ref="AA406:AB406"/>
    <mergeCell ref="AC406:AD406"/>
    <mergeCell ref="AE406:AF406"/>
    <mergeCell ref="AJ406:AK406"/>
    <mergeCell ref="AL406:AM406"/>
    <mergeCell ref="AN406:AO406"/>
    <mergeCell ref="AA407:AB407"/>
    <mergeCell ref="AC407:AD407"/>
    <mergeCell ref="AE407:AF407"/>
    <mergeCell ref="AJ407:AK407"/>
    <mergeCell ref="AL407:AM407"/>
    <mergeCell ref="AN407:AO407"/>
    <mergeCell ref="B403:B407"/>
    <mergeCell ref="C403:C407"/>
    <mergeCell ref="D403:D407"/>
    <mergeCell ref="E403:E407"/>
    <mergeCell ref="F403:F407"/>
    <mergeCell ref="G403:G407"/>
    <mergeCell ref="I403:I407"/>
    <mergeCell ref="J403:J407"/>
    <mergeCell ref="K403:K407"/>
    <mergeCell ref="M403:M407"/>
    <mergeCell ref="N403:N407"/>
    <mergeCell ref="O403:O407"/>
    <mergeCell ref="P403:P407"/>
    <mergeCell ref="Q403:Q407"/>
    <mergeCell ref="R403:R407"/>
    <mergeCell ref="W403:X403"/>
    <mergeCell ref="Y403:Z403"/>
    <mergeCell ref="W407:X407"/>
    <mergeCell ref="Y407:Z407"/>
    <mergeCell ref="DC397:DC401"/>
    <mergeCell ref="DD397:DD401"/>
    <mergeCell ref="DE397:DE401"/>
    <mergeCell ref="DF397:DF401"/>
    <mergeCell ref="DG397:DG401"/>
    <mergeCell ref="DH397:DH401"/>
    <mergeCell ref="DI397:DI401"/>
    <mergeCell ref="DJ397:DJ401"/>
    <mergeCell ref="DK397:DK401"/>
    <mergeCell ref="DL397:DL401"/>
    <mergeCell ref="DM397:DM401"/>
    <mergeCell ref="DN397:DN401"/>
    <mergeCell ref="DO397:DO401"/>
    <mergeCell ref="DP397:DP401"/>
    <mergeCell ref="W398:X398"/>
    <mergeCell ref="Y398:Z398"/>
    <mergeCell ref="AA398:AB398"/>
    <mergeCell ref="AC398:AD398"/>
    <mergeCell ref="AE398:AF398"/>
    <mergeCell ref="AJ398:AK398"/>
    <mergeCell ref="AL398:AM398"/>
    <mergeCell ref="AN398:AO398"/>
    <mergeCell ref="W399:X399"/>
    <mergeCell ref="Y399:Z399"/>
    <mergeCell ref="AA399:AB399"/>
    <mergeCell ref="AC399:AD399"/>
    <mergeCell ref="AE399:AF399"/>
    <mergeCell ref="AJ399:AK399"/>
    <mergeCell ref="AL399:AM399"/>
    <mergeCell ref="AN399:AO399"/>
    <mergeCell ref="W400:X400"/>
    <mergeCell ref="Y400:Z400"/>
    <mergeCell ref="CI397:CI401"/>
    <mergeCell ref="CJ397:CJ401"/>
    <mergeCell ref="CK397:CK401"/>
    <mergeCell ref="CL397:CL401"/>
    <mergeCell ref="CM397:CM401"/>
    <mergeCell ref="CN397:CN401"/>
    <mergeCell ref="CO397:CO401"/>
    <mergeCell ref="CP397:CP401"/>
    <mergeCell ref="CR397:CR401"/>
    <mergeCell ref="CS397:CS401"/>
    <mergeCell ref="CT397:CT401"/>
    <mergeCell ref="CU397:CU401"/>
    <mergeCell ref="CV397:CW401"/>
    <mergeCell ref="CX397:CY401"/>
    <mergeCell ref="CZ397:CZ401"/>
    <mergeCell ref="DA397:DA401"/>
    <mergeCell ref="DB397:DB401"/>
    <mergeCell ref="BP397:BP401"/>
    <mergeCell ref="BR397:BR401"/>
    <mergeCell ref="BS397:BS401"/>
    <mergeCell ref="BT397:BT401"/>
    <mergeCell ref="BV397:BV401"/>
    <mergeCell ref="BW397:BW401"/>
    <mergeCell ref="BX397:BX401"/>
    <mergeCell ref="BY397:BY401"/>
    <mergeCell ref="BZ397:BZ401"/>
    <mergeCell ref="CA397:CA401"/>
    <mergeCell ref="CB397:CB401"/>
    <mergeCell ref="CC397:CC401"/>
    <mergeCell ref="CD397:CD401"/>
    <mergeCell ref="CE397:CE401"/>
    <mergeCell ref="CF397:CF401"/>
    <mergeCell ref="CG397:CG401"/>
    <mergeCell ref="CH397:CH401"/>
    <mergeCell ref="AA397:AB397"/>
    <mergeCell ref="AC397:AD397"/>
    <mergeCell ref="AE397:AF397"/>
    <mergeCell ref="AJ397:AK397"/>
    <mergeCell ref="AL397:AM397"/>
    <mergeCell ref="AN397:AO397"/>
    <mergeCell ref="AV397:AV401"/>
    <mergeCell ref="AW397:AW401"/>
    <mergeCell ref="AX397:AX401"/>
    <mergeCell ref="AY397:AY401"/>
    <mergeCell ref="AZ397:AZ401"/>
    <mergeCell ref="BA397:BA401"/>
    <mergeCell ref="BK397:BK401"/>
    <mergeCell ref="BL397:BL401"/>
    <mergeCell ref="BM397:BM401"/>
    <mergeCell ref="BN397:BN401"/>
    <mergeCell ref="BO397:BO401"/>
    <mergeCell ref="AA400:AB400"/>
    <mergeCell ref="AC400:AD400"/>
    <mergeCell ref="AE400:AF400"/>
    <mergeCell ref="AJ400:AK400"/>
    <mergeCell ref="AL400:AM400"/>
    <mergeCell ref="AN400:AO400"/>
    <mergeCell ref="AA401:AB401"/>
    <mergeCell ref="AC401:AD401"/>
    <mergeCell ref="AE401:AF401"/>
    <mergeCell ref="AJ401:AK401"/>
    <mergeCell ref="AL401:AM401"/>
    <mergeCell ref="AN401:AO401"/>
    <mergeCell ref="B397:B401"/>
    <mergeCell ref="C397:C401"/>
    <mergeCell ref="D397:D401"/>
    <mergeCell ref="E397:E401"/>
    <mergeCell ref="F397:F401"/>
    <mergeCell ref="G397:G401"/>
    <mergeCell ref="I397:I401"/>
    <mergeCell ref="J397:J401"/>
    <mergeCell ref="K397:K401"/>
    <mergeCell ref="M397:M401"/>
    <mergeCell ref="N397:N401"/>
    <mergeCell ref="O397:O401"/>
    <mergeCell ref="P397:P401"/>
    <mergeCell ref="Q397:Q401"/>
    <mergeCell ref="R397:R401"/>
    <mergeCell ref="W397:X397"/>
    <mergeCell ref="Y397:Z397"/>
    <mergeCell ref="W401:X401"/>
    <mergeCell ref="Y401:Z401"/>
    <mergeCell ref="DC391:DC395"/>
    <mergeCell ref="DD391:DD395"/>
    <mergeCell ref="DE391:DE395"/>
    <mergeCell ref="DF391:DF395"/>
    <mergeCell ref="DG391:DG395"/>
    <mergeCell ref="DH391:DH395"/>
    <mergeCell ref="DI391:DI395"/>
    <mergeCell ref="DJ391:DJ395"/>
    <mergeCell ref="DK391:DK395"/>
    <mergeCell ref="DL391:DL395"/>
    <mergeCell ref="DM391:DM395"/>
    <mergeCell ref="DN391:DN395"/>
    <mergeCell ref="DO391:DO395"/>
    <mergeCell ref="DP391:DP395"/>
    <mergeCell ref="W392:X392"/>
    <mergeCell ref="Y392:Z392"/>
    <mergeCell ref="AA392:AB392"/>
    <mergeCell ref="AC392:AD392"/>
    <mergeCell ref="AE392:AF392"/>
    <mergeCell ref="AJ392:AK392"/>
    <mergeCell ref="AL392:AM392"/>
    <mergeCell ref="AN392:AO392"/>
    <mergeCell ref="W393:X393"/>
    <mergeCell ref="Y393:Z393"/>
    <mergeCell ref="AA393:AB393"/>
    <mergeCell ref="AC393:AD393"/>
    <mergeCell ref="AE393:AF393"/>
    <mergeCell ref="AJ393:AK393"/>
    <mergeCell ref="AL393:AM393"/>
    <mergeCell ref="AN393:AO393"/>
    <mergeCell ref="W394:X394"/>
    <mergeCell ref="Y394:Z394"/>
    <mergeCell ref="CI391:CI395"/>
    <mergeCell ref="CJ391:CJ395"/>
    <mergeCell ref="CK391:CK395"/>
    <mergeCell ref="CL391:CL395"/>
    <mergeCell ref="CM391:CM395"/>
    <mergeCell ref="CN391:CN395"/>
    <mergeCell ref="CO391:CO395"/>
    <mergeCell ref="CP391:CP395"/>
    <mergeCell ref="CR391:CR395"/>
    <mergeCell ref="CS391:CS395"/>
    <mergeCell ref="CT391:CT395"/>
    <mergeCell ref="CU391:CU395"/>
    <mergeCell ref="CV391:CW395"/>
    <mergeCell ref="CX391:CY395"/>
    <mergeCell ref="CZ391:CZ395"/>
    <mergeCell ref="DA391:DA395"/>
    <mergeCell ref="DB391:DB395"/>
    <mergeCell ref="BP391:BP395"/>
    <mergeCell ref="BR391:BR395"/>
    <mergeCell ref="BS391:BS395"/>
    <mergeCell ref="BT391:BT395"/>
    <mergeCell ref="BV391:BV395"/>
    <mergeCell ref="BW391:BW395"/>
    <mergeCell ref="BX391:BX395"/>
    <mergeCell ref="BY391:BY395"/>
    <mergeCell ref="BZ391:BZ395"/>
    <mergeCell ref="CA391:CA395"/>
    <mergeCell ref="CB391:CB395"/>
    <mergeCell ref="CC391:CC395"/>
    <mergeCell ref="CD391:CD395"/>
    <mergeCell ref="CE391:CE395"/>
    <mergeCell ref="CF391:CF395"/>
    <mergeCell ref="CG391:CG395"/>
    <mergeCell ref="CH391:CH395"/>
    <mergeCell ref="AA391:AB391"/>
    <mergeCell ref="AC391:AD391"/>
    <mergeCell ref="AE391:AF391"/>
    <mergeCell ref="AJ391:AK391"/>
    <mergeCell ref="AL391:AM391"/>
    <mergeCell ref="AN391:AO391"/>
    <mergeCell ref="AV391:AV395"/>
    <mergeCell ref="AW391:AW395"/>
    <mergeCell ref="AX391:AX395"/>
    <mergeCell ref="AY391:AY395"/>
    <mergeCell ref="AZ391:AZ395"/>
    <mergeCell ref="BA391:BA395"/>
    <mergeCell ref="BK391:BK395"/>
    <mergeCell ref="BL391:BL395"/>
    <mergeCell ref="BM391:BM395"/>
    <mergeCell ref="BN391:BN395"/>
    <mergeCell ref="BO391:BO395"/>
    <mergeCell ref="AA394:AB394"/>
    <mergeCell ref="AC394:AD394"/>
    <mergeCell ref="AE394:AF394"/>
    <mergeCell ref="AJ394:AK394"/>
    <mergeCell ref="AL394:AM394"/>
    <mergeCell ref="AN394:AO394"/>
    <mergeCell ref="AA395:AB395"/>
    <mergeCell ref="AC395:AD395"/>
    <mergeCell ref="AE395:AF395"/>
    <mergeCell ref="AJ395:AK395"/>
    <mergeCell ref="AL395:AM395"/>
    <mergeCell ref="AN395:AO395"/>
    <mergeCell ref="B391:B395"/>
    <mergeCell ref="C391:C395"/>
    <mergeCell ref="D391:D395"/>
    <mergeCell ref="E391:E395"/>
    <mergeCell ref="F391:F395"/>
    <mergeCell ref="G391:G395"/>
    <mergeCell ref="I391:I395"/>
    <mergeCell ref="J391:J395"/>
    <mergeCell ref="K391:K395"/>
    <mergeCell ref="M391:M395"/>
    <mergeCell ref="N391:N395"/>
    <mergeCell ref="O391:O395"/>
    <mergeCell ref="P391:P395"/>
    <mergeCell ref="Q391:Q395"/>
    <mergeCell ref="R391:R395"/>
    <mergeCell ref="W391:X391"/>
    <mergeCell ref="Y391:Z391"/>
    <mergeCell ref="W395:X395"/>
    <mergeCell ref="Y395:Z395"/>
    <mergeCell ref="DC385:DC389"/>
    <mergeCell ref="DD385:DD389"/>
    <mergeCell ref="DE385:DE389"/>
    <mergeCell ref="DF385:DF389"/>
    <mergeCell ref="DG385:DG389"/>
    <mergeCell ref="DH385:DH389"/>
    <mergeCell ref="DI385:DI389"/>
    <mergeCell ref="DJ385:DJ389"/>
    <mergeCell ref="DK385:DK389"/>
    <mergeCell ref="DL385:DL389"/>
    <mergeCell ref="DM385:DM389"/>
    <mergeCell ref="DN385:DN389"/>
    <mergeCell ref="DO385:DO389"/>
    <mergeCell ref="DP385:DP389"/>
    <mergeCell ref="W386:X386"/>
    <mergeCell ref="Y386:Z386"/>
    <mergeCell ref="AA386:AB386"/>
    <mergeCell ref="AC386:AD386"/>
    <mergeCell ref="AE386:AF386"/>
    <mergeCell ref="AJ386:AK386"/>
    <mergeCell ref="AL386:AM386"/>
    <mergeCell ref="AN386:AO386"/>
    <mergeCell ref="W387:X387"/>
    <mergeCell ref="Y387:Z387"/>
    <mergeCell ref="AA387:AB387"/>
    <mergeCell ref="AC387:AD387"/>
    <mergeCell ref="AE387:AF387"/>
    <mergeCell ref="AJ387:AK387"/>
    <mergeCell ref="AL387:AM387"/>
    <mergeCell ref="AN387:AO387"/>
    <mergeCell ref="W388:X388"/>
    <mergeCell ref="Y388:Z388"/>
    <mergeCell ref="CI385:CI389"/>
    <mergeCell ref="CJ385:CJ389"/>
    <mergeCell ref="CK385:CK389"/>
    <mergeCell ref="CL385:CL389"/>
    <mergeCell ref="CM385:CM389"/>
    <mergeCell ref="CN385:CN389"/>
    <mergeCell ref="CO385:CO389"/>
    <mergeCell ref="CP385:CP389"/>
    <mergeCell ref="CR385:CR389"/>
    <mergeCell ref="CS385:CS389"/>
    <mergeCell ref="CT385:CT389"/>
    <mergeCell ref="CU385:CU389"/>
    <mergeCell ref="CV385:CW389"/>
    <mergeCell ref="CX385:CY389"/>
    <mergeCell ref="CZ385:CZ389"/>
    <mergeCell ref="DA385:DA389"/>
    <mergeCell ref="DB385:DB389"/>
    <mergeCell ref="BP385:BP389"/>
    <mergeCell ref="BR385:BR389"/>
    <mergeCell ref="BS385:BS389"/>
    <mergeCell ref="BT385:BT389"/>
    <mergeCell ref="BV385:BV389"/>
    <mergeCell ref="BW385:BW389"/>
    <mergeCell ref="BX385:BX389"/>
    <mergeCell ref="BY385:BY389"/>
    <mergeCell ref="BZ385:BZ389"/>
    <mergeCell ref="CA385:CA389"/>
    <mergeCell ref="CB385:CB389"/>
    <mergeCell ref="CC385:CC389"/>
    <mergeCell ref="CD385:CD389"/>
    <mergeCell ref="CE385:CE389"/>
    <mergeCell ref="CF385:CF389"/>
    <mergeCell ref="CG385:CG389"/>
    <mergeCell ref="CH385:CH389"/>
    <mergeCell ref="AA385:AB385"/>
    <mergeCell ref="AC385:AD385"/>
    <mergeCell ref="AE385:AF385"/>
    <mergeCell ref="AJ385:AK385"/>
    <mergeCell ref="AL385:AM385"/>
    <mergeCell ref="AN385:AO385"/>
    <mergeCell ref="AV385:AV389"/>
    <mergeCell ref="AW385:AW389"/>
    <mergeCell ref="AX385:AX389"/>
    <mergeCell ref="AY385:AY389"/>
    <mergeCell ref="AZ385:AZ389"/>
    <mergeCell ref="BA385:BA389"/>
    <mergeCell ref="BK385:BK389"/>
    <mergeCell ref="BL385:BL389"/>
    <mergeCell ref="BM385:BM389"/>
    <mergeCell ref="BN385:BN389"/>
    <mergeCell ref="BO385:BO389"/>
    <mergeCell ref="AA388:AB388"/>
    <mergeCell ref="AC388:AD388"/>
    <mergeCell ref="AE388:AF388"/>
    <mergeCell ref="AJ388:AK388"/>
    <mergeCell ref="AL388:AM388"/>
    <mergeCell ref="AN388:AO388"/>
    <mergeCell ref="AA389:AB389"/>
    <mergeCell ref="AC389:AD389"/>
    <mergeCell ref="AE389:AF389"/>
    <mergeCell ref="AJ389:AK389"/>
    <mergeCell ref="AL389:AM389"/>
    <mergeCell ref="AN389:AO389"/>
    <mergeCell ref="B385:B389"/>
    <mergeCell ref="C385:C389"/>
    <mergeCell ref="D385:D389"/>
    <mergeCell ref="E385:E389"/>
    <mergeCell ref="F385:F389"/>
    <mergeCell ref="G385:G389"/>
    <mergeCell ref="I385:I389"/>
    <mergeCell ref="J385:J389"/>
    <mergeCell ref="K385:K389"/>
    <mergeCell ref="M385:M389"/>
    <mergeCell ref="N385:N389"/>
    <mergeCell ref="O385:O389"/>
    <mergeCell ref="P385:P389"/>
    <mergeCell ref="Q385:Q389"/>
    <mergeCell ref="R385:R389"/>
    <mergeCell ref="W385:X385"/>
    <mergeCell ref="Y385:Z385"/>
    <mergeCell ref="W389:X389"/>
    <mergeCell ref="Y389:Z389"/>
    <mergeCell ref="DC379:DC383"/>
    <mergeCell ref="DD379:DD383"/>
    <mergeCell ref="DE379:DE383"/>
    <mergeCell ref="DF379:DF383"/>
    <mergeCell ref="DG379:DG383"/>
    <mergeCell ref="DH379:DH383"/>
    <mergeCell ref="DI379:DI383"/>
    <mergeCell ref="DJ379:DJ383"/>
    <mergeCell ref="DK379:DK383"/>
    <mergeCell ref="DL379:DL383"/>
    <mergeCell ref="DM379:DM383"/>
    <mergeCell ref="DN379:DN383"/>
    <mergeCell ref="DO379:DO383"/>
    <mergeCell ref="DP379:DP383"/>
    <mergeCell ref="W380:X380"/>
    <mergeCell ref="Y380:Z380"/>
    <mergeCell ref="AA380:AB380"/>
    <mergeCell ref="AC380:AD380"/>
    <mergeCell ref="AE380:AF380"/>
    <mergeCell ref="AJ380:AK380"/>
    <mergeCell ref="AL380:AM380"/>
    <mergeCell ref="AN380:AO380"/>
    <mergeCell ref="W381:X381"/>
    <mergeCell ref="Y381:Z381"/>
    <mergeCell ref="AA381:AB381"/>
    <mergeCell ref="AC381:AD381"/>
    <mergeCell ref="AE381:AF381"/>
    <mergeCell ref="AJ381:AK381"/>
    <mergeCell ref="AL381:AM381"/>
    <mergeCell ref="AN381:AO381"/>
    <mergeCell ref="W382:X382"/>
    <mergeCell ref="Y382:Z382"/>
    <mergeCell ref="CI379:CI383"/>
    <mergeCell ref="CJ379:CJ383"/>
    <mergeCell ref="CK379:CK383"/>
    <mergeCell ref="CL379:CL383"/>
    <mergeCell ref="CM379:CM383"/>
    <mergeCell ref="CN379:CN383"/>
    <mergeCell ref="CO379:CO383"/>
    <mergeCell ref="CP379:CP383"/>
    <mergeCell ref="CR379:CR383"/>
    <mergeCell ref="CS379:CS383"/>
    <mergeCell ref="CT379:CT383"/>
    <mergeCell ref="CU379:CU383"/>
    <mergeCell ref="CV379:CW383"/>
    <mergeCell ref="CX379:CY383"/>
    <mergeCell ref="CZ379:CZ383"/>
    <mergeCell ref="DA379:DA383"/>
    <mergeCell ref="DB379:DB383"/>
    <mergeCell ref="BP379:BP383"/>
    <mergeCell ref="BR379:BR383"/>
    <mergeCell ref="BS379:BS383"/>
    <mergeCell ref="BT379:BT383"/>
    <mergeCell ref="BV379:BV383"/>
    <mergeCell ref="BW379:BW383"/>
    <mergeCell ref="BX379:BX383"/>
    <mergeCell ref="BY379:BY383"/>
    <mergeCell ref="BZ379:BZ383"/>
    <mergeCell ref="CA379:CA383"/>
    <mergeCell ref="CB379:CB383"/>
    <mergeCell ref="CC379:CC383"/>
    <mergeCell ref="CD379:CD383"/>
    <mergeCell ref="CE379:CE383"/>
    <mergeCell ref="CF379:CF383"/>
    <mergeCell ref="CG379:CG383"/>
    <mergeCell ref="CH379:CH383"/>
    <mergeCell ref="AA379:AB379"/>
    <mergeCell ref="AC379:AD379"/>
    <mergeCell ref="AE379:AF379"/>
    <mergeCell ref="AJ379:AK379"/>
    <mergeCell ref="AL379:AM379"/>
    <mergeCell ref="AN379:AO379"/>
    <mergeCell ref="AV379:AV383"/>
    <mergeCell ref="AW379:AW383"/>
    <mergeCell ref="AX379:AX383"/>
    <mergeCell ref="AY379:AY383"/>
    <mergeCell ref="AZ379:AZ383"/>
    <mergeCell ref="BA379:BA383"/>
    <mergeCell ref="BK379:BK383"/>
    <mergeCell ref="BL379:BL383"/>
    <mergeCell ref="BM379:BM383"/>
    <mergeCell ref="BN379:BN383"/>
    <mergeCell ref="BO379:BO383"/>
    <mergeCell ref="AA382:AB382"/>
    <mergeCell ref="AC382:AD382"/>
    <mergeCell ref="AE382:AF382"/>
    <mergeCell ref="AJ382:AK382"/>
    <mergeCell ref="AL382:AM382"/>
    <mergeCell ref="AN382:AO382"/>
    <mergeCell ref="AA383:AB383"/>
    <mergeCell ref="AC383:AD383"/>
    <mergeCell ref="AE383:AF383"/>
    <mergeCell ref="AJ383:AK383"/>
    <mergeCell ref="AL383:AM383"/>
    <mergeCell ref="AN383:AO383"/>
    <mergeCell ref="B379:B383"/>
    <mergeCell ref="C379:C383"/>
    <mergeCell ref="D379:D383"/>
    <mergeCell ref="E379:E383"/>
    <mergeCell ref="F379:F383"/>
    <mergeCell ref="G379:G383"/>
    <mergeCell ref="I379:I383"/>
    <mergeCell ref="J379:J383"/>
    <mergeCell ref="K379:K383"/>
    <mergeCell ref="M379:M383"/>
    <mergeCell ref="N379:N383"/>
    <mergeCell ref="O379:O383"/>
    <mergeCell ref="P379:P383"/>
    <mergeCell ref="Q379:Q383"/>
    <mergeCell ref="R379:R383"/>
    <mergeCell ref="W379:X379"/>
    <mergeCell ref="Y379:Z379"/>
    <mergeCell ref="W383:X383"/>
    <mergeCell ref="Y383:Z383"/>
    <mergeCell ref="DC373:DC377"/>
    <mergeCell ref="DD373:DD377"/>
    <mergeCell ref="DE373:DE377"/>
    <mergeCell ref="DF373:DF377"/>
    <mergeCell ref="DG373:DG377"/>
    <mergeCell ref="DH373:DH377"/>
    <mergeCell ref="DI373:DI377"/>
    <mergeCell ref="DJ373:DJ377"/>
    <mergeCell ref="DK373:DK377"/>
    <mergeCell ref="DL373:DL377"/>
    <mergeCell ref="DM373:DM377"/>
    <mergeCell ref="DN373:DN377"/>
    <mergeCell ref="DO373:DO377"/>
    <mergeCell ref="DP373:DP377"/>
    <mergeCell ref="W374:X374"/>
    <mergeCell ref="Y374:Z374"/>
    <mergeCell ref="AA374:AB374"/>
    <mergeCell ref="AC374:AD374"/>
    <mergeCell ref="AE374:AF374"/>
    <mergeCell ref="AJ374:AK374"/>
    <mergeCell ref="AL374:AM374"/>
    <mergeCell ref="AN374:AO374"/>
    <mergeCell ref="W375:X375"/>
    <mergeCell ref="Y375:Z375"/>
    <mergeCell ref="AA375:AB375"/>
    <mergeCell ref="AC375:AD375"/>
    <mergeCell ref="AE375:AF375"/>
    <mergeCell ref="AJ375:AK375"/>
    <mergeCell ref="AL375:AM375"/>
    <mergeCell ref="AN375:AO375"/>
    <mergeCell ref="W376:X376"/>
    <mergeCell ref="Y376:Z376"/>
    <mergeCell ref="CI373:CI377"/>
    <mergeCell ref="CJ373:CJ377"/>
    <mergeCell ref="CK373:CK377"/>
    <mergeCell ref="CL373:CL377"/>
    <mergeCell ref="CM373:CM377"/>
    <mergeCell ref="CN373:CN377"/>
    <mergeCell ref="CO373:CO377"/>
    <mergeCell ref="CP373:CP377"/>
    <mergeCell ref="CR373:CR377"/>
    <mergeCell ref="CS373:CS377"/>
    <mergeCell ref="CT373:CT377"/>
    <mergeCell ref="CU373:CU377"/>
    <mergeCell ref="CV373:CW377"/>
    <mergeCell ref="CX373:CY377"/>
    <mergeCell ref="CZ373:CZ377"/>
    <mergeCell ref="DA373:DA377"/>
    <mergeCell ref="DB373:DB377"/>
    <mergeCell ref="BP373:BP377"/>
    <mergeCell ref="BR373:BR377"/>
    <mergeCell ref="BS373:BS377"/>
    <mergeCell ref="BT373:BT377"/>
    <mergeCell ref="BV373:BV377"/>
    <mergeCell ref="BW373:BW377"/>
    <mergeCell ref="BX373:BX377"/>
    <mergeCell ref="BY373:BY377"/>
    <mergeCell ref="BZ373:BZ377"/>
    <mergeCell ref="CA373:CA377"/>
    <mergeCell ref="CB373:CB377"/>
    <mergeCell ref="CC373:CC377"/>
    <mergeCell ref="CD373:CD377"/>
    <mergeCell ref="CE373:CE377"/>
    <mergeCell ref="CF373:CF377"/>
    <mergeCell ref="CG373:CG377"/>
    <mergeCell ref="CH373:CH377"/>
    <mergeCell ref="AA373:AB373"/>
    <mergeCell ref="AC373:AD373"/>
    <mergeCell ref="AE373:AF373"/>
    <mergeCell ref="AJ373:AK373"/>
    <mergeCell ref="AL373:AM373"/>
    <mergeCell ref="AN373:AO373"/>
    <mergeCell ref="AV373:AV377"/>
    <mergeCell ref="AW373:AW377"/>
    <mergeCell ref="AX373:AX377"/>
    <mergeCell ref="AY373:AY377"/>
    <mergeCell ref="AZ373:AZ377"/>
    <mergeCell ref="BA373:BA377"/>
    <mergeCell ref="BK373:BK377"/>
    <mergeCell ref="BL373:BL377"/>
    <mergeCell ref="BM373:BM377"/>
    <mergeCell ref="BN373:BN377"/>
    <mergeCell ref="BO373:BO377"/>
    <mergeCell ref="AA376:AB376"/>
    <mergeCell ref="AC376:AD376"/>
    <mergeCell ref="AE376:AF376"/>
    <mergeCell ref="AJ376:AK376"/>
    <mergeCell ref="AL376:AM376"/>
    <mergeCell ref="AN376:AO376"/>
    <mergeCell ref="AA377:AB377"/>
    <mergeCell ref="AC377:AD377"/>
    <mergeCell ref="AE377:AF377"/>
    <mergeCell ref="AJ377:AK377"/>
    <mergeCell ref="AL377:AM377"/>
    <mergeCell ref="AN377:AO377"/>
    <mergeCell ref="B373:B377"/>
    <mergeCell ref="C373:C377"/>
    <mergeCell ref="D373:D377"/>
    <mergeCell ref="E373:E377"/>
    <mergeCell ref="F373:F377"/>
    <mergeCell ref="G373:G377"/>
    <mergeCell ref="I373:I377"/>
    <mergeCell ref="J373:J377"/>
    <mergeCell ref="K373:K377"/>
    <mergeCell ref="M373:M377"/>
    <mergeCell ref="N373:N377"/>
    <mergeCell ref="O373:O377"/>
    <mergeCell ref="P373:P377"/>
    <mergeCell ref="Q373:Q377"/>
    <mergeCell ref="R373:R377"/>
    <mergeCell ref="W373:X373"/>
    <mergeCell ref="Y373:Z373"/>
    <mergeCell ref="W377:X377"/>
    <mergeCell ref="Y377:Z377"/>
    <mergeCell ref="DC367:DC371"/>
    <mergeCell ref="DD367:DD371"/>
    <mergeCell ref="DE367:DE371"/>
    <mergeCell ref="DF367:DF371"/>
    <mergeCell ref="DG367:DG371"/>
    <mergeCell ref="DH367:DH371"/>
    <mergeCell ref="DI367:DI371"/>
    <mergeCell ref="DJ367:DJ371"/>
    <mergeCell ref="DK367:DK371"/>
    <mergeCell ref="DL367:DL371"/>
    <mergeCell ref="DM367:DM371"/>
    <mergeCell ref="DN367:DN371"/>
    <mergeCell ref="DO367:DO371"/>
    <mergeCell ref="DP367:DP371"/>
    <mergeCell ref="W368:X368"/>
    <mergeCell ref="Y368:Z368"/>
    <mergeCell ref="AA368:AB368"/>
    <mergeCell ref="AC368:AD368"/>
    <mergeCell ref="AE368:AF368"/>
    <mergeCell ref="AJ368:AK368"/>
    <mergeCell ref="AL368:AM368"/>
    <mergeCell ref="AN368:AO368"/>
    <mergeCell ref="W369:X369"/>
    <mergeCell ref="Y369:Z369"/>
    <mergeCell ref="AA369:AB369"/>
    <mergeCell ref="AC369:AD369"/>
    <mergeCell ref="AE369:AF369"/>
    <mergeCell ref="AJ369:AK369"/>
    <mergeCell ref="AL369:AM369"/>
    <mergeCell ref="AN369:AO369"/>
    <mergeCell ref="W370:X370"/>
    <mergeCell ref="Y370:Z370"/>
    <mergeCell ref="CI367:CI371"/>
    <mergeCell ref="CJ367:CJ371"/>
    <mergeCell ref="CK367:CK371"/>
    <mergeCell ref="CL367:CL371"/>
    <mergeCell ref="CM367:CM371"/>
    <mergeCell ref="CN367:CN371"/>
    <mergeCell ref="CO367:CO371"/>
    <mergeCell ref="CP367:CP371"/>
    <mergeCell ref="CR367:CR371"/>
    <mergeCell ref="CS367:CS371"/>
    <mergeCell ref="CT367:CT371"/>
    <mergeCell ref="CU367:CU371"/>
    <mergeCell ref="CV367:CW371"/>
    <mergeCell ref="CX367:CY371"/>
    <mergeCell ref="CZ367:CZ371"/>
    <mergeCell ref="DA367:DA371"/>
    <mergeCell ref="DB367:DB371"/>
    <mergeCell ref="BP367:BP371"/>
    <mergeCell ref="BR367:BR371"/>
    <mergeCell ref="BS367:BS371"/>
    <mergeCell ref="BT367:BT371"/>
    <mergeCell ref="BV367:BV371"/>
    <mergeCell ref="BW367:BW371"/>
    <mergeCell ref="BX367:BX371"/>
    <mergeCell ref="BY367:BY371"/>
    <mergeCell ref="BZ367:BZ371"/>
    <mergeCell ref="CA367:CA371"/>
    <mergeCell ref="CB367:CB371"/>
    <mergeCell ref="CC367:CC371"/>
    <mergeCell ref="CD367:CD371"/>
    <mergeCell ref="CE367:CE371"/>
    <mergeCell ref="CF367:CF371"/>
    <mergeCell ref="CG367:CG371"/>
    <mergeCell ref="CH367:CH371"/>
    <mergeCell ref="AA367:AB367"/>
    <mergeCell ref="AC367:AD367"/>
    <mergeCell ref="AE367:AF367"/>
    <mergeCell ref="AJ367:AK367"/>
    <mergeCell ref="AL367:AM367"/>
    <mergeCell ref="AN367:AO367"/>
    <mergeCell ref="AV367:AV371"/>
    <mergeCell ref="AW367:AW371"/>
    <mergeCell ref="AX367:AX371"/>
    <mergeCell ref="AY367:AY371"/>
    <mergeCell ref="AZ367:AZ371"/>
    <mergeCell ref="BA367:BA371"/>
    <mergeCell ref="BK367:BK371"/>
    <mergeCell ref="BL367:BL371"/>
    <mergeCell ref="BM367:BM371"/>
    <mergeCell ref="BN367:BN371"/>
    <mergeCell ref="BO367:BO371"/>
    <mergeCell ref="AA370:AB370"/>
    <mergeCell ref="AC370:AD370"/>
    <mergeCell ref="AE370:AF370"/>
    <mergeCell ref="AJ370:AK370"/>
    <mergeCell ref="AL370:AM370"/>
    <mergeCell ref="AN370:AO370"/>
    <mergeCell ref="AA371:AB371"/>
    <mergeCell ref="AC371:AD371"/>
    <mergeCell ref="AE371:AF371"/>
    <mergeCell ref="AJ371:AK371"/>
    <mergeCell ref="AL371:AM371"/>
    <mergeCell ref="AN371:AO371"/>
    <mergeCell ref="B367:B371"/>
    <mergeCell ref="C367:C371"/>
    <mergeCell ref="D367:D371"/>
    <mergeCell ref="E367:E371"/>
    <mergeCell ref="F367:F371"/>
    <mergeCell ref="G367:G371"/>
    <mergeCell ref="I367:I371"/>
    <mergeCell ref="J367:J371"/>
    <mergeCell ref="K367:K371"/>
    <mergeCell ref="M367:M371"/>
    <mergeCell ref="N367:N371"/>
    <mergeCell ref="O367:O371"/>
    <mergeCell ref="P367:P371"/>
    <mergeCell ref="Q367:Q371"/>
    <mergeCell ref="R367:R371"/>
    <mergeCell ref="W367:X367"/>
    <mergeCell ref="Y367:Z367"/>
    <mergeCell ref="W371:X371"/>
    <mergeCell ref="Y371:Z371"/>
    <mergeCell ref="DC361:DC365"/>
    <mergeCell ref="DD361:DD365"/>
    <mergeCell ref="DE361:DE365"/>
    <mergeCell ref="DF361:DF365"/>
    <mergeCell ref="DG361:DG365"/>
    <mergeCell ref="DH361:DH365"/>
    <mergeCell ref="DI361:DI365"/>
    <mergeCell ref="DJ361:DJ365"/>
    <mergeCell ref="DK361:DK365"/>
    <mergeCell ref="DL361:DL365"/>
    <mergeCell ref="DM361:DM365"/>
    <mergeCell ref="DN361:DN365"/>
    <mergeCell ref="DO361:DO365"/>
    <mergeCell ref="DP361:DP365"/>
    <mergeCell ref="W362:X362"/>
    <mergeCell ref="Y362:Z362"/>
    <mergeCell ref="AA362:AB362"/>
    <mergeCell ref="AC362:AD362"/>
    <mergeCell ref="AE362:AF362"/>
    <mergeCell ref="AJ362:AK362"/>
    <mergeCell ref="AL362:AM362"/>
    <mergeCell ref="AN362:AO362"/>
    <mergeCell ref="W363:X363"/>
    <mergeCell ref="Y363:Z363"/>
    <mergeCell ref="AA363:AB363"/>
    <mergeCell ref="AC363:AD363"/>
    <mergeCell ref="AE363:AF363"/>
    <mergeCell ref="AJ363:AK363"/>
    <mergeCell ref="AL363:AM363"/>
    <mergeCell ref="AN363:AO363"/>
    <mergeCell ref="W364:X364"/>
    <mergeCell ref="Y364:Z364"/>
    <mergeCell ref="CI361:CI365"/>
    <mergeCell ref="CJ361:CJ365"/>
    <mergeCell ref="CK361:CK365"/>
    <mergeCell ref="CL361:CL365"/>
    <mergeCell ref="CM361:CM365"/>
    <mergeCell ref="CN361:CN365"/>
    <mergeCell ref="CO361:CO365"/>
    <mergeCell ref="CP361:CP365"/>
    <mergeCell ref="CR361:CR365"/>
    <mergeCell ref="CS361:CS365"/>
    <mergeCell ref="CT361:CT365"/>
    <mergeCell ref="CU361:CU365"/>
    <mergeCell ref="CV361:CW365"/>
    <mergeCell ref="CX361:CY365"/>
    <mergeCell ref="CZ361:CZ365"/>
    <mergeCell ref="DA361:DA365"/>
    <mergeCell ref="DB361:DB365"/>
    <mergeCell ref="BP361:BP365"/>
    <mergeCell ref="BR361:BR365"/>
    <mergeCell ref="BS361:BS365"/>
    <mergeCell ref="BT361:BT365"/>
    <mergeCell ref="BV361:BV365"/>
    <mergeCell ref="BW361:BW365"/>
    <mergeCell ref="BX361:BX365"/>
    <mergeCell ref="BY361:BY365"/>
    <mergeCell ref="BZ361:BZ365"/>
    <mergeCell ref="CA361:CA365"/>
    <mergeCell ref="CB361:CB365"/>
    <mergeCell ref="CC361:CC365"/>
    <mergeCell ref="CD361:CD365"/>
    <mergeCell ref="CE361:CE365"/>
    <mergeCell ref="CF361:CF365"/>
    <mergeCell ref="CG361:CG365"/>
    <mergeCell ref="CH361:CH365"/>
    <mergeCell ref="AA361:AB361"/>
    <mergeCell ref="AC361:AD361"/>
    <mergeCell ref="AE361:AF361"/>
    <mergeCell ref="AJ361:AK361"/>
    <mergeCell ref="AL361:AM361"/>
    <mergeCell ref="AN361:AO361"/>
    <mergeCell ref="AV361:AV365"/>
    <mergeCell ref="AW361:AW365"/>
    <mergeCell ref="AX361:AX365"/>
    <mergeCell ref="AY361:AY365"/>
    <mergeCell ref="AZ361:AZ365"/>
    <mergeCell ref="BA361:BA365"/>
    <mergeCell ref="BK361:BK365"/>
    <mergeCell ref="BL361:BL365"/>
    <mergeCell ref="BM361:BM365"/>
    <mergeCell ref="BN361:BN365"/>
    <mergeCell ref="BO361:BO365"/>
    <mergeCell ref="AA364:AB364"/>
    <mergeCell ref="AC364:AD364"/>
    <mergeCell ref="AE364:AF364"/>
    <mergeCell ref="AJ364:AK364"/>
    <mergeCell ref="AL364:AM364"/>
    <mergeCell ref="AN364:AO364"/>
    <mergeCell ref="AA365:AB365"/>
    <mergeCell ref="AC365:AD365"/>
    <mergeCell ref="AE365:AF365"/>
    <mergeCell ref="AJ365:AK365"/>
    <mergeCell ref="AL365:AM365"/>
    <mergeCell ref="AN365:AO365"/>
    <mergeCell ref="B361:B365"/>
    <mergeCell ref="C361:C365"/>
    <mergeCell ref="D361:D365"/>
    <mergeCell ref="E361:E365"/>
    <mergeCell ref="F361:F365"/>
    <mergeCell ref="G361:G365"/>
    <mergeCell ref="I361:I365"/>
    <mergeCell ref="J361:J365"/>
    <mergeCell ref="K361:K365"/>
    <mergeCell ref="M361:M365"/>
    <mergeCell ref="N361:N365"/>
    <mergeCell ref="O361:O365"/>
    <mergeCell ref="P361:P365"/>
    <mergeCell ref="Q361:Q365"/>
    <mergeCell ref="R361:R365"/>
    <mergeCell ref="W361:X361"/>
    <mergeCell ref="Y361:Z361"/>
    <mergeCell ref="W365:X365"/>
    <mergeCell ref="Y365:Z365"/>
    <mergeCell ref="DC355:DC359"/>
    <mergeCell ref="DD355:DD359"/>
    <mergeCell ref="DE355:DE359"/>
    <mergeCell ref="DF355:DF359"/>
    <mergeCell ref="DG355:DG359"/>
    <mergeCell ref="DH355:DH359"/>
    <mergeCell ref="DI355:DI359"/>
    <mergeCell ref="DJ355:DJ359"/>
    <mergeCell ref="DK355:DK359"/>
    <mergeCell ref="DL355:DL359"/>
    <mergeCell ref="DM355:DM359"/>
    <mergeCell ref="DN355:DN359"/>
    <mergeCell ref="DO355:DO359"/>
    <mergeCell ref="DP355:DP359"/>
    <mergeCell ref="W356:X356"/>
    <mergeCell ref="Y356:Z356"/>
    <mergeCell ref="AA356:AB356"/>
    <mergeCell ref="AC356:AD356"/>
    <mergeCell ref="AE356:AF356"/>
    <mergeCell ref="AJ356:AK356"/>
    <mergeCell ref="AL356:AM356"/>
    <mergeCell ref="AN356:AO356"/>
    <mergeCell ref="W357:X357"/>
    <mergeCell ref="Y357:Z357"/>
    <mergeCell ref="AA357:AB357"/>
    <mergeCell ref="AC357:AD357"/>
    <mergeCell ref="AE357:AF357"/>
    <mergeCell ref="AJ357:AK357"/>
    <mergeCell ref="AL357:AM357"/>
    <mergeCell ref="AN357:AO357"/>
    <mergeCell ref="W358:X358"/>
    <mergeCell ref="Y358:Z358"/>
    <mergeCell ref="CI355:CI359"/>
    <mergeCell ref="CJ355:CJ359"/>
    <mergeCell ref="CK355:CK359"/>
    <mergeCell ref="CL355:CL359"/>
    <mergeCell ref="CM355:CM359"/>
    <mergeCell ref="CN355:CN359"/>
    <mergeCell ref="CO355:CO359"/>
    <mergeCell ref="CP355:CP359"/>
    <mergeCell ref="CR355:CR359"/>
    <mergeCell ref="CS355:CS359"/>
    <mergeCell ref="CT355:CT359"/>
    <mergeCell ref="CU355:CU359"/>
    <mergeCell ref="CV355:CW359"/>
    <mergeCell ref="CX355:CY359"/>
    <mergeCell ref="CZ355:CZ359"/>
    <mergeCell ref="DA355:DA359"/>
    <mergeCell ref="DB355:DB359"/>
    <mergeCell ref="BP355:BP359"/>
    <mergeCell ref="BR355:BR359"/>
    <mergeCell ref="BS355:BS359"/>
    <mergeCell ref="BT355:BT359"/>
    <mergeCell ref="BV355:BV359"/>
    <mergeCell ref="BW355:BW359"/>
    <mergeCell ref="BX355:BX359"/>
    <mergeCell ref="BY355:BY359"/>
    <mergeCell ref="BZ355:BZ359"/>
    <mergeCell ref="CA355:CA359"/>
    <mergeCell ref="CB355:CB359"/>
    <mergeCell ref="CC355:CC359"/>
    <mergeCell ref="CD355:CD359"/>
    <mergeCell ref="CE355:CE359"/>
    <mergeCell ref="CF355:CF359"/>
    <mergeCell ref="CG355:CG359"/>
    <mergeCell ref="CH355:CH359"/>
    <mergeCell ref="AA355:AB355"/>
    <mergeCell ref="AC355:AD355"/>
    <mergeCell ref="AE355:AF355"/>
    <mergeCell ref="AJ355:AK355"/>
    <mergeCell ref="AL355:AM355"/>
    <mergeCell ref="AN355:AO355"/>
    <mergeCell ref="AV355:AV359"/>
    <mergeCell ref="AW355:AW359"/>
    <mergeCell ref="AX355:AX359"/>
    <mergeCell ref="AY355:AY359"/>
    <mergeCell ref="AZ355:AZ359"/>
    <mergeCell ref="BA355:BA359"/>
    <mergeCell ref="BK355:BK359"/>
    <mergeCell ref="BL355:BL359"/>
    <mergeCell ref="BM355:BM359"/>
    <mergeCell ref="BN355:BN359"/>
    <mergeCell ref="BO355:BO359"/>
    <mergeCell ref="AA358:AB358"/>
    <mergeCell ref="AC358:AD358"/>
    <mergeCell ref="AE358:AF358"/>
    <mergeCell ref="AJ358:AK358"/>
    <mergeCell ref="AL358:AM358"/>
    <mergeCell ref="AN358:AO358"/>
    <mergeCell ref="AA359:AB359"/>
    <mergeCell ref="AC359:AD359"/>
    <mergeCell ref="AE359:AF359"/>
    <mergeCell ref="AJ359:AK359"/>
    <mergeCell ref="AL359:AM359"/>
    <mergeCell ref="AN359:AO359"/>
    <mergeCell ref="B355:B359"/>
    <mergeCell ref="C355:C359"/>
    <mergeCell ref="D355:D359"/>
    <mergeCell ref="E355:E359"/>
    <mergeCell ref="F355:F359"/>
    <mergeCell ref="G355:G359"/>
    <mergeCell ref="I355:I359"/>
    <mergeCell ref="J355:J359"/>
    <mergeCell ref="K355:K359"/>
    <mergeCell ref="M355:M359"/>
    <mergeCell ref="N355:N359"/>
    <mergeCell ref="O355:O359"/>
    <mergeCell ref="P355:P359"/>
    <mergeCell ref="Q355:Q359"/>
    <mergeCell ref="R355:R359"/>
    <mergeCell ref="W355:X355"/>
    <mergeCell ref="Y355:Z355"/>
    <mergeCell ref="W359:X359"/>
    <mergeCell ref="Y359:Z359"/>
    <mergeCell ref="DC349:DC353"/>
    <mergeCell ref="DD349:DD353"/>
    <mergeCell ref="DE349:DE353"/>
    <mergeCell ref="DF349:DF353"/>
    <mergeCell ref="DG349:DG353"/>
    <mergeCell ref="DH349:DH353"/>
    <mergeCell ref="DI349:DI353"/>
    <mergeCell ref="DJ349:DJ353"/>
    <mergeCell ref="DK349:DK353"/>
    <mergeCell ref="DL349:DL353"/>
    <mergeCell ref="DM349:DM353"/>
    <mergeCell ref="DN349:DN353"/>
    <mergeCell ref="DO349:DO353"/>
    <mergeCell ref="DP349:DP353"/>
    <mergeCell ref="W350:X350"/>
    <mergeCell ref="Y350:Z350"/>
    <mergeCell ref="AA350:AB350"/>
    <mergeCell ref="AC350:AD350"/>
    <mergeCell ref="AE350:AF350"/>
    <mergeCell ref="AJ350:AK350"/>
    <mergeCell ref="AL350:AM350"/>
    <mergeCell ref="AN350:AO350"/>
    <mergeCell ref="W351:X351"/>
    <mergeCell ref="Y351:Z351"/>
    <mergeCell ref="AA351:AB351"/>
    <mergeCell ref="AC351:AD351"/>
    <mergeCell ref="AE351:AF351"/>
    <mergeCell ref="AJ351:AK351"/>
    <mergeCell ref="AL351:AM351"/>
    <mergeCell ref="AN351:AO351"/>
    <mergeCell ref="W352:X352"/>
    <mergeCell ref="Y352:Z352"/>
    <mergeCell ref="CI349:CI353"/>
    <mergeCell ref="CJ349:CJ353"/>
    <mergeCell ref="CK349:CK353"/>
    <mergeCell ref="CL349:CL353"/>
    <mergeCell ref="CM349:CM353"/>
    <mergeCell ref="CN349:CN353"/>
    <mergeCell ref="CO349:CO353"/>
    <mergeCell ref="CP349:CP353"/>
    <mergeCell ref="CR349:CR353"/>
    <mergeCell ref="CS349:CS353"/>
    <mergeCell ref="CT349:CT353"/>
    <mergeCell ref="CU349:CU353"/>
    <mergeCell ref="CV349:CW353"/>
    <mergeCell ref="CX349:CY353"/>
    <mergeCell ref="CZ349:CZ353"/>
    <mergeCell ref="DA349:DA353"/>
    <mergeCell ref="DB349:DB353"/>
    <mergeCell ref="BP349:BP353"/>
    <mergeCell ref="BR349:BR353"/>
    <mergeCell ref="BS349:BS353"/>
    <mergeCell ref="BT349:BT353"/>
    <mergeCell ref="BV349:BV353"/>
    <mergeCell ref="BW349:BW353"/>
    <mergeCell ref="BX349:BX353"/>
    <mergeCell ref="BY349:BY353"/>
    <mergeCell ref="BZ349:BZ353"/>
    <mergeCell ref="CA349:CA353"/>
    <mergeCell ref="CB349:CB353"/>
    <mergeCell ref="CC349:CC353"/>
    <mergeCell ref="CD349:CD353"/>
    <mergeCell ref="CE349:CE353"/>
    <mergeCell ref="CF349:CF353"/>
    <mergeCell ref="CG349:CG353"/>
    <mergeCell ref="CH349:CH353"/>
    <mergeCell ref="AA349:AB349"/>
    <mergeCell ref="AC349:AD349"/>
    <mergeCell ref="AE349:AF349"/>
    <mergeCell ref="AJ349:AK349"/>
    <mergeCell ref="AL349:AM349"/>
    <mergeCell ref="AN349:AO349"/>
    <mergeCell ref="AV349:AV353"/>
    <mergeCell ref="AW349:AW353"/>
    <mergeCell ref="AX349:AX353"/>
    <mergeCell ref="AY349:AY353"/>
    <mergeCell ref="AZ349:AZ353"/>
    <mergeCell ref="BA349:BA353"/>
    <mergeCell ref="BK349:BK353"/>
    <mergeCell ref="BL349:BL353"/>
    <mergeCell ref="BM349:BM353"/>
    <mergeCell ref="BN349:BN353"/>
    <mergeCell ref="BO349:BO353"/>
    <mergeCell ref="AA352:AB352"/>
    <mergeCell ref="AC352:AD352"/>
    <mergeCell ref="AE352:AF352"/>
    <mergeCell ref="AJ352:AK352"/>
    <mergeCell ref="AL352:AM352"/>
    <mergeCell ref="AN352:AO352"/>
    <mergeCell ref="AA353:AB353"/>
    <mergeCell ref="AC353:AD353"/>
    <mergeCell ref="AE353:AF353"/>
    <mergeCell ref="AJ353:AK353"/>
    <mergeCell ref="AL353:AM353"/>
    <mergeCell ref="AN353:AO353"/>
    <mergeCell ref="B349:B353"/>
    <mergeCell ref="C349:C353"/>
    <mergeCell ref="D349:D353"/>
    <mergeCell ref="E349:E353"/>
    <mergeCell ref="F349:F353"/>
    <mergeCell ref="G349:G353"/>
    <mergeCell ref="I349:I353"/>
    <mergeCell ref="J349:J353"/>
    <mergeCell ref="K349:K353"/>
    <mergeCell ref="M349:M353"/>
    <mergeCell ref="N349:N353"/>
    <mergeCell ref="O349:O353"/>
    <mergeCell ref="P349:P353"/>
    <mergeCell ref="Q349:Q353"/>
    <mergeCell ref="R349:R353"/>
    <mergeCell ref="W349:X349"/>
    <mergeCell ref="Y349:Z349"/>
    <mergeCell ref="W353:X353"/>
    <mergeCell ref="Y353:Z353"/>
    <mergeCell ref="DC343:DC347"/>
    <mergeCell ref="DD343:DD347"/>
    <mergeCell ref="DE343:DE347"/>
    <mergeCell ref="DF343:DF347"/>
    <mergeCell ref="DG343:DG347"/>
    <mergeCell ref="DH343:DH347"/>
    <mergeCell ref="DI343:DI347"/>
    <mergeCell ref="DJ343:DJ347"/>
    <mergeCell ref="DK343:DK347"/>
    <mergeCell ref="DL343:DL347"/>
    <mergeCell ref="DM343:DM347"/>
    <mergeCell ref="DN343:DN347"/>
    <mergeCell ref="DO343:DO347"/>
    <mergeCell ref="DP343:DP347"/>
    <mergeCell ref="W344:X344"/>
    <mergeCell ref="Y344:Z344"/>
    <mergeCell ref="AA344:AB344"/>
    <mergeCell ref="AC344:AD344"/>
    <mergeCell ref="AE344:AF344"/>
    <mergeCell ref="AJ344:AK344"/>
    <mergeCell ref="AL344:AM344"/>
    <mergeCell ref="AN344:AO344"/>
    <mergeCell ref="W345:X345"/>
    <mergeCell ref="Y345:Z345"/>
    <mergeCell ref="AA345:AB345"/>
    <mergeCell ref="AC345:AD345"/>
    <mergeCell ref="AE345:AF345"/>
    <mergeCell ref="AJ345:AK345"/>
    <mergeCell ref="AL345:AM345"/>
    <mergeCell ref="AN345:AO345"/>
    <mergeCell ref="W346:X346"/>
    <mergeCell ref="Y346:Z346"/>
    <mergeCell ref="CI343:CI347"/>
    <mergeCell ref="CJ343:CJ347"/>
    <mergeCell ref="CK343:CK347"/>
    <mergeCell ref="CL343:CL347"/>
    <mergeCell ref="CM343:CM347"/>
    <mergeCell ref="CN343:CN347"/>
    <mergeCell ref="CO343:CO347"/>
    <mergeCell ref="CP343:CP347"/>
    <mergeCell ref="CR343:CR347"/>
    <mergeCell ref="CS343:CS347"/>
    <mergeCell ref="CT343:CT347"/>
    <mergeCell ref="CU343:CU347"/>
    <mergeCell ref="CV343:CW347"/>
    <mergeCell ref="CX343:CY347"/>
    <mergeCell ref="CZ343:CZ347"/>
    <mergeCell ref="DA343:DA347"/>
    <mergeCell ref="DB343:DB347"/>
    <mergeCell ref="BP343:BP347"/>
    <mergeCell ref="BR343:BR347"/>
    <mergeCell ref="BS343:BS347"/>
    <mergeCell ref="BT343:BT347"/>
    <mergeCell ref="BV343:BV347"/>
    <mergeCell ref="BW343:BW347"/>
    <mergeCell ref="BX343:BX347"/>
    <mergeCell ref="BY343:BY347"/>
    <mergeCell ref="BZ343:BZ347"/>
    <mergeCell ref="CA343:CA347"/>
    <mergeCell ref="CB343:CB347"/>
    <mergeCell ref="CC343:CC347"/>
    <mergeCell ref="CD343:CD347"/>
    <mergeCell ref="CE343:CE347"/>
    <mergeCell ref="CF343:CF347"/>
    <mergeCell ref="CG343:CG347"/>
    <mergeCell ref="CH343:CH347"/>
    <mergeCell ref="AA343:AB343"/>
    <mergeCell ref="AC343:AD343"/>
    <mergeCell ref="AE343:AF343"/>
    <mergeCell ref="AJ343:AK343"/>
    <mergeCell ref="AL343:AM343"/>
    <mergeCell ref="AN343:AO343"/>
    <mergeCell ref="AV343:AV347"/>
    <mergeCell ref="AW343:AW347"/>
    <mergeCell ref="AX343:AX347"/>
    <mergeCell ref="AY343:AY347"/>
    <mergeCell ref="AZ343:AZ347"/>
    <mergeCell ref="BA343:BA347"/>
    <mergeCell ref="BK343:BK347"/>
    <mergeCell ref="BL343:BL347"/>
    <mergeCell ref="BM343:BM347"/>
    <mergeCell ref="BN343:BN347"/>
    <mergeCell ref="BO343:BO347"/>
    <mergeCell ref="AA346:AB346"/>
    <mergeCell ref="AC346:AD346"/>
    <mergeCell ref="AE346:AF346"/>
    <mergeCell ref="AJ346:AK346"/>
    <mergeCell ref="AL346:AM346"/>
    <mergeCell ref="AN346:AO346"/>
    <mergeCell ref="AA347:AB347"/>
    <mergeCell ref="AC347:AD347"/>
    <mergeCell ref="AE347:AF347"/>
    <mergeCell ref="AJ347:AK347"/>
    <mergeCell ref="AL347:AM347"/>
    <mergeCell ref="AN347:AO347"/>
    <mergeCell ref="B343:B347"/>
    <mergeCell ref="C343:C347"/>
    <mergeCell ref="D343:D347"/>
    <mergeCell ref="E343:E347"/>
    <mergeCell ref="F343:F347"/>
    <mergeCell ref="G343:G347"/>
    <mergeCell ref="I343:I347"/>
    <mergeCell ref="J343:J347"/>
    <mergeCell ref="K343:K347"/>
    <mergeCell ref="M343:M347"/>
    <mergeCell ref="N343:N347"/>
    <mergeCell ref="O343:O347"/>
    <mergeCell ref="P343:P347"/>
    <mergeCell ref="Q343:Q347"/>
    <mergeCell ref="R343:R347"/>
    <mergeCell ref="W343:X343"/>
    <mergeCell ref="Y343:Z343"/>
    <mergeCell ref="W347:X347"/>
    <mergeCell ref="Y347:Z347"/>
    <mergeCell ref="DC337:DC341"/>
    <mergeCell ref="DD337:DD341"/>
    <mergeCell ref="DE337:DE341"/>
    <mergeCell ref="DF337:DF341"/>
    <mergeCell ref="DG337:DG341"/>
    <mergeCell ref="DH337:DH341"/>
    <mergeCell ref="DI337:DI341"/>
    <mergeCell ref="DJ337:DJ341"/>
    <mergeCell ref="DK337:DK341"/>
    <mergeCell ref="DL337:DL341"/>
    <mergeCell ref="DM337:DM341"/>
    <mergeCell ref="DN337:DN341"/>
    <mergeCell ref="DO337:DO341"/>
    <mergeCell ref="DP337:DP341"/>
    <mergeCell ref="W338:X338"/>
    <mergeCell ref="Y338:Z338"/>
    <mergeCell ref="AA338:AB338"/>
    <mergeCell ref="AC338:AD338"/>
    <mergeCell ref="AE338:AF338"/>
    <mergeCell ref="AJ338:AK338"/>
    <mergeCell ref="AL338:AM338"/>
    <mergeCell ref="AN338:AO338"/>
    <mergeCell ref="W339:X339"/>
    <mergeCell ref="Y339:Z339"/>
    <mergeCell ref="AA339:AB339"/>
    <mergeCell ref="AC339:AD339"/>
    <mergeCell ref="AE339:AF339"/>
    <mergeCell ref="AJ339:AK339"/>
    <mergeCell ref="AL339:AM339"/>
    <mergeCell ref="AN339:AO339"/>
    <mergeCell ref="W340:X340"/>
    <mergeCell ref="Y340:Z340"/>
    <mergeCell ref="CI337:CI341"/>
    <mergeCell ref="CJ337:CJ341"/>
    <mergeCell ref="CK337:CK341"/>
    <mergeCell ref="CL337:CL341"/>
    <mergeCell ref="CM337:CM341"/>
    <mergeCell ref="CN337:CN341"/>
    <mergeCell ref="CO337:CO341"/>
    <mergeCell ref="CP337:CP341"/>
    <mergeCell ref="CR337:CR341"/>
    <mergeCell ref="CS337:CS341"/>
    <mergeCell ref="CT337:CT341"/>
    <mergeCell ref="CU337:CU341"/>
    <mergeCell ref="CV337:CW341"/>
    <mergeCell ref="CX337:CY341"/>
    <mergeCell ref="CZ337:CZ341"/>
    <mergeCell ref="DA337:DA341"/>
    <mergeCell ref="DB337:DB341"/>
    <mergeCell ref="BP337:BP341"/>
    <mergeCell ref="BR337:BR341"/>
    <mergeCell ref="BS337:BS341"/>
    <mergeCell ref="BT337:BT341"/>
    <mergeCell ref="BV337:BV341"/>
    <mergeCell ref="BW337:BW341"/>
    <mergeCell ref="BX337:BX341"/>
    <mergeCell ref="BY337:BY341"/>
    <mergeCell ref="BZ337:BZ341"/>
    <mergeCell ref="CA337:CA341"/>
    <mergeCell ref="CB337:CB341"/>
    <mergeCell ref="CC337:CC341"/>
    <mergeCell ref="CD337:CD341"/>
    <mergeCell ref="CE337:CE341"/>
    <mergeCell ref="CF337:CF341"/>
    <mergeCell ref="CG337:CG341"/>
    <mergeCell ref="CH337:CH341"/>
    <mergeCell ref="AA337:AB337"/>
    <mergeCell ref="AC337:AD337"/>
    <mergeCell ref="AE337:AF337"/>
    <mergeCell ref="AJ337:AK337"/>
    <mergeCell ref="AL337:AM337"/>
    <mergeCell ref="AN337:AO337"/>
    <mergeCell ref="AV337:AV341"/>
    <mergeCell ref="AW337:AW341"/>
    <mergeCell ref="AX337:AX341"/>
    <mergeCell ref="AY337:AY341"/>
    <mergeCell ref="AZ337:AZ341"/>
    <mergeCell ref="BA337:BA341"/>
    <mergeCell ref="BK337:BK341"/>
    <mergeCell ref="BL337:BL341"/>
    <mergeCell ref="BM337:BM341"/>
    <mergeCell ref="BN337:BN341"/>
    <mergeCell ref="BO337:BO341"/>
    <mergeCell ref="AA340:AB340"/>
    <mergeCell ref="AC340:AD340"/>
    <mergeCell ref="AE340:AF340"/>
    <mergeCell ref="AJ340:AK340"/>
    <mergeCell ref="AL340:AM340"/>
    <mergeCell ref="AN340:AO340"/>
    <mergeCell ref="AA341:AB341"/>
    <mergeCell ref="AC341:AD341"/>
    <mergeCell ref="AE341:AF341"/>
    <mergeCell ref="AJ341:AK341"/>
    <mergeCell ref="AL341:AM341"/>
    <mergeCell ref="AN341:AO341"/>
    <mergeCell ref="B337:B341"/>
    <mergeCell ref="C337:C341"/>
    <mergeCell ref="D337:D341"/>
    <mergeCell ref="E337:E341"/>
    <mergeCell ref="F337:F341"/>
    <mergeCell ref="G337:G341"/>
    <mergeCell ref="I337:I341"/>
    <mergeCell ref="J337:J341"/>
    <mergeCell ref="K337:K341"/>
    <mergeCell ref="M337:M341"/>
    <mergeCell ref="N337:N341"/>
    <mergeCell ref="O337:O341"/>
    <mergeCell ref="P337:P341"/>
    <mergeCell ref="Q337:Q341"/>
    <mergeCell ref="R337:R341"/>
    <mergeCell ref="W337:X337"/>
    <mergeCell ref="Y337:Z337"/>
    <mergeCell ref="W341:X341"/>
    <mergeCell ref="Y341:Z341"/>
    <mergeCell ref="DC331:DC335"/>
    <mergeCell ref="DD331:DD335"/>
    <mergeCell ref="DE331:DE335"/>
    <mergeCell ref="DF331:DF335"/>
    <mergeCell ref="DG331:DG335"/>
    <mergeCell ref="DH331:DH335"/>
    <mergeCell ref="DI331:DI335"/>
    <mergeCell ref="DJ331:DJ335"/>
    <mergeCell ref="DK331:DK335"/>
    <mergeCell ref="DL331:DL335"/>
    <mergeCell ref="DM331:DM335"/>
    <mergeCell ref="DN331:DN335"/>
    <mergeCell ref="DO331:DO335"/>
    <mergeCell ref="DP331:DP335"/>
    <mergeCell ref="W332:X332"/>
    <mergeCell ref="Y332:Z332"/>
    <mergeCell ref="AA332:AB332"/>
    <mergeCell ref="AC332:AD332"/>
    <mergeCell ref="AE332:AF332"/>
    <mergeCell ref="AJ332:AK332"/>
    <mergeCell ref="AL332:AM332"/>
    <mergeCell ref="AN332:AO332"/>
    <mergeCell ref="W333:X333"/>
    <mergeCell ref="Y333:Z333"/>
    <mergeCell ref="AA333:AB333"/>
    <mergeCell ref="AC333:AD333"/>
    <mergeCell ref="AE333:AF333"/>
    <mergeCell ref="AJ333:AK333"/>
    <mergeCell ref="AL333:AM333"/>
    <mergeCell ref="AN333:AO333"/>
    <mergeCell ref="W334:X334"/>
    <mergeCell ref="Y334:Z334"/>
    <mergeCell ref="CI331:CI335"/>
    <mergeCell ref="CJ331:CJ335"/>
    <mergeCell ref="CK331:CK335"/>
    <mergeCell ref="CL331:CL335"/>
    <mergeCell ref="CM331:CM335"/>
    <mergeCell ref="CN331:CN335"/>
    <mergeCell ref="CO331:CO335"/>
    <mergeCell ref="CP331:CP335"/>
    <mergeCell ref="CR331:CR335"/>
    <mergeCell ref="CS331:CS335"/>
    <mergeCell ref="CT331:CT335"/>
    <mergeCell ref="CU331:CU335"/>
    <mergeCell ref="CV331:CW335"/>
    <mergeCell ref="CX331:CY335"/>
    <mergeCell ref="CZ331:CZ335"/>
    <mergeCell ref="DA331:DA335"/>
    <mergeCell ref="DB331:DB335"/>
    <mergeCell ref="BP331:BP335"/>
    <mergeCell ref="BR331:BR335"/>
    <mergeCell ref="BS331:BS335"/>
    <mergeCell ref="BT331:BT335"/>
    <mergeCell ref="BV331:BV335"/>
    <mergeCell ref="BW331:BW335"/>
    <mergeCell ref="BX331:BX335"/>
    <mergeCell ref="BY331:BY335"/>
    <mergeCell ref="BZ331:BZ335"/>
    <mergeCell ref="CA331:CA335"/>
    <mergeCell ref="CB331:CB335"/>
    <mergeCell ref="CC331:CC335"/>
    <mergeCell ref="CD331:CD335"/>
    <mergeCell ref="CE331:CE335"/>
    <mergeCell ref="CF331:CF335"/>
    <mergeCell ref="CG331:CG335"/>
    <mergeCell ref="CH331:CH335"/>
    <mergeCell ref="AA331:AB331"/>
    <mergeCell ref="AC331:AD331"/>
    <mergeCell ref="AE331:AF331"/>
    <mergeCell ref="AJ331:AK331"/>
    <mergeCell ref="AL331:AM331"/>
    <mergeCell ref="AN331:AO331"/>
    <mergeCell ref="AV331:AV335"/>
    <mergeCell ref="AW331:AW335"/>
    <mergeCell ref="AX331:AX335"/>
    <mergeCell ref="AY331:AY335"/>
    <mergeCell ref="AZ331:AZ335"/>
    <mergeCell ref="BA331:BA335"/>
    <mergeCell ref="BK331:BK335"/>
    <mergeCell ref="BL331:BL335"/>
    <mergeCell ref="BM331:BM335"/>
    <mergeCell ref="BN331:BN335"/>
    <mergeCell ref="BO331:BO335"/>
    <mergeCell ref="AA334:AB334"/>
    <mergeCell ref="AC334:AD334"/>
    <mergeCell ref="AE334:AF334"/>
    <mergeCell ref="AJ334:AK334"/>
    <mergeCell ref="AL334:AM334"/>
    <mergeCell ref="AN334:AO334"/>
    <mergeCell ref="AA335:AB335"/>
    <mergeCell ref="AC335:AD335"/>
    <mergeCell ref="AE335:AF335"/>
    <mergeCell ref="AJ335:AK335"/>
    <mergeCell ref="AL335:AM335"/>
    <mergeCell ref="AN335:AO335"/>
    <mergeCell ref="B331:B335"/>
    <mergeCell ref="C331:C335"/>
    <mergeCell ref="D331:D335"/>
    <mergeCell ref="E331:E335"/>
    <mergeCell ref="F331:F335"/>
    <mergeCell ref="G331:G335"/>
    <mergeCell ref="I331:I335"/>
    <mergeCell ref="J331:J335"/>
    <mergeCell ref="K331:K335"/>
    <mergeCell ref="M331:M335"/>
    <mergeCell ref="N331:N335"/>
    <mergeCell ref="O331:O335"/>
    <mergeCell ref="P331:P335"/>
    <mergeCell ref="Q331:Q335"/>
    <mergeCell ref="R331:R335"/>
    <mergeCell ref="W331:X331"/>
    <mergeCell ref="Y331:Z331"/>
    <mergeCell ref="W335:X335"/>
    <mergeCell ref="Y335:Z335"/>
    <mergeCell ref="DC325:DC329"/>
    <mergeCell ref="DD325:DD329"/>
    <mergeCell ref="DE325:DE329"/>
    <mergeCell ref="DF325:DF329"/>
    <mergeCell ref="DG325:DG329"/>
    <mergeCell ref="DH325:DH329"/>
    <mergeCell ref="DI325:DI329"/>
    <mergeCell ref="DJ325:DJ329"/>
    <mergeCell ref="DK325:DK329"/>
    <mergeCell ref="DL325:DL329"/>
    <mergeCell ref="DM325:DM329"/>
    <mergeCell ref="DN325:DN329"/>
    <mergeCell ref="DO325:DO329"/>
    <mergeCell ref="DP325:DP329"/>
    <mergeCell ref="W326:X326"/>
    <mergeCell ref="Y326:Z326"/>
    <mergeCell ref="AA326:AB326"/>
    <mergeCell ref="AC326:AD326"/>
    <mergeCell ref="AE326:AF326"/>
    <mergeCell ref="AJ326:AK326"/>
    <mergeCell ref="AL326:AM326"/>
    <mergeCell ref="AN326:AO326"/>
    <mergeCell ref="W327:X327"/>
    <mergeCell ref="Y327:Z327"/>
    <mergeCell ref="AA327:AB327"/>
    <mergeCell ref="AC327:AD327"/>
    <mergeCell ref="AE327:AF327"/>
    <mergeCell ref="AJ327:AK327"/>
    <mergeCell ref="AL327:AM327"/>
    <mergeCell ref="AN327:AO327"/>
    <mergeCell ref="W328:X328"/>
    <mergeCell ref="Y328:Z328"/>
    <mergeCell ref="CI325:CI329"/>
    <mergeCell ref="CJ325:CJ329"/>
    <mergeCell ref="CK325:CK329"/>
    <mergeCell ref="CL325:CL329"/>
    <mergeCell ref="CM325:CM329"/>
    <mergeCell ref="CN325:CN329"/>
    <mergeCell ref="CO325:CO329"/>
    <mergeCell ref="CP325:CP329"/>
    <mergeCell ref="CR325:CR329"/>
    <mergeCell ref="CS325:CS329"/>
    <mergeCell ref="CT325:CT329"/>
    <mergeCell ref="CU325:CU329"/>
    <mergeCell ref="CV325:CW329"/>
    <mergeCell ref="CX325:CY329"/>
    <mergeCell ref="CZ325:CZ329"/>
    <mergeCell ref="DA325:DA329"/>
    <mergeCell ref="DB325:DB329"/>
    <mergeCell ref="BP325:BP329"/>
    <mergeCell ref="BR325:BR329"/>
    <mergeCell ref="BS325:BS329"/>
    <mergeCell ref="BT325:BT329"/>
    <mergeCell ref="BV325:BV329"/>
    <mergeCell ref="BW325:BW329"/>
    <mergeCell ref="BX325:BX329"/>
    <mergeCell ref="BY325:BY329"/>
    <mergeCell ref="BZ325:BZ329"/>
    <mergeCell ref="CA325:CA329"/>
    <mergeCell ref="CB325:CB329"/>
    <mergeCell ref="CC325:CC329"/>
    <mergeCell ref="CD325:CD329"/>
    <mergeCell ref="CE325:CE329"/>
    <mergeCell ref="CF325:CF329"/>
    <mergeCell ref="CG325:CG329"/>
    <mergeCell ref="CH325:CH329"/>
    <mergeCell ref="AA325:AB325"/>
    <mergeCell ref="AC325:AD325"/>
    <mergeCell ref="AE325:AF325"/>
    <mergeCell ref="AJ325:AK325"/>
    <mergeCell ref="AL325:AM325"/>
    <mergeCell ref="AN325:AO325"/>
    <mergeCell ref="AV325:AV329"/>
    <mergeCell ref="AW325:AW329"/>
    <mergeCell ref="AX325:AX329"/>
    <mergeCell ref="AY325:AY329"/>
    <mergeCell ref="AZ325:AZ329"/>
    <mergeCell ref="BA325:BA329"/>
    <mergeCell ref="BK325:BK329"/>
    <mergeCell ref="BL325:BL329"/>
    <mergeCell ref="BM325:BM329"/>
    <mergeCell ref="BN325:BN329"/>
    <mergeCell ref="BO325:BO329"/>
    <mergeCell ref="AA328:AB328"/>
    <mergeCell ref="AC328:AD328"/>
    <mergeCell ref="AE328:AF328"/>
    <mergeCell ref="AJ328:AK328"/>
    <mergeCell ref="AL328:AM328"/>
    <mergeCell ref="AN328:AO328"/>
    <mergeCell ref="AA329:AB329"/>
    <mergeCell ref="AC329:AD329"/>
    <mergeCell ref="AE329:AF329"/>
    <mergeCell ref="AJ329:AK329"/>
    <mergeCell ref="AL329:AM329"/>
    <mergeCell ref="AN329:AO329"/>
    <mergeCell ref="B325:B329"/>
    <mergeCell ref="C325:C329"/>
    <mergeCell ref="D325:D329"/>
    <mergeCell ref="E325:E329"/>
    <mergeCell ref="F325:F329"/>
    <mergeCell ref="G325:G329"/>
    <mergeCell ref="I325:I329"/>
    <mergeCell ref="J325:J329"/>
    <mergeCell ref="K325:K329"/>
    <mergeCell ref="M325:M329"/>
    <mergeCell ref="N325:N329"/>
    <mergeCell ref="O325:O329"/>
    <mergeCell ref="P325:P329"/>
    <mergeCell ref="Q325:Q329"/>
    <mergeCell ref="R325:R329"/>
    <mergeCell ref="W325:X325"/>
    <mergeCell ref="Y325:Z325"/>
    <mergeCell ref="W329:X329"/>
    <mergeCell ref="Y329:Z329"/>
    <mergeCell ref="DC319:DC323"/>
    <mergeCell ref="DD319:DD323"/>
    <mergeCell ref="DE319:DE323"/>
    <mergeCell ref="DF319:DF323"/>
    <mergeCell ref="DG319:DG323"/>
    <mergeCell ref="DH319:DH323"/>
    <mergeCell ref="DI319:DI323"/>
    <mergeCell ref="DJ319:DJ323"/>
    <mergeCell ref="DK319:DK323"/>
    <mergeCell ref="DL319:DL323"/>
    <mergeCell ref="DM319:DM323"/>
    <mergeCell ref="DN319:DN323"/>
    <mergeCell ref="DO319:DO323"/>
    <mergeCell ref="DP319:DP323"/>
    <mergeCell ref="W320:X320"/>
    <mergeCell ref="Y320:Z320"/>
    <mergeCell ref="AA320:AB320"/>
    <mergeCell ref="AC320:AD320"/>
    <mergeCell ref="AE320:AF320"/>
    <mergeCell ref="AJ320:AK320"/>
    <mergeCell ref="AL320:AM320"/>
    <mergeCell ref="AN320:AO320"/>
    <mergeCell ref="W321:X321"/>
    <mergeCell ref="Y321:Z321"/>
    <mergeCell ref="AA321:AB321"/>
    <mergeCell ref="AC321:AD321"/>
    <mergeCell ref="AE321:AF321"/>
    <mergeCell ref="AJ321:AK321"/>
    <mergeCell ref="AL321:AM321"/>
    <mergeCell ref="AN321:AO321"/>
    <mergeCell ref="W322:X322"/>
    <mergeCell ref="Y322:Z322"/>
    <mergeCell ref="CI319:CI323"/>
    <mergeCell ref="CJ319:CJ323"/>
    <mergeCell ref="CK319:CK323"/>
    <mergeCell ref="CL319:CL323"/>
    <mergeCell ref="CM319:CM323"/>
    <mergeCell ref="CN319:CN323"/>
    <mergeCell ref="CO319:CO323"/>
    <mergeCell ref="CP319:CP323"/>
    <mergeCell ref="CR319:CR323"/>
    <mergeCell ref="CS319:CS323"/>
    <mergeCell ref="CT319:CT323"/>
    <mergeCell ref="CU319:CU323"/>
    <mergeCell ref="CV319:CW323"/>
    <mergeCell ref="CX319:CY323"/>
    <mergeCell ref="CZ319:CZ323"/>
    <mergeCell ref="DA319:DA323"/>
    <mergeCell ref="DB319:DB323"/>
    <mergeCell ref="BP319:BP323"/>
    <mergeCell ref="BR319:BR323"/>
    <mergeCell ref="BS319:BS323"/>
    <mergeCell ref="BT319:BT323"/>
    <mergeCell ref="BV319:BV323"/>
    <mergeCell ref="BW319:BW323"/>
    <mergeCell ref="BX319:BX323"/>
    <mergeCell ref="BY319:BY323"/>
    <mergeCell ref="BZ319:BZ323"/>
    <mergeCell ref="CA319:CA323"/>
    <mergeCell ref="CB319:CB323"/>
    <mergeCell ref="CC319:CC323"/>
    <mergeCell ref="CD319:CD323"/>
    <mergeCell ref="CE319:CE323"/>
    <mergeCell ref="CF319:CF323"/>
    <mergeCell ref="CG319:CG323"/>
    <mergeCell ref="CH319:CH323"/>
    <mergeCell ref="AA319:AB319"/>
    <mergeCell ref="AC319:AD319"/>
    <mergeCell ref="AE319:AF319"/>
    <mergeCell ref="AJ319:AK319"/>
    <mergeCell ref="AL319:AM319"/>
    <mergeCell ref="AN319:AO319"/>
    <mergeCell ref="AV319:AV323"/>
    <mergeCell ref="AW319:AW323"/>
    <mergeCell ref="AX319:AX323"/>
    <mergeCell ref="AY319:AY323"/>
    <mergeCell ref="AZ319:AZ323"/>
    <mergeCell ref="BA319:BA323"/>
    <mergeCell ref="BK319:BK323"/>
    <mergeCell ref="BL319:BL323"/>
    <mergeCell ref="BM319:BM323"/>
    <mergeCell ref="BN319:BN323"/>
    <mergeCell ref="BO319:BO323"/>
    <mergeCell ref="AA322:AB322"/>
    <mergeCell ref="AC322:AD322"/>
    <mergeCell ref="AE322:AF322"/>
    <mergeCell ref="AJ322:AK322"/>
    <mergeCell ref="AL322:AM322"/>
    <mergeCell ref="AN322:AO322"/>
    <mergeCell ref="AA323:AB323"/>
    <mergeCell ref="AC323:AD323"/>
    <mergeCell ref="AE323:AF323"/>
    <mergeCell ref="AJ323:AK323"/>
    <mergeCell ref="AL323:AM323"/>
    <mergeCell ref="AN323:AO323"/>
    <mergeCell ref="B319:B323"/>
    <mergeCell ref="C319:C323"/>
    <mergeCell ref="D319:D323"/>
    <mergeCell ref="E319:E323"/>
    <mergeCell ref="F319:F323"/>
    <mergeCell ref="G319:G323"/>
    <mergeCell ref="I319:I323"/>
    <mergeCell ref="J319:J323"/>
    <mergeCell ref="K319:K323"/>
    <mergeCell ref="M319:M323"/>
    <mergeCell ref="N319:N323"/>
    <mergeCell ref="O319:O323"/>
    <mergeCell ref="P319:P323"/>
    <mergeCell ref="Q319:Q323"/>
    <mergeCell ref="R319:R323"/>
    <mergeCell ref="W319:X319"/>
    <mergeCell ref="Y319:Z319"/>
    <mergeCell ref="W323:X323"/>
    <mergeCell ref="Y323:Z323"/>
    <mergeCell ref="DC313:DC317"/>
    <mergeCell ref="DD313:DD317"/>
    <mergeCell ref="DE313:DE317"/>
    <mergeCell ref="DF313:DF317"/>
    <mergeCell ref="DG313:DG317"/>
    <mergeCell ref="DH313:DH317"/>
    <mergeCell ref="DI313:DI317"/>
    <mergeCell ref="DJ313:DJ317"/>
    <mergeCell ref="DK313:DK317"/>
    <mergeCell ref="DL313:DL317"/>
    <mergeCell ref="DM313:DM317"/>
    <mergeCell ref="DN313:DN317"/>
    <mergeCell ref="DO313:DO317"/>
    <mergeCell ref="DP313:DP317"/>
    <mergeCell ref="W314:X314"/>
    <mergeCell ref="Y314:Z314"/>
    <mergeCell ref="AA314:AB314"/>
    <mergeCell ref="AC314:AD314"/>
    <mergeCell ref="AE314:AF314"/>
    <mergeCell ref="AJ314:AK314"/>
    <mergeCell ref="AL314:AM314"/>
    <mergeCell ref="AN314:AO314"/>
    <mergeCell ref="W315:X315"/>
    <mergeCell ref="Y315:Z315"/>
    <mergeCell ref="AA315:AB315"/>
    <mergeCell ref="AC315:AD315"/>
    <mergeCell ref="AE315:AF315"/>
    <mergeCell ref="AJ315:AK315"/>
    <mergeCell ref="AL315:AM315"/>
    <mergeCell ref="AN315:AO315"/>
    <mergeCell ref="W316:X316"/>
    <mergeCell ref="Y316:Z316"/>
    <mergeCell ref="CI313:CI317"/>
    <mergeCell ref="CJ313:CJ317"/>
    <mergeCell ref="CK313:CK317"/>
    <mergeCell ref="CL313:CL317"/>
    <mergeCell ref="CM313:CM317"/>
    <mergeCell ref="CN313:CN317"/>
    <mergeCell ref="CO313:CO317"/>
    <mergeCell ref="CP313:CP317"/>
    <mergeCell ref="CR313:CR317"/>
    <mergeCell ref="CS313:CS317"/>
    <mergeCell ref="CT313:CT317"/>
    <mergeCell ref="CU313:CU317"/>
    <mergeCell ref="CV313:CW317"/>
    <mergeCell ref="CX313:CY317"/>
    <mergeCell ref="CZ313:CZ317"/>
    <mergeCell ref="DA313:DA317"/>
    <mergeCell ref="DB313:DB317"/>
    <mergeCell ref="BP313:BP317"/>
    <mergeCell ref="BR313:BR317"/>
    <mergeCell ref="BS313:BS317"/>
    <mergeCell ref="BT313:BT317"/>
    <mergeCell ref="BV313:BV317"/>
    <mergeCell ref="BW313:BW317"/>
    <mergeCell ref="BX313:BX317"/>
    <mergeCell ref="BY313:BY317"/>
    <mergeCell ref="BZ313:BZ317"/>
    <mergeCell ref="CA313:CA317"/>
    <mergeCell ref="CB313:CB317"/>
    <mergeCell ref="CC313:CC317"/>
    <mergeCell ref="CD313:CD317"/>
    <mergeCell ref="CE313:CE317"/>
    <mergeCell ref="CF313:CF317"/>
    <mergeCell ref="CG313:CG317"/>
    <mergeCell ref="CH313:CH317"/>
    <mergeCell ref="AA313:AB313"/>
    <mergeCell ref="AC313:AD313"/>
    <mergeCell ref="AE313:AF313"/>
    <mergeCell ref="AJ313:AK313"/>
    <mergeCell ref="AL313:AM313"/>
    <mergeCell ref="AN313:AO313"/>
    <mergeCell ref="AV313:AV317"/>
    <mergeCell ref="AW313:AW317"/>
    <mergeCell ref="AX313:AX317"/>
    <mergeCell ref="AY313:AY317"/>
    <mergeCell ref="AZ313:AZ317"/>
    <mergeCell ref="BA313:BA317"/>
    <mergeCell ref="BK313:BK317"/>
    <mergeCell ref="BL313:BL317"/>
    <mergeCell ref="BM313:BM317"/>
    <mergeCell ref="BN313:BN317"/>
    <mergeCell ref="BO313:BO317"/>
    <mergeCell ref="AA316:AB316"/>
    <mergeCell ref="AC316:AD316"/>
    <mergeCell ref="AE316:AF316"/>
    <mergeCell ref="AJ316:AK316"/>
    <mergeCell ref="AL316:AM316"/>
    <mergeCell ref="AN316:AO316"/>
    <mergeCell ref="AA317:AB317"/>
    <mergeCell ref="AC317:AD317"/>
    <mergeCell ref="AE317:AF317"/>
    <mergeCell ref="AJ317:AK317"/>
    <mergeCell ref="AL317:AM317"/>
    <mergeCell ref="AN317:AO317"/>
    <mergeCell ref="B313:B317"/>
    <mergeCell ref="C313:C317"/>
    <mergeCell ref="D313:D317"/>
    <mergeCell ref="E313:E317"/>
    <mergeCell ref="F313:F317"/>
    <mergeCell ref="G313:G317"/>
    <mergeCell ref="I313:I317"/>
    <mergeCell ref="J313:J317"/>
    <mergeCell ref="K313:K317"/>
    <mergeCell ref="M313:M317"/>
    <mergeCell ref="N313:N317"/>
    <mergeCell ref="O313:O317"/>
    <mergeCell ref="P313:P317"/>
    <mergeCell ref="Q313:Q317"/>
    <mergeCell ref="R313:R317"/>
    <mergeCell ref="W313:X313"/>
    <mergeCell ref="Y313:Z313"/>
    <mergeCell ref="W317:X317"/>
    <mergeCell ref="Y317:Z317"/>
    <mergeCell ref="DC307:DC311"/>
    <mergeCell ref="DD307:DD311"/>
    <mergeCell ref="DE307:DE311"/>
    <mergeCell ref="DF307:DF311"/>
    <mergeCell ref="DG307:DG311"/>
    <mergeCell ref="DH307:DH311"/>
    <mergeCell ref="DI307:DI311"/>
    <mergeCell ref="DJ307:DJ311"/>
    <mergeCell ref="DK307:DK311"/>
    <mergeCell ref="DL307:DL311"/>
    <mergeCell ref="DM307:DM311"/>
    <mergeCell ref="DN307:DN311"/>
    <mergeCell ref="DO307:DO311"/>
    <mergeCell ref="DP307:DP311"/>
    <mergeCell ref="W308:X308"/>
    <mergeCell ref="Y308:Z308"/>
    <mergeCell ref="AA308:AB308"/>
    <mergeCell ref="AC308:AD308"/>
    <mergeCell ref="AE308:AF308"/>
    <mergeCell ref="AJ308:AK308"/>
    <mergeCell ref="AL308:AM308"/>
    <mergeCell ref="AN308:AO308"/>
    <mergeCell ref="W309:X309"/>
    <mergeCell ref="Y309:Z309"/>
    <mergeCell ref="AA309:AB309"/>
    <mergeCell ref="AC309:AD309"/>
    <mergeCell ref="AE309:AF309"/>
    <mergeCell ref="AJ309:AK309"/>
    <mergeCell ref="AL309:AM309"/>
    <mergeCell ref="AN309:AO309"/>
    <mergeCell ref="W310:X310"/>
    <mergeCell ref="Y310:Z310"/>
    <mergeCell ref="CI307:CI311"/>
    <mergeCell ref="CJ307:CJ311"/>
    <mergeCell ref="CK307:CK311"/>
    <mergeCell ref="CL307:CL311"/>
    <mergeCell ref="CM307:CM311"/>
    <mergeCell ref="CN307:CN311"/>
    <mergeCell ref="CO307:CO311"/>
    <mergeCell ref="CP307:CP311"/>
    <mergeCell ref="CR307:CR311"/>
    <mergeCell ref="CS307:CS311"/>
    <mergeCell ref="CT307:CT311"/>
    <mergeCell ref="CU307:CU311"/>
    <mergeCell ref="CV307:CW311"/>
    <mergeCell ref="CX307:CY311"/>
    <mergeCell ref="CZ307:CZ311"/>
    <mergeCell ref="DA307:DA311"/>
    <mergeCell ref="DB307:DB311"/>
    <mergeCell ref="BP307:BP311"/>
    <mergeCell ref="BR307:BR311"/>
    <mergeCell ref="BS307:BS311"/>
    <mergeCell ref="BT307:BT311"/>
    <mergeCell ref="BV307:BV311"/>
    <mergeCell ref="BW307:BW311"/>
    <mergeCell ref="BX307:BX311"/>
    <mergeCell ref="BY307:BY311"/>
    <mergeCell ref="BZ307:BZ311"/>
    <mergeCell ref="CA307:CA311"/>
    <mergeCell ref="CB307:CB311"/>
    <mergeCell ref="CC307:CC311"/>
    <mergeCell ref="CD307:CD311"/>
    <mergeCell ref="CE307:CE311"/>
    <mergeCell ref="CF307:CF311"/>
    <mergeCell ref="CG307:CG311"/>
    <mergeCell ref="CH307:CH311"/>
    <mergeCell ref="AA307:AB307"/>
    <mergeCell ref="AC307:AD307"/>
    <mergeCell ref="AE307:AF307"/>
    <mergeCell ref="AJ307:AK307"/>
    <mergeCell ref="AL307:AM307"/>
    <mergeCell ref="AN307:AO307"/>
    <mergeCell ref="AV307:AV311"/>
    <mergeCell ref="AW307:AW311"/>
    <mergeCell ref="AX307:AX311"/>
    <mergeCell ref="AY307:AY311"/>
    <mergeCell ref="AZ307:AZ311"/>
    <mergeCell ref="BA307:BA311"/>
    <mergeCell ref="BK307:BK311"/>
    <mergeCell ref="BL307:BL311"/>
    <mergeCell ref="BM307:BM311"/>
    <mergeCell ref="BN307:BN311"/>
    <mergeCell ref="BO307:BO311"/>
    <mergeCell ref="AA310:AB310"/>
    <mergeCell ref="AC310:AD310"/>
    <mergeCell ref="AE310:AF310"/>
    <mergeCell ref="AJ310:AK310"/>
    <mergeCell ref="AL310:AM310"/>
    <mergeCell ref="AN310:AO310"/>
    <mergeCell ref="AA311:AB311"/>
    <mergeCell ref="AC311:AD311"/>
    <mergeCell ref="AE311:AF311"/>
    <mergeCell ref="AJ311:AK311"/>
    <mergeCell ref="AL311:AM311"/>
    <mergeCell ref="AN311:AO311"/>
    <mergeCell ref="B307:B311"/>
    <mergeCell ref="C307:C311"/>
    <mergeCell ref="D307:D311"/>
    <mergeCell ref="E307:E311"/>
    <mergeCell ref="F307:F311"/>
    <mergeCell ref="G307:G311"/>
    <mergeCell ref="I307:I311"/>
    <mergeCell ref="J307:J311"/>
    <mergeCell ref="K307:K311"/>
    <mergeCell ref="M307:M311"/>
    <mergeCell ref="N307:N311"/>
    <mergeCell ref="O307:O311"/>
    <mergeCell ref="P307:P311"/>
    <mergeCell ref="Q307:Q311"/>
    <mergeCell ref="R307:R311"/>
    <mergeCell ref="W307:X307"/>
    <mergeCell ref="Y307:Z307"/>
    <mergeCell ref="W311:X311"/>
    <mergeCell ref="Y311:Z311"/>
    <mergeCell ref="DC301:DC305"/>
    <mergeCell ref="DD301:DD305"/>
    <mergeCell ref="DE301:DE305"/>
    <mergeCell ref="DF301:DF305"/>
    <mergeCell ref="DG301:DG305"/>
    <mergeCell ref="DH301:DH305"/>
    <mergeCell ref="DI301:DI305"/>
    <mergeCell ref="DJ301:DJ305"/>
    <mergeCell ref="DK301:DK305"/>
    <mergeCell ref="DL301:DL305"/>
    <mergeCell ref="DM301:DM305"/>
    <mergeCell ref="DN301:DN305"/>
    <mergeCell ref="DO301:DO305"/>
    <mergeCell ref="DP301:DP305"/>
    <mergeCell ref="W302:X302"/>
    <mergeCell ref="Y302:Z302"/>
    <mergeCell ref="AA302:AB302"/>
    <mergeCell ref="AC302:AD302"/>
    <mergeCell ref="AE302:AF302"/>
    <mergeCell ref="AJ302:AK302"/>
    <mergeCell ref="AL302:AM302"/>
    <mergeCell ref="AN302:AO302"/>
    <mergeCell ref="W303:X303"/>
    <mergeCell ref="Y303:Z303"/>
    <mergeCell ref="AA303:AB303"/>
    <mergeCell ref="AC303:AD303"/>
    <mergeCell ref="AE303:AF303"/>
    <mergeCell ref="AJ303:AK303"/>
    <mergeCell ref="AL303:AM303"/>
    <mergeCell ref="AN303:AO303"/>
    <mergeCell ref="W304:X304"/>
    <mergeCell ref="Y304:Z304"/>
    <mergeCell ref="CI301:CI305"/>
    <mergeCell ref="CJ301:CJ305"/>
    <mergeCell ref="CK301:CK305"/>
    <mergeCell ref="CL301:CL305"/>
    <mergeCell ref="CM301:CM305"/>
    <mergeCell ref="CN301:CN305"/>
    <mergeCell ref="CO301:CO305"/>
    <mergeCell ref="CP301:CP305"/>
    <mergeCell ref="CR301:CR305"/>
    <mergeCell ref="CS301:CS305"/>
    <mergeCell ref="CT301:CT305"/>
    <mergeCell ref="CU301:CU305"/>
    <mergeCell ref="CV301:CW305"/>
    <mergeCell ref="CX301:CY305"/>
    <mergeCell ref="CZ301:CZ305"/>
    <mergeCell ref="DA301:DA305"/>
    <mergeCell ref="DB301:DB305"/>
    <mergeCell ref="BP301:BP305"/>
    <mergeCell ref="BR301:BR305"/>
    <mergeCell ref="BS301:BS305"/>
    <mergeCell ref="BT301:BT305"/>
    <mergeCell ref="BV301:BV305"/>
    <mergeCell ref="BW301:BW305"/>
    <mergeCell ref="BX301:BX305"/>
    <mergeCell ref="BY301:BY305"/>
    <mergeCell ref="BZ301:BZ305"/>
    <mergeCell ref="CA301:CA305"/>
    <mergeCell ref="CB301:CB305"/>
    <mergeCell ref="CC301:CC305"/>
    <mergeCell ref="CD301:CD305"/>
    <mergeCell ref="CE301:CE305"/>
    <mergeCell ref="CF301:CF305"/>
    <mergeCell ref="CG301:CG305"/>
    <mergeCell ref="CH301:CH305"/>
    <mergeCell ref="AA301:AB301"/>
    <mergeCell ref="AC301:AD301"/>
    <mergeCell ref="AE301:AF301"/>
    <mergeCell ref="AJ301:AK301"/>
    <mergeCell ref="AL301:AM301"/>
    <mergeCell ref="AN301:AO301"/>
    <mergeCell ref="AV301:AV305"/>
    <mergeCell ref="AW301:AW305"/>
    <mergeCell ref="AX301:AX305"/>
    <mergeCell ref="AY301:AY305"/>
    <mergeCell ref="AZ301:AZ305"/>
    <mergeCell ref="BA301:BA305"/>
    <mergeCell ref="BK301:BK305"/>
    <mergeCell ref="BL301:BL305"/>
    <mergeCell ref="BM301:BM305"/>
    <mergeCell ref="BN301:BN305"/>
    <mergeCell ref="BO301:BO305"/>
    <mergeCell ref="AA304:AB304"/>
    <mergeCell ref="AC304:AD304"/>
    <mergeCell ref="AE304:AF304"/>
    <mergeCell ref="AJ304:AK304"/>
    <mergeCell ref="AL304:AM304"/>
    <mergeCell ref="AN304:AO304"/>
    <mergeCell ref="AA305:AB305"/>
    <mergeCell ref="AC305:AD305"/>
    <mergeCell ref="AE305:AF305"/>
    <mergeCell ref="AJ305:AK305"/>
    <mergeCell ref="AL305:AM305"/>
    <mergeCell ref="AN305:AO305"/>
    <mergeCell ref="B301:B305"/>
    <mergeCell ref="C301:C305"/>
    <mergeCell ref="D301:D305"/>
    <mergeCell ref="E301:E305"/>
    <mergeCell ref="F301:F305"/>
    <mergeCell ref="G301:G305"/>
    <mergeCell ref="I301:I305"/>
    <mergeCell ref="J301:J305"/>
    <mergeCell ref="K301:K305"/>
    <mergeCell ref="M301:M305"/>
    <mergeCell ref="N301:N305"/>
    <mergeCell ref="O301:O305"/>
    <mergeCell ref="P301:P305"/>
    <mergeCell ref="Q301:Q305"/>
    <mergeCell ref="R301:R305"/>
    <mergeCell ref="W301:X301"/>
    <mergeCell ref="Y301:Z301"/>
    <mergeCell ref="W305:X305"/>
    <mergeCell ref="Y305:Z305"/>
    <mergeCell ref="DC295:DC299"/>
    <mergeCell ref="DD295:DD299"/>
    <mergeCell ref="DE295:DE299"/>
    <mergeCell ref="DF295:DF299"/>
    <mergeCell ref="DG295:DG299"/>
    <mergeCell ref="DH295:DH299"/>
    <mergeCell ref="DI295:DI299"/>
    <mergeCell ref="DJ295:DJ299"/>
    <mergeCell ref="DK295:DK299"/>
    <mergeCell ref="DL295:DL299"/>
    <mergeCell ref="DM295:DM299"/>
    <mergeCell ref="DN295:DN299"/>
    <mergeCell ref="DO295:DO299"/>
    <mergeCell ref="DP295:DP299"/>
    <mergeCell ref="W296:X296"/>
    <mergeCell ref="Y296:Z296"/>
    <mergeCell ref="AA296:AB296"/>
    <mergeCell ref="AC296:AD296"/>
    <mergeCell ref="AE296:AF296"/>
    <mergeCell ref="AJ296:AK296"/>
    <mergeCell ref="AL296:AM296"/>
    <mergeCell ref="AN296:AO296"/>
    <mergeCell ref="W297:X297"/>
    <mergeCell ref="Y297:Z297"/>
    <mergeCell ref="AA297:AB297"/>
    <mergeCell ref="AC297:AD297"/>
    <mergeCell ref="AE297:AF297"/>
    <mergeCell ref="AJ297:AK297"/>
    <mergeCell ref="AL297:AM297"/>
    <mergeCell ref="AN297:AO297"/>
    <mergeCell ref="W298:X298"/>
    <mergeCell ref="Y298:Z298"/>
    <mergeCell ref="CI295:CI299"/>
    <mergeCell ref="CJ295:CJ299"/>
    <mergeCell ref="CK295:CK299"/>
    <mergeCell ref="CL295:CL299"/>
    <mergeCell ref="CM295:CM299"/>
    <mergeCell ref="CN295:CN299"/>
    <mergeCell ref="CO295:CO299"/>
    <mergeCell ref="CP295:CP299"/>
    <mergeCell ref="CR295:CR299"/>
    <mergeCell ref="CS295:CS299"/>
    <mergeCell ref="CT295:CT299"/>
    <mergeCell ref="CU295:CU299"/>
    <mergeCell ref="CV295:CW299"/>
    <mergeCell ref="CX295:CY299"/>
    <mergeCell ref="CZ295:CZ299"/>
    <mergeCell ref="DA295:DA299"/>
    <mergeCell ref="DB295:DB299"/>
    <mergeCell ref="BP295:BP299"/>
    <mergeCell ref="BR295:BR299"/>
    <mergeCell ref="BS295:BS299"/>
    <mergeCell ref="BT295:BT299"/>
    <mergeCell ref="BV295:BV299"/>
    <mergeCell ref="BW295:BW299"/>
    <mergeCell ref="BX295:BX299"/>
    <mergeCell ref="BY295:BY299"/>
    <mergeCell ref="BZ295:BZ299"/>
    <mergeCell ref="CA295:CA299"/>
    <mergeCell ref="CB295:CB299"/>
    <mergeCell ref="CC295:CC299"/>
    <mergeCell ref="CD295:CD299"/>
    <mergeCell ref="CE295:CE299"/>
    <mergeCell ref="CF295:CF299"/>
    <mergeCell ref="CG295:CG299"/>
    <mergeCell ref="CH295:CH299"/>
    <mergeCell ref="AA295:AB295"/>
    <mergeCell ref="AC295:AD295"/>
    <mergeCell ref="AE295:AF295"/>
    <mergeCell ref="AJ295:AK295"/>
    <mergeCell ref="AL295:AM295"/>
    <mergeCell ref="AN295:AO295"/>
    <mergeCell ref="AV295:AV299"/>
    <mergeCell ref="AW295:AW299"/>
    <mergeCell ref="AX295:AX299"/>
    <mergeCell ref="AY295:AY299"/>
    <mergeCell ref="AZ295:AZ299"/>
    <mergeCell ref="BA295:BA299"/>
    <mergeCell ref="BK295:BK299"/>
    <mergeCell ref="BL295:BL299"/>
    <mergeCell ref="BM295:BM299"/>
    <mergeCell ref="BN295:BN299"/>
    <mergeCell ref="BO295:BO299"/>
    <mergeCell ref="AA298:AB298"/>
    <mergeCell ref="AC298:AD298"/>
    <mergeCell ref="AE298:AF298"/>
    <mergeCell ref="AJ298:AK298"/>
    <mergeCell ref="AL298:AM298"/>
    <mergeCell ref="AN298:AO298"/>
    <mergeCell ref="AA299:AB299"/>
    <mergeCell ref="AC299:AD299"/>
    <mergeCell ref="AE299:AF299"/>
    <mergeCell ref="AJ299:AK299"/>
    <mergeCell ref="AL299:AM299"/>
    <mergeCell ref="AN299:AO299"/>
    <mergeCell ref="B295:B299"/>
    <mergeCell ref="C295:C299"/>
    <mergeCell ref="D295:D299"/>
    <mergeCell ref="E295:E299"/>
    <mergeCell ref="F295:F299"/>
    <mergeCell ref="G295:G299"/>
    <mergeCell ref="I295:I299"/>
    <mergeCell ref="J295:J299"/>
    <mergeCell ref="K295:K299"/>
    <mergeCell ref="M295:M299"/>
    <mergeCell ref="N295:N299"/>
    <mergeCell ref="O295:O299"/>
    <mergeCell ref="P295:P299"/>
    <mergeCell ref="Q295:Q299"/>
    <mergeCell ref="R295:R299"/>
    <mergeCell ref="W295:X295"/>
    <mergeCell ref="Y295:Z295"/>
    <mergeCell ref="W299:X299"/>
    <mergeCell ref="Y299:Z299"/>
    <mergeCell ref="DC289:DC293"/>
    <mergeCell ref="DD289:DD293"/>
    <mergeCell ref="DE289:DE293"/>
    <mergeCell ref="DF289:DF293"/>
    <mergeCell ref="DG289:DG293"/>
    <mergeCell ref="DH289:DH293"/>
    <mergeCell ref="DI289:DI293"/>
    <mergeCell ref="DJ289:DJ293"/>
    <mergeCell ref="DK289:DK293"/>
    <mergeCell ref="DL289:DL293"/>
    <mergeCell ref="DM289:DM293"/>
    <mergeCell ref="DN289:DN293"/>
    <mergeCell ref="DO289:DO293"/>
    <mergeCell ref="DP289:DP293"/>
    <mergeCell ref="W290:X290"/>
    <mergeCell ref="Y290:Z290"/>
    <mergeCell ref="AA290:AB290"/>
    <mergeCell ref="AC290:AD290"/>
    <mergeCell ref="AE290:AF290"/>
    <mergeCell ref="AJ290:AK290"/>
    <mergeCell ref="AL290:AM290"/>
    <mergeCell ref="AN290:AO290"/>
    <mergeCell ref="W291:X291"/>
    <mergeCell ref="Y291:Z291"/>
    <mergeCell ref="AA291:AB291"/>
    <mergeCell ref="AC291:AD291"/>
    <mergeCell ref="AE291:AF291"/>
    <mergeCell ref="AJ291:AK291"/>
    <mergeCell ref="AL291:AM291"/>
    <mergeCell ref="AN291:AO291"/>
    <mergeCell ref="W292:X292"/>
    <mergeCell ref="Y292:Z292"/>
    <mergeCell ref="CI289:CI293"/>
    <mergeCell ref="CJ289:CJ293"/>
    <mergeCell ref="CK289:CK293"/>
    <mergeCell ref="CL289:CL293"/>
    <mergeCell ref="CM289:CM293"/>
    <mergeCell ref="CN289:CN293"/>
    <mergeCell ref="CO289:CO293"/>
    <mergeCell ref="CP289:CP293"/>
    <mergeCell ref="CR289:CR293"/>
    <mergeCell ref="CS289:CS293"/>
    <mergeCell ref="CT289:CT293"/>
    <mergeCell ref="CU289:CU293"/>
    <mergeCell ref="CV289:CW293"/>
    <mergeCell ref="CX289:CY293"/>
    <mergeCell ref="CZ289:CZ293"/>
    <mergeCell ref="DA289:DA293"/>
    <mergeCell ref="DB289:DB293"/>
    <mergeCell ref="BP289:BP293"/>
    <mergeCell ref="BR289:BR293"/>
    <mergeCell ref="BS289:BS293"/>
    <mergeCell ref="BT289:BT293"/>
    <mergeCell ref="BV289:BV293"/>
    <mergeCell ref="BW289:BW293"/>
    <mergeCell ref="BX289:BX293"/>
    <mergeCell ref="BY289:BY293"/>
    <mergeCell ref="BZ289:BZ293"/>
    <mergeCell ref="CA289:CA293"/>
    <mergeCell ref="CB289:CB293"/>
    <mergeCell ref="CC289:CC293"/>
    <mergeCell ref="CD289:CD293"/>
    <mergeCell ref="CE289:CE293"/>
    <mergeCell ref="CF289:CF293"/>
    <mergeCell ref="CG289:CG293"/>
    <mergeCell ref="CH289:CH293"/>
    <mergeCell ref="AA289:AB289"/>
    <mergeCell ref="AC289:AD289"/>
    <mergeCell ref="AE289:AF289"/>
    <mergeCell ref="AJ289:AK289"/>
    <mergeCell ref="AL289:AM289"/>
    <mergeCell ref="AN289:AO289"/>
    <mergeCell ref="AV289:AV293"/>
    <mergeCell ref="AW289:AW293"/>
    <mergeCell ref="AX289:AX293"/>
    <mergeCell ref="AY289:AY293"/>
    <mergeCell ref="AZ289:AZ293"/>
    <mergeCell ref="BA289:BA293"/>
    <mergeCell ref="BK289:BK293"/>
    <mergeCell ref="BL289:BL293"/>
    <mergeCell ref="BM289:BM293"/>
    <mergeCell ref="BN289:BN293"/>
    <mergeCell ref="BO289:BO293"/>
    <mergeCell ref="AA292:AB292"/>
    <mergeCell ref="AC292:AD292"/>
    <mergeCell ref="AE292:AF292"/>
    <mergeCell ref="AJ292:AK292"/>
    <mergeCell ref="AL292:AM292"/>
    <mergeCell ref="AN292:AO292"/>
    <mergeCell ref="AA293:AB293"/>
    <mergeCell ref="AC293:AD293"/>
    <mergeCell ref="AE293:AF293"/>
    <mergeCell ref="AJ293:AK293"/>
    <mergeCell ref="AL293:AM293"/>
    <mergeCell ref="AN293:AO293"/>
    <mergeCell ref="B289:B293"/>
    <mergeCell ref="C289:C293"/>
    <mergeCell ref="D289:D293"/>
    <mergeCell ref="E289:E293"/>
    <mergeCell ref="F289:F293"/>
    <mergeCell ref="G289:G293"/>
    <mergeCell ref="I289:I293"/>
    <mergeCell ref="J289:J293"/>
    <mergeCell ref="K289:K293"/>
    <mergeCell ref="M289:M293"/>
    <mergeCell ref="N289:N293"/>
    <mergeCell ref="O289:O293"/>
    <mergeCell ref="P289:P293"/>
    <mergeCell ref="Q289:Q293"/>
    <mergeCell ref="R289:R293"/>
    <mergeCell ref="W289:X289"/>
    <mergeCell ref="Y289:Z289"/>
    <mergeCell ref="W293:X293"/>
    <mergeCell ref="Y293:Z293"/>
    <mergeCell ref="DC283:DC287"/>
    <mergeCell ref="DD283:DD287"/>
    <mergeCell ref="DE283:DE287"/>
    <mergeCell ref="DF283:DF287"/>
    <mergeCell ref="DG283:DG287"/>
    <mergeCell ref="DH283:DH287"/>
    <mergeCell ref="DI283:DI287"/>
    <mergeCell ref="DJ283:DJ287"/>
    <mergeCell ref="DK283:DK287"/>
    <mergeCell ref="DL283:DL287"/>
    <mergeCell ref="DM283:DM287"/>
    <mergeCell ref="DN283:DN287"/>
    <mergeCell ref="DO283:DO287"/>
    <mergeCell ref="DP283:DP287"/>
    <mergeCell ref="W284:X284"/>
    <mergeCell ref="Y284:Z284"/>
    <mergeCell ref="AA284:AB284"/>
    <mergeCell ref="AC284:AD284"/>
    <mergeCell ref="AE284:AF284"/>
    <mergeCell ref="AJ284:AK284"/>
    <mergeCell ref="AL284:AM284"/>
    <mergeCell ref="AN284:AO284"/>
    <mergeCell ref="W285:X285"/>
    <mergeCell ref="Y285:Z285"/>
    <mergeCell ref="AA285:AB285"/>
    <mergeCell ref="AC285:AD285"/>
    <mergeCell ref="AE285:AF285"/>
    <mergeCell ref="AJ285:AK285"/>
    <mergeCell ref="AL285:AM285"/>
    <mergeCell ref="AN285:AO285"/>
    <mergeCell ref="W286:X286"/>
    <mergeCell ref="Y286:Z286"/>
    <mergeCell ref="CI283:CI287"/>
    <mergeCell ref="CJ283:CJ287"/>
    <mergeCell ref="CK283:CK287"/>
    <mergeCell ref="CL283:CL287"/>
    <mergeCell ref="CM283:CM287"/>
    <mergeCell ref="CN283:CN287"/>
    <mergeCell ref="CO283:CO287"/>
    <mergeCell ref="CP283:CP287"/>
    <mergeCell ref="CR283:CR287"/>
    <mergeCell ref="CS283:CS287"/>
    <mergeCell ref="CT283:CT287"/>
    <mergeCell ref="CU283:CU287"/>
    <mergeCell ref="CV283:CW287"/>
    <mergeCell ref="CX283:CY287"/>
    <mergeCell ref="CZ283:CZ287"/>
    <mergeCell ref="DA283:DA287"/>
    <mergeCell ref="DB283:DB287"/>
    <mergeCell ref="BP283:BP287"/>
    <mergeCell ref="BR283:BR287"/>
    <mergeCell ref="BS283:BS287"/>
    <mergeCell ref="BT283:BT287"/>
    <mergeCell ref="BV283:BV287"/>
    <mergeCell ref="BW283:BW287"/>
    <mergeCell ref="BX283:BX287"/>
    <mergeCell ref="BY283:BY287"/>
    <mergeCell ref="BZ283:BZ287"/>
    <mergeCell ref="CA283:CA287"/>
    <mergeCell ref="CB283:CB287"/>
    <mergeCell ref="CC283:CC287"/>
    <mergeCell ref="CD283:CD287"/>
    <mergeCell ref="CE283:CE287"/>
    <mergeCell ref="CF283:CF287"/>
    <mergeCell ref="CG283:CG287"/>
    <mergeCell ref="CH283:CH287"/>
    <mergeCell ref="AA283:AB283"/>
    <mergeCell ref="AC283:AD283"/>
    <mergeCell ref="AE283:AF283"/>
    <mergeCell ref="AJ283:AK283"/>
    <mergeCell ref="AL283:AM283"/>
    <mergeCell ref="AN283:AO283"/>
    <mergeCell ref="AV283:AV287"/>
    <mergeCell ref="AW283:AW287"/>
    <mergeCell ref="AX283:AX287"/>
    <mergeCell ref="AY283:AY287"/>
    <mergeCell ref="AZ283:AZ287"/>
    <mergeCell ref="BA283:BA287"/>
    <mergeCell ref="BK283:BK287"/>
    <mergeCell ref="BL283:BL287"/>
    <mergeCell ref="BM283:BM287"/>
    <mergeCell ref="BN283:BN287"/>
    <mergeCell ref="BO283:BO287"/>
    <mergeCell ref="AA286:AB286"/>
    <mergeCell ref="AC286:AD286"/>
    <mergeCell ref="AE286:AF286"/>
    <mergeCell ref="AJ286:AK286"/>
    <mergeCell ref="AL286:AM286"/>
    <mergeCell ref="AN286:AO286"/>
    <mergeCell ref="AA287:AB287"/>
    <mergeCell ref="AC287:AD287"/>
    <mergeCell ref="AE287:AF287"/>
    <mergeCell ref="AJ287:AK287"/>
    <mergeCell ref="AL287:AM287"/>
    <mergeCell ref="AN287:AO287"/>
    <mergeCell ref="B283:B287"/>
    <mergeCell ref="C283:C287"/>
    <mergeCell ref="D283:D287"/>
    <mergeCell ref="E283:E287"/>
    <mergeCell ref="F283:F287"/>
    <mergeCell ref="G283:G287"/>
    <mergeCell ref="I283:I287"/>
    <mergeCell ref="J283:J287"/>
    <mergeCell ref="K283:K287"/>
    <mergeCell ref="M283:M287"/>
    <mergeCell ref="N283:N287"/>
    <mergeCell ref="O283:O287"/>
    <mergeCell ref="P283:P287"/>
    <mergeCell ref="Q283:Q287"/>
    <mergeCell ref="R283:R287"/>
    <mergeCell ref="W283:X283"/>
    <mergeCell ref="Y283:Z283"/>
    <mergeCell ref="W287:X287"/>
    <mergeCell ref="Y287:Z287"/>
    <mergeCell ref="DC277:DC281"/>
    <mergeCell ref="DD277:DD281"/>
    <mergeCell ref="DE277:DE281"/>
    <mergeCell ref="DF277:DF281"/>
    <mergeCell ref="DG277:DG281"/>
    <mergeCell ref="DH277:DH281"/>
    <mergeCell ref="DI277:DI281"/>
    <mergeCell ref="DJ277:DJ281"/>
    <mergeCell ref="DK277:DK281"/>
    <mergeCell ref="DL277:DL281"/>
    <mergeCell ref="DM277:DM281"/>
    <mergeCell ref="DN277:DN281"/>
    <mergeCell ref="DO277:DO281"/>
    <mergeCell ref="DP277:DP281"/>
    <mergeCell ref="W278:X278"/>
    <mergeCell ref="Y278:Z278"/>
    <mergeCell ref="AA278:AB278"/>
    <mergeCell ref="AC278:AD278"/>
    <mergeCell ref="AE278:AF278"/>
    <mergeCell ref="AJ278:AK278"/>
    <mergeCell ref="AL278:AM278"/>
    <mergeCell ref="AN278:AO278"/>
    <mergeCell ref="W279:X279"/>
    <mergeCell ref="Y279:Z279"/>
    <mergeCell ref="AA279:AB279"/>
    <mergeCell ref="AC279:AD279"/>
    <mergeCell ref="AE279:AF279"/>
    <mergeCell ref="AJ279:AK279"/>
    <mergeCell ref="AL279:AM279"/>
    <mergeCell ref="AN279:AO279"/>
    <mergeCell ref="W280:X280"/>
    <mergeCell ref="Y280:Z280"/>
    <mergeCell ref="CI277:CI281"/>
    <mergeCell ref="CJ277:CJ281"/>
    <mergeCell ref="CK277:CK281"/>
    <mergeCell ref="CL277:CL281"/>
    <mergeCell ref="CM277:CM281"/>
    <mergeCell ref="CN277:CN281"/>
    <mergeCell ref="CO277:CO281"/>
    <mergeCell ref="CP277:CP281"/>
    <mergeCell ref="CR277:CR281"/>
    <mergeCell ref="CS277:CS281"/>
    <mergeCell ref="CT277:CT281"/>
    <mergeCell ref="CU277:CU281"/>
    <mergeCell ref="CV277:CW281"/>
    <mergeCell ref="CX277:CY281"/>
    <mergeCell ref="CZ277:CZ281"/>
    <mergeCell ref="DA277:DA281"/>
    <mergeCell ref="DB277:DB281"/>
    <mergeCell ref="BP277:BP281"/>
    <mergeCell ref="BR277:BR281"/>
    <mergeCell ref="BS277:BS281"/>
    <mergeCell ref="BT277:BT281"/>
    <mergeCell ref="BV277:BV281"/>
    <mergeCell ref="BW277:BW281"/>
    <mergeCell ref="BX277:BX281"/>
    <mergeCell ref="BY277:BY281"/>
    <mergeCell ref="BZ277:BZ281"/>
    <mergeCell ref="CA277:CA281"/>
    <mergeCell ref="CB277:CB281"/>
    <mergeCell ref="CC277:CC281"/>
    <mergeCell ref="CD277:CD281"/>
    <mergeCell ref="CE277:CE281"/>
    <mergeCell ref="CF277:CF281"/>
    <mergeCell ref="CG277:CG281"/>
    <mergeCell ref="CH277:CH281"/>
    <mergeCell ref="AA277:AB277"/>
    <mergeCell ref="AC277:AD277"/>
    <mergeCell ref="AE277:AF277"/>
    <mergeCell ref="AJ277:AK277"/>
    <mergeCell ref="AL277:AM277"/>
    <mergeCell ref="AN277:AO277"/>
    <mergeCell ref="AV277:AV281"/>
    <mergeCell ref="AW277:AW281"/>
    <mergeCell ref="AX277:AX281"/>
    <mergeCell ref="AY277:AY281"/>
    <mergeCell ref="AZ277:AZ281"/>
    <mergeCell ref="BA277:BA281"/>
    <mergeCell ref="BK277:BK281"/>
    <mergeCell ref="BL277:BL281"/>
    <mergeCell ref="BM277:BM281"/>
    <mergeCell ref="BN277:BN281"/>
    <mergeCell ref="BO277:BO281"/>
    <mergeCell ref="AA280:AB280"/>
    <mergeCell ref="AC280:AD280"/>
    <mergeCell ref="AE280:AF280"/>
    <mergeCell ref="AJ280:AK280"/>
    <mergeCell ref="AL280:AM280"/>
    <mergeCell ref="AN280:AO280"/>
    <mergeCell ref="AA281:AB281"/>
    <mergeCell ref="AC281:AD281"/>
    <mergeCell ref="AE281:AF281"/>
    <mergeCell ref="AJ281:AK281"/>
    <mergeCell ref="AL281:AM281"/>
    <mergeCell ref="AN281:AO281"/>
    <mergeCell ref="B277:B281"/>
    <mergeCell ref="C277:C281"/>
    <mergeCell ref="D277:D281"/>
    <mergeCell ref="E277:E281"/>
    <mergeCell ref="F277:F281"/>
    <mergeCell ref="G277:G281"/>
    <mergeCell ref="I277:I281"/>
    <mergeCell ref="J277:J281"/>
    <mergeCell ref="K277:K281"/>
    <mergeCell ref="M277:M281"/>
    <mergeCell ref="N277:N281"/>
    <mergeCell ref="O277:O281"/>
    <mergeCell ref="P277:P281"/>
    <mergeCell ref="Q277:Q281"/>
    <mergeCell ref="R277:R281"/>
    <mergeCell ref="W277:X277"/>
    <mergeCell ref="Y277:Z277"/>
    <mergeCell ref="W281:X281"/>
    <mergeCell ref="Y281:Z281"/>
    <mergeCell ref="DC271:DC275"/>
    <mergeCell ref="DD271:DD275"/>
    <mergeCell ref="DE271:DE275"/>
    <mergeCell ref="DF271:DF275"/>
    <mergeCell ref="DG271:DG275"/>
    <mergeCell ref="DH271:DH275"/>
    <mergeCell ref="DI271:DI275"/>
    <mergeCell ref="DJ271:DJ275"/>
    <mergeCell ref="DK271:DK275"/>
    <mergeCell ref="DL271:DL275"/>
    <mergeCell ref="DM271:DM275"/>
    <mergeCell ref="DN271:DN275"/>
    <mergeCell ref="DO271:DO275"/>
    <mergeCell ref="DP271:DP275"/>
    <mergeCell ref="W272:X272"/>
    <mergeCell ref="Y272:Z272"/>
    <mergeCell ref="AA272:AB272"/>
    <mergeCell ref="AC272:AD272"/>
    <mergeCell ref="AE272:AF272"/>
    <mergeCell ref="AJ272:AK272"/>
    <mergeCell ref="AL272:AM272"/>
    <mergeCell ref="AN272:AO272"/>
    <mergeCell ref="W273:X273"/>
    <mergeCell ref="Y273:Z273"/>
    <mergeCell ref="AA273:AB273"/>
    <mergeCell ref="AC273:AD273"/>
    <mergeCell ref="AE273:AF273"/>
    <mergeCell ref="AJ273:AK273"/>
    <mergeCell ref="AL273:AM273"/>
    <mergeCell ref="AN273:AO273"/>
    <mergeCell ref="W274:X274"/>
    <mergeCell ref="Y274:Z274"/>
    <mergeCell ref="CI271:CI275"/>
    <mergeCell ref="CJ271:CJ275"/>
    <mergeCell ref="CK271:CK275"/>
    <mergeCell ref="CL271:CL275"/>
    <mergeCell ref="CM271:CM275"/>
    <mergeCell ref="CN271:CN275"/>
    <mergeCell ref="CO271:CO275"/>
    <mergeCell ref="CP271:CP275"/>
    <mergeCell ref="CR271:CR275"/>
    <mergeCell ref="CS271:CS275"/>
    <mergeCell ref="CT271:CT275"/>
    <mergeCell ref="CU271:CU275"/>
    <mergeCell ref="CV271:CW275"/>
    <mergeCell ref="CX271:CY275"/>
    <mergeCell ref="CZ271:CZ275"/>
    <mergeCell ref="DA271:DA275"/>
    <mergeCell ref="DB271:DB275"/>
    <mergeCell ref="BP271:BP275"/>
    <mergeCell ref="BR271:BR275"/>
    <mergeCell ref="BS271:BS275"/>
    <mergeCell ref="BT271:BT275"/>
    <mergeCell ref="BV271:BV275"/>
    <mergeCell ref="BW271:BW275"/>
    <mergeCell ref="BX271:BX275"/>
    <mergeCell ref="BY271:BY275"/>
    <mergeCell ref="BZ271:BZ275"/>
    <mergeCell ref="CA271:CA275"/>
    <mergeCell ref="CB271:CB275"/>
    <mergeCell ref="CC271:CC275"/>
    <mergeCell ref="CD271:CD275"/>
    <mergeCell ref="CE271:CE275"/>
    <mergeCell ref="CF271:CF275"/>
    <mergeCell ref="CG271:CG275"/>
    <mergeCell ref="CH271:CH275"/>
    <mergeCell ref="AA271:AB271"/>
    <mergeCell ref="AC271:AD271"/>
    <mergeCell ref="AE271:AF271"/>
    <mergeCell ref="AJ271:AK271"/>
    <mergeCell ref="AL271:AM271"/>
    <mergeCell ref="AN271:AO271"/>
    <mergeCell ref="AV271:AV275"/>
    <mergeCell ref="AW271:AW275"/>
    <mergeCell ref="AX271:AX275"/>
    <mergeCell ref="AY271:AY275"/>
    <mergeCell ref="AZ271:AZ275"/>
    <mergeCell ref="BA271:BA275"/>
    <mergeCell ref="BK271:BK275"/>
    <mergeCell ref="BL271:BL275"/>
    <mergeCell ref="BM271:BM275"/>
    <mergeCell ref="BN271:BN275"/>
    <mergeCell ref="BO271:BO275"/>
    <mergeCell ref="AA274:AB274"/>
    <mergeCell ref="AC274:AD274"/>
    <mergeCell ref="AE274:AF274"/>
    <mergeCell ref="AJ274:AK274"/>
    <mergeCell ref="AL274:AM274"/>
    <mergeCell ref="AN274:AO274"/>
    <mergeCell ref="AA275:AB275"/>
    <mergeCell ref="AC275:AD275"/>
    <mergeCell ref="AE275:AF275"/>
    <mergeCell ref="AJ275:AK275"/>
    <mergeCell ref="AL275:AM275"/>
    <mergeCell ref="AN275:AO275"/>
    <mergeCell ref="B271:B275"/>
    <mergeCell ref="C271:C275"/>
    <mergeCell ref="D271:D275"/>
    <mergeCell ref="E271:E275"/>
    <mergeCell ref="F271:F275"/>
    <mergeCell ref="G271:G275"/>
    <mergeCell ref="I271:I275"/>
    <mergeCell ref="J271:J275"/>
    <mergeCell ref="K271:K275"/>
    <mergeCell ref="M271:M275"/>
    <mergeCell ref="N271:N275"/>
    <mergeCell ref="O271:O275"/>
    <mergeCell ref="P271:P275"/>
    <mergeCell ref="Q271:Q275"/>
    <mergeCell ref="R271:R275"/>
    <mergeCell ref="W271:X271"/>
    <mergeCell ref="Y271:Z271"/>
    <mergeCell ref="W275:X275"/>
    <mergeCell ref="Y275:Z275"/>
    <mergeCell ref="DC265:DC269"/>
    <mergeCell ref="DD265:DD269"/>
    <mergeCell ref="DE265:DE269"/>
    <mergeCell ref="DF265:DF269"/>
    <mergeCell ref="DG265:DG269"/>
    <mergeCell ref="DH265:DH269"/>
    <mergeCell ref="DI265:DI269"/>
    <mergeCell ref="DJ265:DJ269"/>
    <mergeCell ref="DK265:DK269"/>
    <mergeCell ref="DL265:DL269"/>
    <mergeCell ref="DM265:DM269"/>
    <mergeCell ref="DN265:DN269"/>
    <mergeCell ref="DO265:DO269"/>
    <mergeCell ref="DP265:DP269"/>
    <mergeCell ref="W266:X266"/>
    <mergeCell ref="Y266:Z266"/>
    <mergeCell ref="AA266:AB266"/>
    <mergeCell ref="AC266:AD266"/>
    <mergeCell ref="AE266:AF266"/>
    <mergeCell ref="AJ266:AK266"/>
    <mergeCell ref="AL266:AM266"/>
    <mergeCell ref="AN266:AO266"/>
    <mergeCell ref="W267:X267"/>
    <mergeCell ref="Y267:Z267"/>
    <mergeCell ref="AA267:AB267"/>
    <mergeCell ref="AC267:AD267"/>
    <mergeCell ref="AE267:AF267"/>
    <mergeCell ref="AJ267:AK267"/>
    <mergeCell ref="AL267:AM267"/>
    <mergeCell ref="AN267:AO267"/>
    <mergeCell ref="W268:X268"/>
    <mergeCell ref="Y268:Z268"/>
    <mergeCell ref="CI265:CI269"/>
    <mergeCell ref="CJ265:CJ269"/>
    <mergeCell ref="CK265:CK269"/>
    <mergeCell ref="CL265:CL269"/>
    <mergeCell ref="CM265:CM269"/>
    <mergeCell ref="CN265:CN269"/>
    <mergeCell ref="CO265:CO269"/>
    <mergeCell ref="CP265:CP269"/>
    <mergeCell ref="CR265:CR269"/>
    <mergeCell ref="CS265:CS269"/>
    <mergeCell ref="CT265:CT269"/>
    <mergeCell ref="CU265:CU269"/>
    <mergeCell ref="CV265:CW269"/>
    <mergeCell ref="CX265:CY269"/>
    <mergeCell ref="CZ265:CZ269"/>
    <mergeCell ref="DA265:DA269"/>
    <mergeCell ref="DB265:DB269"/>
    <mergeCell ref="BP265:BP269"/>
    <mergeCell ref="BR265:BR269"/>
    <mergeCell ref="BS265:BS269"/>
    <mergeCell ref="BT265:BT269"/>
    <mergeCell ref="BV265:BV269"/>
    <mergeCell ref="BW265:BW269"/>
    <mergeCell ref="BX265:BX269"/>
    <mergeCell ref="BY265:BY269"/>
    <mergeCell ref="BZ265:BZ269"/>
    <mergeCell ref="CA265:CA269"/>
    <mergeCell ref="CB265:CB269"/>
    <mergeCell ref="CC265:CC269"/>
    <mergeCell ref="CD265:CD269"/>
    <mergeCell ref="CE265:CE269"/>
    <mergeCell ref="CF265:CF269"/>
    <mergeCell ref="CG265:CG269"/>
    <mergeCell ref="CH265:CH269"/>
    <mergeCell ref="AA265:AB265"/>
    <mergeCell ref="AC265:AD265"/>
    <mergeCell ref="AE265:AF265"/>
    <mergeCell ref="AJ265:AK265"/>
    <mergeCell ref="AL265:AM265"/>
    <mergeCell ref="AN265:AO265"/>
    <mergeCell ref="AV265:AV269"/>
    <mergeCell ref="AW265:AW269"/>
    <mergeCell ref="AX265:AX269"/>
    <mergeCell ref="AY265:AY269"/>
    <mergeCell ref="AZ265:AZ269"/>
    <mergeCell ref="BA265:BA269"/>
    <mergeCell ref="BK265:BK269"/>
    <mergeCell ref="BL265:BL269"/>
    <mergeCell ref="BM265:BM269"/>
    <mergeCell ref="BN265:BN269"/>
    <mergeCell ref="BO265:BO269"/>
    <mergeCell ref="AA268:AB268"/>
    <mergeCell ref="AC268:AD268"/>
    <mergeCell ref="AE268:AF268"/>
    <mergeCell ref="AJ268:AK268"/>
    <mergeCell ref="AL268:AM268"/>
    <mergeCell ref="AN268:AO268"/>
    <mergeCell ref="AA269:AB269"/>
    <mergeCell ref="AC269:AD269"/>
    <mergeCell ref="AE269:AF269"/>
    <mergeCell ref="AJ269:AK269"/>
    <mergeCell ref="AL269:AM269"/>
    <mergeCell ref="AN269:AO269"/>
    <mergeCell ref="B265:B269"/>
    <mergeCell ref="C265:C269"/>
    <mergeCell ref="D265:D269"/>
    <mergeCell ref="E265:E269"/>
    <mergeCell ref="F265:F269"/>
    <mergeCell ref="G265:G269"/>
    <mergeCell ref="I265:I269"/>
    <mergeCell ref="J265:J269"/>
    <mergeCell ref="K265:K269"/>
    <mergeCell ref="M265:M269"/>
    <mergeCell ref="N265:N269"/>
    <mergeCell ref="O265:O269"/>
    <mergeCell ref="P265:P269"/>
    <mergeCell ref="Q265:Q269"/>
    <mergeCell ref="R265:R269"/>
    <mergeCell ref="W265:X265"/>
    <mergeCell ref="Y265:Z265"/>
    <mergeCell ref="W269:X269"/>
    <mergeCell ref="Y269:Z269"/>
    <mergeCell ref="DC259:DC263"/>
    <mergeCell ref="DD259:DD263"/>
    <mergeCell ref="DE259:DE263"/>
    <mergeCell ref="DF259:DF263"/>
    <mergeCell ref="DG259:DG263"/>
    <mergeCell ref="DH259:DH263"/>
    <mergeCell ref="DI259:DI263"/>
    <mergeCell ref="DJ259:DJ263"/>
    <mergeCell ref="DK259:DK263"/>
    <mergeCell ref="DL259:DL263"/>
    <mergeCell ref="DM259:DM263"/>
    <mergeCell ref="DN259:DN263"/>
    <mergeCell ref="DO259:DO263"/>
    <mergeCell ref="DP259:DP263"/>
    <mergeCell ref="W260:X260"/>
    <mergeCell ref="Y260:Z260"/>
    <mergeCell ref="AA260:AB260"/>
    <mergeCell ref="AC260:AD260"/>
    <mergeCell ref="AE260:AF260"/>
    <mergeCell ref="AJ260:AK260"/>
    <mergeCell ref="AL260:AM260"/>
    <mergeCell ref="AN260:AO260"/>
    <mergeCell ref="W261:X261"/>
    <mergeCell ref="Y261:Z261"/>
    <mergeCell ref="AA261:AB261"/>
    <mergeCell ref="AC261:AD261"/>
    <mergeCell ref="AE261:AF261"/>
    <mergeCell ref="AJ261:AK261"/>
    <mergeCell ref="AL261:AM261"/>
    <mergeCell ref="AN261:AO261"/>
    <mergeCell ref="W262:X262"/>
    <mergeCell ref="Y262:Z262"/>
    <mergeCell ref="CI259:CI263"/>
    <mergeCell ref="CJ259:CJ263"/>
    <mergeCell ref="CK259:CK263"/>
    <mergeCell ref="CL259:CL263"/>
    <mergeCell ref="CM259:CM263"/>
    <mergeCell ref="CN259:CN263"/>
    <mergeCell ref="CO259:CO263"/>
    <mergeCell ref="CP259:CP263"/>
    <mergeCell ref="CR259:CR263"/>
    <mergeCell ref="CS259:CS263"/>
    <mergeCell ref="CT259:CT263"/>
    <mergeCell ref="CU259:CU263"/>
    <mergeCell ref="CV259:CW263"/>
    <mergeCell ref="CX259:CY263"/>
    <mergeCell ref="CZ259:CZ263"/>
    <mergeCell ref="DA259:DA263"/>
    <mergeCell ref="DB259:DB263"/>
    <mergeCell ref="BP259:BP263"/>
    <mergeCell ref="BR259:BR263"/>
    <mergeCell ref="BS259:BS263"/>
    <mergeCell ref="BT259:BT263"/>
    <mergeCell ref="BV259:BV263"/>
    <mergeCell ref="BW259:BW263"/>
    <mergeCell ref="BX259:BX263"/>
    <mergeCell ref="BY259:BY263"/>
    <mergeCell ref="BZ259:BZ263"/>
    <mergeCell ref="CA259:CA263"/>
    <mergeCell ref="CB259:CB263"/>
    <mergeCell ref="CC259:CC263"/>
    <mergeCell ref="CD259:CD263"/>
    <mergeCell ref="CE259:CE263"/>
    <mergeCell ref="CF259:CF263"/>
    <mergeCell ref="CG259:CG263"/>
    <mergeCell ref="CH259:CH263"/>
    <mergeCell ref="AA259:AB259"/>
    <mergeCell ref="AC259:AD259"/>
    <mergeCell ref="AE259:AF259"/>
    <mergeCell ref="AJ259:AK259"/>
    <mergeCell ref="AL259:AM259"/>
    <mergeCell ref="AN259:AO259"/>
    <mergeCell ref="AV259:AV263"/>
    <mergeCell ref="AW259:AW263"/>
    <mergeCell ref="AX259:AX263"/>
    <mergeCell ref="AY259:AY263"/>
    <mergeCell ref="AZ259:AZ263"/>
    <mergeCell ref="BA259:BA263"/>
    <mergeCell ref="BK259:BK263"/>
    <mergeCell ref="BL259:BL263"/>
    <mergeCell ref="BM259:BM263"/>
    <mergeCell ref="BN259:BN263"/>
    <mergeCell ref="BO259:BO263"/>
    <mergeCell ref="AA262:AB262"/>
    <mergeCell ref="AC262:AD262"/>
    <mergeCell ref="AE262:AF262"/>
    <mergeCell ref="AJ262:AK262"/>
    <mergeCell ref="AL262:AM262"/>
    <mergeCell ref="AN262:AO262"/>
    <mergeCell ref="AA263:AB263"/>
    <mergeCell ref="AC263:AD263"/>
    <mergeCell ref="AE263:AF263"/>
    <mergeCell ref="AJ263:AK263"/>
    <mergeCell ref="AL263:AM263"/>
    <mergeCell ref="AN263:AO263"/>
    <mergeCell ref="B259:B263"/>
    <mergeCell ref="C259:C263"/>
    <mergeCell ref="D259:D263"/>
    <mergeCell ref="E259:E263"/>
    <mergeCell ref="F259:F263"/>
    <mergeCell ref="G259:G263"/>
    <mergeCell ref="I259:I263"/>
    <mergeCell ref="J259:J263"/>
    <mergeCell ref="K259:K263"/>
    <mergeCell ref="M259:M263"/>
    <mergeCell ref="N259:N263"/>
    <mergeCell ref="O259:O263"/>
    <mergeCell ref="P259:P263"/>
    <mergeCell ref="Q259:Q263"/>
    <mergeCell ref="R259:R263"/>
    <mergeCell ref="W259:X259"/>
    <mergeCell ref="Y259:Z259"/>
    <mergeCell ref="W263:X263"/>
    <mergeCell ref="Y263:Z263"/>
    <mergeCell ref="DC253:DC257"/>
    <mergeCell ref="DD253:DD257"/>
    <mergeCell ref="DE253:DE257"/>
    <mergeCell ref="DF253:DF257"/>
    <mergeCell ref="DG253:DG257"/>
    <mergeCell ref="DH253:DH257"/>
    <mergeCell ref="DI253:DI257"/>
    <mergeCell ref="DJ253:DJ257"/>
    <mergeCell ref="DK253:DK257"/>
    <mergeCell ref="DL253:DL257"/>
    <mergeCell ref="DM253:DM257"/>
    <mergeCell ref="DN253:DN257"/>
    <mergeCell ref="DO253:DO257"/>
    <mergeCell ref="DP253:DP257"/>
    <mergeCell ref="W254:X254"/>
    <mergeCell ref="Y254:Z254"/>
    <mergeCell ref="AA254:AB254"/>
    <mergeCell ref="AC254:AD254"/>
    <mergeCell ref="AE254:AF254"/>
    <mergeCell ref="AJ254:AK254"/>
    <mergeCell ref="AL254:AM254"/>
    <mergeCell ref="AN254:AO254"/>
    <mergeCell ref="W255:X255"/>
    <mergeCell ref="Y255:Z255"/>
    <mergeCell ref="AA255:AB255"/>
    <mergeCell ref="AC255:AD255"/>
    <mergeCell ref="AE255:AF255"/>
    <mergeCell ref="AJ255:AK255"/>
    <mergeCell ref="AL255:AM255"/>
    <mergeCell ref="AN255:AO255"/>
    <mergeCell ref="W256:X256"/>
    <mergeCell ref="Y256:Z256"/>
    <mergeCell ref="CI253:CI257"/>
    <mergeCell ref="CJ253:CJ257"/>
    <mergeCell ref="CK253:CK257"/>
    <mergeCell ref="CL253:CL257"/>
    <mergeCell ref="CM253:CM257"/>
    <mergeCell ref="CN253:CN257"/>
    <mergeCell ref="CO253:CO257"/>
    <mergeCell ref="CP253:CP257"/>
    <mergeCell ref="CR253:CR257"/>
    <mergeCell ref="CS253:CS257"/>
    <mergeCell ref="CT253:CT257"/>
    <mergeCell ref="CU253:CU257"/>
    <mergeCell ref="CV253:CW257"/>
    <mergeCell ref="CX253:CY257"/>
    <mergeCell ref="CZ253:CZ257"/>
    <mergeCell ref="DA253:DA257"/>
    <mergeCell ref="DB253:DB257"/>
    <mergeCell ref="BP253:BP257"/>
    <mergeCell ref="BR253:BR257"/>
    <mergeCell ref="BS253:BS257"/>
    <mergeCell ref="BT253:BT257"/>
    <mergeCell ref="BV253:BV257"/>
    <mergeCell ref="BW253:BW257"/>
    <mergeCell ref="BX253:BX257"/>
    <mergeCell ref="BY253:BY257"/>
    <mergeCell ref="BZ253:BZ257"/>
    <mergeCell ref="CA253:CA257"/>
    <mergeCell ref="CB253:CB257"/>
    <mergeCell ref="CC253:CC257"/>
    <mergeCell ref="CD253:CD257"/>
    <mergeCell ref="CE253:CE257"/>
    <mergeCell ref="CF253:CF257"/>
    <mergeCell ref="CG253:CG257"/>
    <mergeCell ref="CH253:CH257"/>
    <mergeCell ref="AA253:AB253"/>
    <mergeCell ref="AC253:AD253"/>
    <mergeCell ref="AE253:AF253"/>
    <mergeCell ref="AJ253:AK253"/>
    <mergeCell ref="AL253:AM253"/>
    <mergeCell ref="AN253:AO253"/>
    <mergeCell ref="AV253:AV257"/>
    <mergeCell ref="AW253:AW257"/>
    <mergeCell ref="AX253:AX257"/>
    <mergeCell ref="AY253:AY257"/>
    <mergeCell ref="AZ253:AZ257"/>
    <mergeCell ref="BA253:BA257"/>
    <mergeCell ref="BK253:BK257"/>
    <mergeCell ref="BL253:BL257"/>
    <mergeCell ref="BM253:BM257"/>
    <mergeCell ref="BN253:BN257"/>
    <mergeCell ref="BO253:BO257"/>
    <mergeCell ref="AA256:AB256"/>
    <mergeCell ref="AC256:AD256"/>
    <mergeCell ref="AE256:AF256"/>
    <mergeCell ref="AJ256:AK256"/>
    <mergeCell ref="AL256:AM256"/>
    <mergeCell ref="AN256:AO256"/>
    <mergeCell ref="AA257:AB257"/>
    <mergeCell ref="AC257:AD257"/>
    <mergeCell ref="AE257:AF257"/>
    <mergeCell ref="AJ257:AK257"/>
    <mergeCell ref="AL257:AM257"/>
    <mergeCell ref="AN257:AO257"/>
    <mergeCell ref="B253:B257"/>
    <mergeCell ref="C253:C257"/>
    <mergeCell ref="D253:D257"/>
    <mergeCell ref="E253:E257"/>
    <mergeCell ref="F253:F257"/>
    <mergeCell ref="G253:G257"/>
    <mergeCell ref="I253:I257"/>
    <mergeCell ref="J253:J257"/>
    <mergeCell ref="K253:K257"/>
    <mergeCell ref="M253:M257"/>
    <mergeCell ref="N253:N257"/>
    <mergeCell ref="O253:O257"/>
    <mergeCell ref="P253:P257"/>
    <mergeCell ref="Q253:Q257"/>
    <mergeCell ref="R253:R257"/>
    <mergeCell ref="W253:X253"/>
    <mergeCell ref="Y253:Z253"/>
    <mergeCell ref="W257:X257"/>
    <mergeCell ref="Y257:Z257"/>
    <mergeCell ref="BS79:BS83"/>
    <mergeCell ref="BS85:BS89"/>
    <mergeCell ref="BS163:BS167"/>
    <mergeCell ref="BS169:BS173"/>
    <mergeCell ref="BS175:BS179"/>
    <mergeCell ref="BS181:BS185"/>
    <mergeCell ref="BS187:BS191"/>
    <mergeCell ref="BS193:BS197"/>
    <mergeCell ref="BS199:BS203"/>
    <mergeCell ref="BS205:BS209"/>
    <mergeCell ref="BS211:BS215"/>
    <mergeCell ref="BS217:BS221"/>
    <mergeCell ref="BS223:BS227"/>
    <mergeCell ref="BS229:BS233"/>
    <mergeCell ref="BS235:BS239"/>
    <mergeCell ref="BS241:BS245"/>
    <mergeCell ref="BS247:BS251"/>
    <mergeCell ref="DD247:DD251"/>
    <mergeCell ref="DE247:DE251"/>
    <mergeCell ref="DF247:DF251"/>
    <mergeCell ref="DG247:DG251"/>
    <mergeCell ref="DH247:DH251"/>
    <mergeCell ref="DI247:DI251"/>
    <mergeCell ref="DJ247:DJ251"/>
    <mergeCell ref="DK247:DK251"/>
    <mergeCell ref="DL247:DL251"/>
    <mergeCell ref="DM247:DM251"/>
    <mergeCell ref="DN247:DN251"/>
    <mergeCell ref="DO247:DO251"/>
    <mergeCell ref="DP247:DP251"/>
    <mergeCell ref="W248:X248"/>
    <mergeCell ref="Y248:Z248"/>
    <mergeCell ref="AA248:AB248"/>
    <mergeCell ref="AC248:AD248"/>
    <mergeCell ref="AE248:AF248"/>
    <mergeCell ref="AJ248:AK248"/>
    <mergeCell ref="AL248:AM248"/>
    <mergeCell ref="AN248:AO248"/>
    <mergeCell ref="W249:X249"/>
    <mergeCell ref="Y249:Z249"/>
    <mergeCell ref="AA249:AB249"/>
    <mergeCell ref="AC249:AD249"/>
    <mergeCell ref="AE249:AF249"/>
    <mergeCell ref="AJ249:AK249"/>
    <mergeCell ref="AL249:AM249"/>
    <mergeCell ref="AN249:AO249"/>
    <mergeCell ref="W250:X250"/>
    <mergeCell ref="Y250:Z250"/>
    <mergeCell ref="AA250:AB250"/>
    <mergeCell ref="CJ247:CJ251"/>
    <mergeCell ref="CK247:CK251"/>
    <mergeCell ref="CL247:CL251"/>
    <mergeCell ref="CM247:CM251"/>
    <mergeCell ref="CN247:CN251"/>
    <mergeCell ref="CO247:CO251"/>
    <mergeCell ref="CP247:CP251"/>
    <mergeCell ref="CR247:CR251"/>
    <mergeCell ref="CS247:CS251"/>
    <mergeCell ref="CT247:CT251"/>
    <mergeCell ref="CU247:CU251"/>
    <mergeCell ref="CV247:CW251"/>
    <mergeCell ref="CX247:CY251"/>
    <mergeCell ref="CZ247:CZ251"/>
    <mergeCell ref="DA247:DA251"/>
    <mergeCell ref="DB247:DB251"/>
    <mergeCell ref="DC247:DC251"/>
    <mergeCell ref="BP247:BP251"/>
    <mergeCell ref="BR247:BR251"/>
    <mergeCell ref="BT247:BT251"/>
    <mergeCell ref="BV247:BV251"/>
    <mergeCell ref="BW247:BW251"/>
    <mergeCell ref="BX247:BX251"/>
    <mergeCell ref="BY247:BY251"/>
    <mergeCell ref="BZ247:BZ251"/>
    <mergeCell ref="CA247:CA251"/>
    <mergeCell ref="CB247:CB251"/>
    <mergeCell ref="CC247:CC251"/>
    <mergeCell ref="CD247:CD251"/>
    <mergeCell ref="CE247:CE251"/>
    <mergeCell ref="CF247:CF251"/>
    <mergeCell ref="CG247:CG251"/>
    <mergeCell ref="CH247:CH251"/>
    <mergeCell ref="CI247:CI251"/>
    <mergeCell ref="AA247:AB247"/>
    <mergeCell ref="AC247:AD247"/>
    <mergeCell ref="AE247:AF247"/>
    <mergeCell ref="AJ247:AK247"/>
    <mergeCell ref="AL247:AM247"/>
    <mergeCell ref="AN247:AO247"/>
    <mergeCell ref="AV247:AV251"/>
    <mergeCell ref="AW247:AW251"/>
    <mergeCell ref="AX247:AX251"/>
    <mergeCell ref="AY247:AY251"/>
    <mergeCell ref="AZ247:AZ251"/>
    <mergeCell ref="BA247:BA251"/>
    <mergeCell ref="BK247:BK251"/>
    <mergeCell ref="BL247:BL251"/>
    <mergeCell ref="BM247:BM251"/>
    <mergeCell ref="BN247:BN251"/>
    <mergeCell ref="BO247:BO251"/>
    <mergeCell ref="AC250:AD250"/>
    <mergeCell ref="AE250:AF250"/>
    <mergeCell ref="AJ250:AK250"/>
    <mergeCell ref="AL250:AM250"/>
    <mergeCell ref="AN250:AO250"/>
    <mergeCell ref="AA251:AB251"/>
    <mergeCell ref="AC251:AD251"/>
    <mergeCell ref="AE251:AF251"/>
    <mergeCell ref="AJ251:AK251"/>
    <mergeCell ref="AL251:AM251"/>
    <mergeCell ref="AN251:AO251"/>
    <mergeCell ref="B247:B251"/>
    <mergeCell ref="C247:C251"/>
    <mergeCell ref="D247:D251"/>
    <mergeCell ref="E247:E251"/>
    <mergeCell ref="F247:F251"/>
    <mergeCell ref="G247:G251"/>
    <mergeCell ref="I247:I251"/>
    <mergeCell ref="J247:J251"/>
    <mergeCell ref="K247:K251"/>
    <mergeCell ref="M247:M251"/>
    <mergeCell ref="N247:N251"/>
    <mergeCell ref="O247:O251"/>
    <mergeCell ref="P247:P251"/>
    <mergeCell ref="Q247:Q251"/>
    <mergeCell ref="R247:R251"/>
    <mergeCell ref="W247:X247"/>
    <mergeCell ref="Y247:Z247"/>
    <mergeCell ref="W251:X251"/>
    <mergeCell ref="Y251:Z251"/>
    <mergeCell ref="DD241:DD245"/>
    <mergeCell ref="DE241:DE245"/>
    <mergeCell ref="DF241:DF245"/>
    <mergeCell ref="DG241:DG245"/>
    <mergeCell ref="DH241:DH245"/>
    <mergeCell ref="DI241:DI245"/>
    <mergeCell ref="DJ241:DJ245"/>
    <mergeCell ref="DK241:DK245"/>
    <mergeCell ref="DL241:DL245"/>
    <mergeCell ref="DM241:DM245"/>
    <mergeCell ref="DN241:DN245"/>
    <mergeCell ref="DO241:DO245"/>
    <mergeCell ref="DP241:DP245"/>
    <mergeCell ref="W242:X242"/>
    <mergeCell ref="Y242:Z242"/>
    <mergeCell ref="AA242:AB242"/>
    <mergeCell ref="AC242:AD242"/>
    <mergeCell ref="AE242:AF242"/>
    <mergeCell ref="AJ242:AK242"/>
    <mergeCell ref="AL242:AM242"/>
    <mergeCell ref="AN242:AO242"/>
    <mergeCell ref="W243:X243"/>
    <mergeCell ref="Y243:Z243"/>
    <mergeCell ref="AA243:AB243"/>
    <mergeCell ref="AC243:AD243"/>
    <mergeCell ref="AE243:AF243"/>
    <mergeCell ref="AJ243:AK243"/>
    <mergeCell ref="AL243:AM243"/>
    <mergeCell ref="AN243:AO243"/>
    <mergeCell ref="W244:X244"/>
    <mergeCell ref="Y244:Z244"/>
    <mergeCell ref="AA244:AB244"/>
    <mergeCell ref="CJ241:CJ245"/>
    <mergeCell ref="CK241:CK245"/>
    <mergeCell ref="CL241:CL245"/>
    <mergeCell ref="CM241:CM245"/>
    <mergeCell ref="CN241:CN245"/>
    <mergeCell ref="CO241:CO245"/>
    <mergeCell ref="CP241:CP245"/>
    <mergeCell ref="CR241:CR245"/>
    <mergeCell ref="CS241:CS245"/>
    <mergeCell ref="CT241:CT245"/>
    <mergeCell ref="CU241:CU245"/>
    <mergeCell ref="CV241:CW245"/>
    <mergeCell ref="CX241:CY245"/>
    <mergeCell ref="CZ241:CZ245"/>
    <mergeCell ref="DA241:DA245"/>
    <mergeCell ref="DB241:DB245"/>
    <mergeCell ref="DC241:DC245"/>
    <mergeCell ref="BP241:BP245"/>
    <mergeCell ref="BR241:BR245"/>
    <mergeCell ref="BV241:BV245"/>
    <mergeCell ref="BW241:BW245"/>
    <mergeCell ref="BX241:BX245"/>
    <mergeCell ref="BY241:BY245"/>
    <mergeCell ref="BZ241:BZ245"/>
    <mergeCell ref="CA241:CA245"/>
    <mergeCell ref="CB241:CB245"/>
    <mergeCell ref="CC241:CC245"/>
    <mergeCell ref="CD241:CD245"/>
    <mergeCell ref="CE241:CE245"/>
    <mergeCell ref="CF241:CF245"/>
    <mergeCell ref="CG241:CG245"/>
    <mergeCell ref="CH241:CH245"/>
    <mergeCell ref="CI241:CI245"/>
    <mergeCell ref="AA241:AB241"/>
    <mergeCell ref="AC241:AD241"/>
    <mergeCell ref="AE241:AF241"/>
    <mergeCell ref="AJ241:AK241"/>
    <mergeCell ref="AL241:AM241"/>
    <mergeCell ref="AN241:AO241"/>
    <mergeCell ref="AV241:AV245"/>
    <mergeCell ref="AW241:AW245"/>
    <mergeCell ref="AX241:AX245"/>
    <mergeCell ref="AY241:AY245"/>
    <mergeCell ref="AZ241:AZ245"/>
    <mergeCell ref="BA241:BA245"/>
    <mergeCell ref="BK241:BK245"/>
    <mergeCell ref="BL241:BL245"/>
    <mergeCell ref="BM241:BM245"/>
    <mergeCell ref="BN241:BN245"/>
    <mergeCell ref="BO241:BO245"/>
    <mergeCell ref="AC244:AD244"/>
    <mergeCell ref="AE244:AF244"/>
    <mergeCell ref="AJ244:AK244"/>
    <mergeCell ref="AL244:AM244"/>
    <mergeCell ref="AN244:AO244"/>
    <mergeCell ref="AA245:AB245"/>
    <mergeCell ref="AC245:AD245"/>
    <mergeCell ref="AE245:AF245"/>
    <mergeCell ref="AJ245:AK245"/>
    <mergeCell ref="AL245:AM245"/>
    <mergeCell ref="AN245:AO245"/>
    <mergeCell ref="B241:B245"/>
    <mergeCell ref="C241:C245"/>
    <mergeCell ref="D241:D245"/>
    <mergeCell ref="E241:E245"/>
    <mergeCell ref="F241:F245"/>
    <mergeCell ref="G241:G245"/>
    <mergeCell ref="I241:I245"/>
    <mergeCell ref="J241:J245"/>
    <mergeCell ref="K241:K245"/>
    <mergeCell ref="M241:M245"/>
    <mergeCell ref="N241:N245"/>
    <mergeCell ref="O241:O245"/>
    <mergeCell ref="P241:P245"/>
    <mergeCell ref="Q241:Q245"/>
    <mergeCell ref="R241:R245"/>
    <mergeCell ref="W241:X241"/>
    <mergeCell ref="Y241:Z241"/>
    <mergeCell ref="W245:X245"/>
    <mergeCell ref="Y245:Z245"/>
    <mergeCell ref="DD235:DD239"/>
    <mergeCell ref="DE235:DE239"/>
    <mergeCell ref="DF235:DF239"/>
    <mergeCell ref="DG235:DG239"/>
    <mergeCell ref="DH235:DH239"/>
    <mergeCell ref="DI235:DI239"/>
    <mergeCell ref="DJ235:DJ239"/>
    <mergeCell ref="DK235:DK239"/>
    <mergeCell ref="DL235:DL239"/>
    <mergeCell ref="DM235:DM239"/>
    <mergeCell ref="DN235:DN239"/>
    <mergeCell ref="DO235:DO239"/>
    <mergeCell ref="DP235:DP239"/>
    <mergeCell ref="W236:X236"/>
    <mergeCell ref="Y236:Z236"/>
    <mergeCell ref="AA236:AB236"/>
    <mergeCell ref="AC236:AD236"/>
    <mergeCell ref="AE236:AF236"/>
    <mergeCell ref="AJ236:AK236"/>
    <mergeCell ref="AL236:AM236"/>
    <mergeCell ref="AN236:AO236"/>
    <mergeCell ref="W237:X237"/>
    <mergeCell ref="Y237:Z237"/>
    <mergeCell ref="AA237:AB237"/>
    <mergeCell ref="AC237:AD237"/>
    <mergeCell ref="AE237:AF237"/>
    <mergeCell ref="AJ237:AK237"/>
    <mergeCell ref="AL237:AM237"/>
    <mergeCell ref="AN237:AO237"/>
    <mergeCell ref="W238:X238"/>
    <mergeCell ref="Y238:Z238"/>
    <mergeCell ref="AA238:AB238"/>
    <mergeCell ref="CJ235:CJ239"/>
    <mergeCell ref="CK235:CK239"/>
    <mergeCell ref="CL235:CL239"/>
    <mergeCell ref="CM235:CM239"/>
    <mergeCell ref="CN235:CN239"/>
    <mergeCell ref="CO235:CO239"/>
    <mergeCell ref="CP235:CP239"/>
    <mergeCell ref="CR235:CR239"/>
    <mergeCell ref="CS235:CS239"/>
    <mergeCell ref="CT235:CT239"/>
    <mergeCell ref="CU235:CU239"/>
    <mergeCell ref="CV235:CW239"/>
    <mergeCell ref="CX235:CY239"/>
    <mergeCell ref="CZ235:CZ239"/>
    <mergeCell ref="DA235:DA239"/>
    <mergeCell ref="DB235:DB239"/>
    <mergeCell ref="DC235:DC239"/>
    <mergeCell ref="BP235:BP239"/>
    <mergeCell ref="BR235:BR239"/>
    <mergeCell ref="BT235:BT239"/>
    <mergeCell ref="BV235:BV239"/>
    <mergeCell ref="BW235:BW239"/>
    <mergeCell ref="BX235:BX239"/>
    <mergeCell ref="BY235:BY239"/>
    <mergeCell ref="BZ235:BZ239"/>
    <mergeCell ref="CA235:CA239"/>
    <mergeCell ref="CB235:CB239"/>
    <mergeCell ref="CC235:CC239"/>
    <mergeCell ref="CD235:CD239"/>
    <mergeCell ref="CE235:CE239"/>
    <mergeCell ref="CF235:CF239"/>
    <mergeCell ref="CG235:CG239"/>
    <mergeCell ref="CH235:CH239"/>
    <mergeCell ref="CI235:CI239"/>
    <mergeCell ref="AA235:AB235"/>
    <mergeCell ref="AC235:AD235"/>
    <mergeCell ref="AE235:AF235"/>
    <mergeCell ref="AJ235:AK235"/>
    <mergeCell ref="AL235:AM235"/>
    <mergeCell ref="AN235:AO235"/>
    <mergeCell ref="AV235:AV239"/>
    <mergeCell ref="AW235:AW239"/>
    <mergeCell ref="AX235:AX239"/>
    <mergeCell ref="AY235:AY239"/>
    <mergeCell ref="AZ235:AZ239"/>
    <mergeCell ref="BA235:BA239"/>
    <mergeCell ref="BK235:BK239"/>
    <mergeCell ref="BL235:BL239"/>
    <mergeCell ref="BM235:BM239"/>
    <mergeCell ref="BN235:BN239"/>
    <mergeCell ref="BO235:BO239"/>
    <mergeCell ref="AC238:AD238"/>
    <mergeCell ref="AE238:AF238"/>
    <mergeCell ref="AJ238:AK238"/>
    <mergeCell ref="AL238:AM238"/>
    <mergeCell ref="AN238:AO238"/>
    <mergeCell ref="AA239:AB239"/>
    <mergeCell ref="AC239:AD239"/>
    <mergeCell ref="AE239:AF239"/>
    <mergeCell ref="AJ239:AK239"/>
    <mergeCell ref="AL239:AM239"/>
    <mergeCell ref="AN239:AO239"/>
    <mergeCell ref="B235:B239"/>
    <mergeCell ref="C235:C239"/>
    <mergeCell ref="D235:D239"/>
    <mergeCell ref="E235:E239"/>
    <mergeCell ref="F235:F239"/>
    <mergeCell ref="G235:G239"/>
    <mergeCell ref="I235:I239"/>
    <mergeCell ref="J235:J239"/>
    <mergeCell ref="K235:K239"/>
    <mergeCell ref="M235:M239"/>
    <mergeCell ref="N235:N239"/>
    <mergeCell ref="O235:O239"/>
    <mergeCell ref="P235:P239"/>
    <mergeCell ref="Q235:Q239"/>
    <mergeCell ref="R235:R239"/>
    <mergeCell ref="W235:X235"/>
    <mergeCell ref="Y235:Z235"/>
    <mergeCell ref="W239:X239"/>
    <mergeCell ref="Y239:Z239"/>
    <mergeCell ref="DD229:DD233"/>
    <mergeCell ref="DE229:DE233"/>
    <mergeCell ref="DF229:DF233"/>
    <mergeCell ref="DG229:DG233"/>
    <mergeCell ref="DH229:DH233"/>
    <mergeCell ref="DI229:DI233"/>
    <mergeCell ref="DJ229:DJ233"/>
    <mergeCell ref="DK229:DK233"/>
    <mergeCell ref="DL229:DL233"/>
    <mergeCell ref="DM229:DM233"/>
    <mergeCell ref="DN229:DN233"/>
    <mergeCell ref="DO229:DO233"/>
    <mergeCell ref="DP229:DP233"/>
    <mergeCell ref="W230:X230"/>
    <mergeCell ref="Y230:Z230"/>
    <mergeCell ref="AA230:AB230"/>
    <mergeCell ref="AC230:AD230"/>
    <mergeCell ref="AE230:AF230"/>
    <mergeCell ref="AJ230:AK230"/>
    <mergeCell ref="AL230:AM230"/>
    <mergeCell ref="AN230:AO230"/>
    <mergeCell ref="W231:X231"/>
    <mergeCell ref="Y231:Z231"/>
    <mergeCell ref="AA231:AB231"/>
    <mergeCell ref="AC231:AD231"/>
    <mergeCell ref="AE231:AF231"/>
    <mergeCell ref="AJ231:AK231"/>
    <mergeCell ref="AL231:AM231"/>
    <mergeCell ref="AN231:AO231"/>
    <mergeCell ref="W232:X232"/>
    <mergeCell ref="Y232:Z232"/>
    <mergeCell ref="AA232:AB232"/>
    <mergeCell ref="CJ229:CJ233"/>
    <mergeCell ref="CK229:CK233"/>
    <mergeCell ref="CL229:CL233"/>
    <mergeCell ref="CM229:CM233"/>
    <mergeCell ref="CN229:CN233"/>
    <mergeCell ref="CO229:CO233"/>
    <mergeCell ref="CP229:CP233"/>
    <mergeCell ref="CR229:CR233"/>
    <mergeCell ref="CS229:CS233"/>
    <mergeCell ref="CT229:CT233"/>
    <mergeCell ref="CU229:CU233"/>
    <mergeCell ref="CV229:CW233"/>
    <mergeCell ref="CX229:CY233"/>
    <mergeCell ref="CZ229:CZ233"/>
    <mergeCell ref="DA229:DA233"/>
    <mergeCell ref="DB229:DB233"/>
    <mergeCell ref="DC229:DC233"/>
    <mergeCell ref="BP229:BP233"/>
    <mergeCell ref="BR229:BR233"/>
    <mergeCell ref="BT229:BT233"/>
    <mergeCell ref="BV229:BV233"/>
    <mergeCell ref="BW229:BW233"/>
    <mergeCell ref="BX229:BX233"/>
    <mergeCell ref="BY229:BY233"/>
    <mergeCell ref="BZ229:BZ233"/>
    <mergeCell ref="CA229:CA233"/>
    <mergeCell ref="CB229:CB233"/>
    <mergeCell ref="CC229:CC233"/>
    <mergeCell ref="CD229:CD233"/>
    <mergeCell ref="CE229:CE233"/>
    <mergeCell ref="CF229:CF233"/>
    <mergeCell ref="CG229:CG233"/>
    <mergeCell ref="CH229:CH233"/>
    <mergeCell ref="CI229:CI233"/>
    <mergeCell ref="AA229:AB229"/>
    <mergeCell ref="AC229:AD229"/>
    <mergeCell ref="AE229:AF229"/>
    <mergeCell ref="AJ229:AK229"/>
    <mergeCell ref="AL229:AM229"/>
    <mergeCell ref="AN229:AO229"/>
    <mergeCell ref="AV229:AV233"/>
    <mergeCell ref="AW229:AW233"/>
    <mergeCell ref="AX229:AX233"/>
    <mergeCell ref="AY229:AY233"/>
    <mergeCell ref="AZ229:AZ233"/>
    <mergeCell ref="BA229:BA233"/>
    <mergeCell ref="BK229:BK233"/>
    <mergeCell ref="BL229:BL233"/>
    <mergeCell ref="BM229:BM233"/>
    <mergeCell ref="BN229:BN233"/>
    <mergeCell ref="BO229:BO233"/>
    <mergeCell ref="AC232:AD232"/>
    <mergeCell ref="AE232:AF232"/>
    <mergeCell ref="AJ232:AK232"/>
    <mergeCell ref="AL232:AM232"/>
    <mergeCell ref="AN232:AO232"/>
    <mergeCell ref="AA233:AB233"/>
    <mergeCell ref="AC233:AD233"/>
    <mergeCell ref="AE233:AF233"/>
    <mergeCell ref="AJ233:AK233"/>
    <mergeCell ref="AL233:AM233"/>
    <mergeCell ref="AN233:AO233"/>
    <mergeCell ref="B229:B233"/>
    <mergeCell ref="C229:C233"/>
    <mergeCell ref="D229:D233"/>
    <mergeCell ref="E229:E233"/>
    <mergeCell ref="F229:F233"/>
    <mergeCell ref="G229:G233"/>
    <mergeCell ref="I229:I233"/>
    <mergeCell ref="J229:J233"/>
    <mergeCell ref="K229:K233"/>
    <mergeCell ref="M229:M233"/>
    <mergeCell ref="N229:N233"/>
    <mergeCell ref="O229:O233"/>
    <mergeCell ref="P229:P233"/>
    <mergeCell ref="Q229:Q233"/>
    <mergeCell ref="R229:R233"/>
    <mergeCell ref="W229:X229"/>
    <mergeCell ref="Y229:Z229"/>
    <mergeCell ref="W233:X233"/>
    <mergeCell ref="Y233:Z233"/>
    <mergeCell ref="DD223:DD227"/>
    <mergeCell ref="DE223:DE227"/>
    <mergeCell ref="DF223:DF227"/>
    <mergeCell ref="DG223:DG227"/>
    <mergeCell ref="DH223:DH227"/>
    <mergeCell ref="DI223:DI227"/>
    <mergeCell ref="DJ223:DJ227"/>
    <mergeCell ref="DK223:DK227"/>
    <mergeCell ref="DL223:DL227"/>
    <mergeCell ref="DM223:DM227"/>
    <mergeCell ref="DN223:DN227"/>
    <mergeCell ref="DO223:DO227"/>
    <mergeCell ref="DP223:DP227"/>
    <mergeCell ref="W224:X224"/>
    <mergeCell ref="Y224:Z224"/>
    <mergeCell ref="AA224:AB224"/>
    <mergeCell ref="AC224:AD224"/>
    <mergeCell ref="AE224:AF224"/>
    <mergeCell ref="AJ224:AK224"/>
    <mergeCell ref="AL224:AM224"/>
    <mergeCell ref="AN224:AO224"/>
    <mergeCell ref="W225:X225"/>
    <mergeCell ref="Y225:Z225"/>
    <mergeCell ref="AA225:AB225"/>
    <mergeCell ref="AC225:AD225"/>
    <mergeCell ref="AE225:AF225"/>
    <mergeCell ref="AJ225:AK225"/>
    <mergeCell ref="AL225:AM225"/>
    <mergeCell ref="AN225:AO225"/>
    <mergeCell ref="W226:X226"/>
    <mergeCell ref="Y226:Z226"/>
    <mergeCell ref="AA226:AB226"/>
    <mergeCell ref="CJ223:CJ227"/>
    <mergeCell ref="CK223:CK227"/>
    <mergeCell ref="CL223:CL227"/>
    <mergeCell ref="CM223:CM227"/>
    <mergeCell ref="CN223:CN227"/>
    <mergeCell ref="CO223:CO227"/>
    <mergeCell ref="CP223:CP227"/>
    <mergeCell ref="CR223:CR227"/>
    <mergeCell ref="CS223:CS227"/>
    <mergeCell ref="CT223:CT227"/>
    <mergeCell ref="CU223:CU227"/>
    <mergeCell ref="CV223:CW227"/>
    <mergeCell ref="CX223:CY227"/>
    <mergeCell ref="CZ223:CZ227"/>
    <mergeCell ref="DA223:DA227"/>
    <mergeCell ref="DB223:DB227"/>
    <mergeCell ref="DC223:DC227"/>
    <mergeCell ref="BP223:BP227"/>
    <mergeCell ref="BR223:BR227"/>
    <mergeCell ref="BT223:BT227"/>
    <mergeCell ref="BV223:BV227"/>
    <mergeCell ref="BW223:BW227"/>
    <mergeCell ref="BX223:BX227"/>
    <mergeCell ref="BY223:BY227"/>
    <mergeCell ref="BZ223:BZ227"/>
    <mergeCell ref="CA223:CA227"/>
    <mergeCell ref="CB223:CB227"/>
    <mergeCell ref="CC223:CC227"/>
    <mergeCell ref="CD223:CD227"/>
    <mergeCell ref="CE223:CE227"/>
    <mergeCell ref="CF223:CF227"/>
    <mergeCell ref="CG223:CG227"/>
    <mergeCell ref="CH223:CH227"/>
    <mergeCell ref="CI223:CI227"/>
    <mergeCell ref="AA223:AB223"/>
    <mergeCell ref="AC223:AD223"/>
    <mergeCell ref="AE223:AF223"/>
    <mergeCell ref="AJ223:AK223"/>
    <mergeCell ref="AL223:AM223"/>
    <mergeCell ref="AN223:AO223"/>
    <mergeCell ref="AV223:AV227"/>
    <mergeCell ref="AW223:AW227"/>
    <mergeCell ref="AX223:AX227"/>
    <mergeCell ref="AY223:AY227"/>
    <mergeCell ref="AZ223:AZ227"/>
    <mergeCell ref="BA223:BA227"/>
    <mergeCell ref="BK223:BK227"/>
    <mergeCell ref="BL223:BL227"/>
    <mergeCell ref="BM223:BM227"/>
    <mergeCell ref="BN223:BN227"/>
    <mergeCell ref="BO223:BO227"/>
    <mergeCell ref="AC226:AD226"/>
    <mergeCell ref="AE226:AF226"/>
    <mergeCell ref="AJ226:AK226"/>
    <mergeCell ref="AL226:AM226"/>
    <mergeCell ref="AN226:AO226"/>
    <mergeCell ref="AA227:AB227"/>
    <mergeCell ref="AC227:AD227"/>
    <mergeCell ref="AE227:AF227"/>
    <mergeCell ref="AJ227:AK227"/>
    <mergeCell ref="AL227:AM227"/>
    <mergeCell ref="AN227:AO227"/>
    <mergeCell ref="B223:B227"/>
    <mergeCell ref="C223:C227"/>
    <mergeCell ref="D223:D227"/>
    <mergeCell ref="E223:E227"/>
    <mergeCell ref="F223:F227"/>
    <mergeCell ref="G223:G227"/>
    <mergeCell ref="I223:I227"/>
    <mergeCell ref="J223:J227"/>
    <mergeCell ref="K223:K227"/>
    <mergeCell ref="M223:M227"/>
    <mergeCell ref="N223:N227"/>
    <mergeCell ref="O223:O227"/>
    <mergeCell ref="P223:P227"/>
    <mergeCell ref="Q223:Q227"/>
    <mergeCell ref="R223:R227"/>
    <mergeCell ref="W223:X223"/>
    <mergeCell ref="Y223:Z223"/>
    <mergeCell ref="W227:X227"/>
    <mergeCell ref="Y227:Z227"/>
    <mergeCell ref="DD217:DD221"/>
    <mergeCell ref="DE217:DE221"/>
    <mergeCell ref="DF217:DF221"/>
    <mergeCell ref="DG217:DG221"/>
    <mergeCell ref="DH217:DH221"/>
    <mergeCell ref="DI217:DI221"/>
    <mergeCell ref="DJ217:DJ221"/>
    <mergeCell ref="DK217:DK221"/>
    <mergeCell ref="DL217:DL221"/>
    <mergeCell ref="DM217:DM221"/>
    <mergeCell ref="DN217:DN221"/>
    <mergeCell ref="DO217:DO221"/>
    <mergeCell ref="DP217:DP221"/>
    <mergeCell ref="W218:X218"/>
    <mergeCell ref="Y218:Z218"/>
    <mergeCell ref="AA218:AB218"/>
    <mergeCell ref="AC218:AD218"/>
    <mergeCell ref="AE218:AF218"/>
    <mergeCell ref="AJ218:AK218"/>
    <mergeCell ref="AL218:AM218"/>
    <mergeCell ref="AN218:AO218"/>
    <mergeCell ref="W219:X219"/>
    <mergeCell ref="Y219:Z219"/>
    <mergeCell ref="AA219:AB219"/>
    <mergeCell ref="AC219:AD219"/>
    <mergeCell ref="AE219:AF219"/>
    <mergeCell ref="AJ219:AK219"/>
    <mergeCell ref="AL219:AM219"/>
    <mergeCell ref="AN219:AO219"/>
    <mergeCell ref="W220:X220"/>
    <mergeCell ref="Y220:Z220"/>
    <mergeCell ref="AA220:AB220"/>
    <mergeCell ref="CJ217:CJ221"/>
    <mergeCell ref="CK217:CK221"/>
    <mergeCell ref="CL217:CL221"/>
    <mergeCell ref="CM217:CM221"/>
    <mergeCell ref="CN217:CN221"/>
    <mergeCell ref="CO217:CO221"/>
    <mergeCell ref="CP217:CP221"/>
    <mergeCell ref="CR217:CR221"/>
    <mergeCell ref="CS217:CS221"/>
    <mergeCell ref="CT217:CT221"/>
    <mergeCell ref="CU217:CU221"/>
    <mergeCell ref="CV217:CW221"/>
    <mergeCell ref="CX217:CY221"/>
    <mergeCell ref="CZ217:CZ221"/>
    <mergeCell ref="DA217:DA221"/>
    <mergeCell ref="DB217:DB221"/>
    <mergeCell ref="DC217:DC221"/>
    <mergeCell ref="BP217:BP221"/>
    <mergeCell ref="BR217:BR221"/>
    <mergeCell ref="BT217:BT221"/>
    <mergeCell ref="BV217:BV221"/>
    <mergeCell ref="BW217:BW221"/>
    <mergeCell ref="BX217:BX221"/>
    <mergeCell ref="BY217:BY221"/>
    <mergeCell ref="BZ217:BZ221"/>
    <mergeCell ref="CA217:CA221"/>
    <mergeCell ref="CB217:CB221"/>
    <mergeCell ref="CC217:CC221"/>
    <mergeCell ref="CD217:CD221"/>
    <mergeCell ref="CE217:CE221"/>
    <mergeCell ref="CF217:CF221"/>
    <mergeCell ref="CG217:CG221"/>
    <mergeCell ref="CH217:CH221"/>
    <mergeCell ref="CI217:CI221"/>
    <mergeCell ref="AA217:AB217"/>
    <mergeCell ref="AC217:AD217"/>
    <mergeCell ref="AE217:AF217"/>
    <mergeCell ref="AJ217:AK217"/>
    <mergeCell ref="AL217:AM217"/>
    <mergeCell ref="AN217:AO217"/>
    <mergeCell ref="AV217:AV221"/>
    <mergeCell ref="AW217:AW221"/>
    <mergeCell ref="AX217:AX221"/>
    <mergeCell ref="AY217:AY221"/>
    <mergeCell ref="AZ217:AZ221"/>
    <mergeCell ref="BA217:BA221"/>
    <mergeCell ref="BK217:BK221"/>
    <mergeCell ref="BL217:BL221"/>
    <mergeCell ref="BM217:BM221"/>
    <mergeCell ref="BN217:BN221"/>
    <mergeCell ref="BO217:BO221"/>
    <mergeCell ref="AC220:AD220"/>
    <mergeCell ref="AE220:AF220"/>
    <mergeCell ref="AJ220:AK220"/>
    <mergeCell ref="AL220:AM220"/>
    <mergeCell ref="AN220:AO220"/>
    <mergeCell ref="AA221:AB221"/>
    <mergeCell ref="AC221:AD221"/>
    <mergeCell ref="AE221:AF221"/>
    <mergeCell ref="AJ221:AK221"/>
    <mergeCell ref="AL221:AM221"/>
    <mergeCell ref="AN221:AO221"/>
    <mergeCell ref="B217:B221"/>
    <mergeCell ref="C217:C221"/>
    <mergeCell ref="D217:D221"/>
    <mergeCell ref="E217:E221"/>
    <mergeCell ref="F217:F221"/>
    <mergeCell ref="G217:G221"/>
    <mergeCell ref="I217:I221"/>
    <mergeCell ref="J217:J221"/>
    <mergeCell ref="K217:K221"/>
    <mergeCell ref="M217:M221"/>
    <mergeCell ref="N217:N221"/>
    <mergeCell ref="O217:O221"/>
    <mergeCell ref="P217:P221"/>
    <mergeCell ref="Q217:Q221"/>
    <mergeCell ref="R217:R221"/>
    <mergeCell ref="W217:X217"/>
    <mergeCell ref="Y217:Z217"/>
    <mergeCell ref="W221:X221"/>
    <mergeCell ref="Y221:Z221"/>
    <mergeCell ref="DD211:DD215"/>
    <mergeCell ref="DE211:DE215"/>
    <mergeCell ref="DF211:DF215"/>
    <mergeCell ref="DG211:DG215"/>
    <mergeCell ref="DH211:DH215"/>
    <mergeCell ref="DI211:DI215"/>
    <mergeCell ref="DJ211:DJ215"/>
    <mergeCell ref="DK211:DK215"/>
    <mergeCell ref="DL211:DL215"/>
    <mergeCell ref="DM211:DM215"/>
    <mergeCell ref="DN211:DN215"/>
    <mergeCell ref="DO211:DO215"/>
    <mergeCell ref="DP211:DP215"/>
    <mergeCell ref="W212:X212"/>
    <mergeCell ref="Y212:Z212"/>
    <mergeCell ref="AA212:AB212"/>
    <mergeCell ref="AC212:AD212"/>
    <mergeCell ref="AE212:AF212"/>
    <mergeCell ref="AJ212:AK212"/>
    <mergeCell ref="AL212:AM212"/>
    <mergeCell ref="AN212:AO212"/>
    <mergeCell ref="W213:X213"/>
    <mergeCell ref="Y213:Z213"/>
    <mergeCell ref="AA213:AB213"/>
    <mergeCell ref="AC213:AD213"/>
    <mergeCell ref="AE213:AF213"/>
    <mergeCell ref="AJ213:AK213"/>
    <mergeCell ref="AL213:AM213"/>
    <mergeCell ref="AN213:AO213"/>
    <mergeCell ref="W214:X214"/>
    <mergeCell ref="Y214:Z214"/>
    <mergeCell ref="AA214:AB214"/>
    <mergeCell ref="CJ211:CJ215"/>
    <mergeCell ref="CK211:CK215"/>
    <mergeCell ref="CL211:CL215"/>
    <mergeCell ref="CM211:CM215"/>
    <mergeCell ref="CN211:CN215"/>
    <mergeCell ref="CO211:CO215"/>
    <mergeCell ref="CP211:CP215"/>
    <mergeCell ref="CR211:CR215"/>
    <mergeCell ref="CS211:CS215"/>
    <mergeCell ref="CT211:CT215"/>
    <mergeCell ref="CU211:CU215"/>
    <mergeCell ref="CV211:CW215"/>
    <mergeCell ref="CX211:CY215"/>
    <mergeCell ref="CZ211:CZ215"/>
    <mergeCell ref="DA211:DA215"/>
    <mergeCell ref="DB211:DB215"/>
    <mergeCell ref="DC211:DC215"/>
    <mergeCell ref="BP211:BP215"/>
    <mergeCell ref="BR211:BR215"/>
    <mergeCell ref="BT211:BT215"/>
    <mergeCell ref="BV211:BV215"/>
    <mergeCell ref="BW211:BW215"/>
    <mergeCell ref="BX211:BX215"/>
    <mergeCell ref="BY211:BY215"/>
    <mergeCell ref="BZ211:BZ215"/>
    <mergeCell ref="CA211:CA215"/>
    <mergeCell ref="CB211:CB215"/>
    <mergeCell ref="CC211:CC215"/>
    <mergeCell ref="CD211:CD215"/>
    <mergeCell ref="CE211:CE215"/>
    <mergeCell ref="CF211:CF215"/>
    <mergeCell ref="CG211:CG215"/>
    <mergeCell ref="CH211:CH215"/>
    <mergeCell ref="CI211:CI215"/>
    <mergeCell ref="AA211:AB211"/>
    <mergeCell ref="AC211:AD211"/>
    <mergeCell ref="AE211:AF211"/>
    <mergeCell ref="AJ211:AK211"/>
    <mergeCell ref="AL211:AM211"/>
    <mergeCell ref="AN211:AO211"/>
    <mergeCell ref="AV211:AV215"/>
    <mergeCell ref="AW211:AW215"/>
    <mergeCell ref="AX211:AX215"/>
    <mergeCell ref="AY211:AY215"/>
    <mergeCell ref="AZ211:AZ215"/>
    <mergeCell ref="BA211:BA215"/>
    <mergeCell ref="BK211:BK215"/>
    <mergeCell ref="BL211:BL215"/>
    <mergeCell ref="BM211:BM215"/>
    <mergeCell ref="BN211:BN215"/>
    <mergeCell ref="BO211:BO215"/>
    <mergeCell ref="AC214:AD214"/>
    <mergeCell ref="AE214:AF214"/>
    <mergeCell ref="AJ214:AK214"/>
    <mergeCell ref="AL214:AM214"/>
    <mergeCell ref="AN214:AO214"/>
    <mergeCell ref="AA215:AB215"/>
    <mergeCell ref="AC215:AD215"/>
    <mergeCell ref="AE215:AF215"/>
    <mergeCell ref="AJ215:AK215"/>
    <mergeCell ref="AL215:AM215"/>
    <mergeCell ref="AN215:AO215"/>
    <mergeCell ref="B211:B215"/>
    <mergeCell ref="C211:C215"/>
    <mergeCell ref="D211:D215"/>
    <mergeCell ref="E211:E215"/>
    <mergeCell ref="F211:F215"/>
    <mergeCell ref="G211:G215"/>
    <mergeCell ref="I211:I215"/>
    <mergeCell ref="J211:J215"/>
    <mergeCell ref="K211:K215"/>
    <mergeCell ref="M211:M215"/>
    <mergeCell ref="N211:N215"/>
    <mergeCell ref="O211:O215"/>
    <mergeCell ref="P211:P215"/>
    <mergeCell ref="Q211:Q215"/>
    <mergeCell ref="R211:R215"/>
    <mergeCell ref="W211:X211"/>
    <mergeCell ref="Y211:Z211"/>
    <mergeCell ref="W215:X215"/>
    <mergeCell ref="Y215:Z215"/>
    <mergeCell ref="DD205:DD209"/>
    <mergeCell ref="DE205:DE209"/>
    <mergeCell ref="DF205:DF209"/>
    <mergeCell ref="DG205:DG209"/>
    <mergeCell ref="DH205:DH209"/>
    <mergeCell ref="DI205:DI209"/>
    <mergeCell ref="DJ205:DJ209"/>
    <mergeCell ref="DK205:DK209"/>
    <mergeCell ref="DL205:DL209"/>
    <mergeCell ref="DM205:DM209"/>
    <mergeCell ref="DN205:DN209"/>
    <mergeCell ref="DO205:DO209"/>
    <mergeCell ref="DP205:DP209"/>
    <mergeCell ref="W206:X206"/>
    <mergeCell ref="Y206:Z206"/>
    <mergeCell ref="AA206:AB206"/>
    <mergeCell ref="AC206:AD206"/>
    <mergeCell ref="AE206:AF206"/>
    <mergeCell ref="AJ206:AK206"/>
    <mergeCell ref="AL206:AM206"/>
    <mergeCell ref="AN206:AO206"/>
    <mergeCell ref="W207:X207"/>
    <mergeCell ref="Y207:Z207"/>
    <mergeCell ref="AA207:AB207"/>
    <mergeCell ref="AC207:AD207"/>
    <mergeCell ref="AE207:AF207"/>
    <mergeCell ref="AJ207:AK207"/>
    <mergeCell ref="AL207:AM207"/>
    <mergeCell ref="AN207:AO207"/>
    <mergeCell ref="W208:X208"/>
    <mergeCell ref="Y208:Z208"/>
    <mergeCell ref="AA208:AB208"/>
    <mergeCell ref="CJ205:CJ209"/>
    <mergeCell ref="CK205:CK209"/>
    <mergeCell ref="CL205:CL209"/>
    <mergeCell ref="CM205:CM209"/>
    <mergeCell ref="CN205:CN209"/>
    <mergeCell ref="CO205:CO209"/>
    <mergeCell ref="CP205:CP209"/>
    <mergeCell ref="CR205:CR209"/>
    <mergeCell ref="CS205:CS209"/>
    <mergeCell ref="CT205:CT209"/>
    <mergeCell ref="CU205:CU209"/>
    <mergeCell ref="CV205:CW209"/>
    <mergeCell ref="CX205:CY209"/>
    <mergeCell ref="CZ205:CZ209"/>
    <mergeCell ref="DA205:DA209"/>
    <mergeCell ref="DB205:DB209"/>
    <mergeCell ref="DC205:DC209"/>
    <mergeCell ref="BP205:BP209"/>
    <mergeCell ref="BR205:BR209"/>
    <mergeCell ref="BT205:BT209"/>
    <mergeCell ref="BV205:BV209"/>
    <mergeCell ref="BW205:BW209"/>
    <mergeCell ref="BX205:BX209"/>
    <mergeCell ref="BY205:BY209"/>
    <mergeCell ref="BZ205:BZ209"/>
    <mergeCell ref="CA205:CA209"/>
    <mergeCell ref="CB205:CB209"/>
    <mergeCell ref="CC205:CC209"/>
    <mergeCell ref="CD205:CD209"/>
    <mergeCell ref="CE205:CE209"/>
    <mergeCell ref="CF205:CF209"/>
    <mergeCell ref="CG205:CG209"/>
    <mergeCell ref="CH205:CH209"/>
    <mergeCell ref="CI205:CI209"/>
    <mergeCell ref="AA205:AB205"/>
    <mergeCell ref="AC205:AD205"/>
    <mergeCell ref="AE205:AF205"/>
    <mergeCell ref="AJ205:AK205"/>
    <mergeCell ref="AL205:AM205"/>
    <mergeCell ref="AN205:AO205"/>
    <mergeCell ref="AV205:AV209"/>
    <mergeCell ref="AW205:AW209"/>
    <mergeCell ref="AX205:AX209"/>
    <mergeCell ref="AY205:AY209"/>
    <mergeCell ref="AZ205:AZ209"/>
    <mergeCell ref="BA205:BA209"/>
    <mergeCell ref="BK205:BK209"/>
    <mergeCell ref="BL205:BL209"/>
    <mergeCell ref="BM205:BM209"/>
    <mergeCell ref="BN205:BN209"/>
    <mergeCell ref="BO205:BO209"/>
    <mergeCell ref="AC208:AD208"/>
    <mergeCell ref="AE208:AF208"/>
    <mergeCell ref="AJ208:AK208"/>
    <mergeCell ref="AL208:AM208"/>
    <mergeCell ref="AN208:AO208"/>
    <mergeCell ref="AA209:AB209"/>
    <mergeCell ref="AC209:AD209"/>
    <mergeCell ref="AE209:AF209"/>
    <mergeCell ref="AJ209:AK209"/>
    <mergeCell ref="AL209:AM209"/>
    <mergeCell ref="AN209:AO209"/>
    <mergeCell ref="B205:B209"/>
    <mergeCell ref="C205:C209"/>
    <mergeCell ref="D205:D209"/>
    <mergeCell ref="E205:E209"/>
    <mergeCell ref="F205:F209"/>
    <mergeCell ref="G205:G209"/>
    <mergeCell ref="I205:I209"/>
    <mergeCell ref="J205:J209"/>
    <mergeCell ref="K205:K209"/>
    <mergeCell ref="M205:M209"/>
    <mergeCell ref="N205:N209"/>
    <mergeCell ref="O205:O209"/>
    <mergeCell ref="P205:P209"/>
    <mergeCell ref="Q205:Q209"/>
    <mergeCell ref="R205:R209"/>
    <mergeCell ref="W205:X205"/>
    <mergeCell ref="Y205:Z205"/>
    <mergeCell ref="W209:X209"/>
    <mergeCell ref="Y209:Z209"/>
    <mergeCell ref="DD199:DD203"/>
    <mergeCell ref="DE199:DE203"/>
    <mergeCell ref="DF199:DF203"/>
    <mergeCell ref="DG199:DG203"/>
    <mergeCell ref="DH199:DH203"/>
    <mergeCell ref="DI199:DI203"/>
    <mergeCell ref="DJ199:DJ203"/>
    <mergeCell ref="DK199:DK203"/>
    <mergeCell ref="DL199:DL203"/>
    <mergeCell ref="DM199:DM203"/>
    <mergeCell ref="DN199:DN203"/>
    <mergeCell ref="DO199:DO203"/>
    <mergeCell ref="DP199:DP203"/>
    <mergeCell ref="W200:X200"/>
    <mergeCell ref="Y200:Z200"/>
    <mergeCell ref="AA200:AB200"/>
    <mergeCell ref="AC200:AD200"/>
    <mergeCell ref="AE200:AF200"/>
    <mergeCell ref="AJ200:AK200"/>
    <mergeCell ref="AL200:AM200"/>
    <mergeCell ref="AN200:AO200"/>
    <mergeCell ref="W201:X201"/>
    <mergeCell ref="Y201:Z201"/>
    <mergeCell ref="AA201:AB201"/>
    <mergeCell ref="AC201:AD201"/>
    <mergeCell ref="AE201:AF201"/>
    <mergeCell ref="AJ201:AK201"/>
    <mergeCell ref="AL201:AM201"/>
    <mergeCell ref="AN201:AO201"/>
    <mergeCell ref="W202:X202"/>
    <mergeCell ref="Y202:Z202"/>
    <mergeCell ref="AA202:AB202"/>
    <mergeCell ref="CJ199:CJ203"/>
    <mergeCell ref="CK199:CK203"/>
    <mergeCell ref="CL199:CL203"/>
    <mergeCell ref="CM199:CM203"/>
    <mergeCell ref="CN199:CN203"/>
    <mergeCell ref="CO199:CO203"/>
    <mergeCell ref="CP199:CP203"/>
    <mergeCell ref="CR199:CR203"/>
    <mergeCell ref="CS199:CS203"/>
    <mergeCell ref="CT199:CT203"/>
    <mergeCell ref="CU199:CU203"/>
    <mergeCell ref="CV199:CW203"/>
    <mergeCell ref="CX199:CY203"/>
    <mergeCell ref="CZ199:CZ203"/>
    <mergeCell ref="DA199:DA203"/>
    <mergeCell ref="DB199:DB203"/>
    <mergeCell ref="DC199:DC203"/>
    <mergeCell ref="BP199:BP203"/>
    <mergeCell ref="BR199:BR203"/>
    <mergeCell ref="BT199:BT203"/>
    <mergeCell ref="BV199:BV203"/>
    <mergeCell ref="BW199:BW203"/>
    <mergeCell ref="BX199:BX203"/>
    <mergeCell ref="BY199:BY203"/>
    <mergeCell ref="BZ199:BZ203"/>
    <mergeCell ref="CA199:CA203"/>
    <mergeCell ref="CB199:CB203"/>
    <mergeCell ref="CC199:CC203"/>
    <mergeCell ref="CD199:CD203"/>
    <mergeCell ref="CE199:CE203"/>
    <mergeCell ref="CF199:CF203"/>
    <mergeCell ref="CG199:CG203"/>
    <mergeCell ref="CH199:CH203"/>
    <mergeCell ref="CI199:CI203"/>
    <mergeCell ref="AA199:AB199"/>
    <mergeCell ref="AC199:AD199"/>
    <mergeCell ref="AE199:AF199"/>
    <mergeCell ref="AJ199:AK199"/>
    <mergeCell ref="AL199:AM199"/>
    <mergeCell ref="AN199:AO199"/>
    <mergeCell ref="AV199:AV203"/>
    <mergeCell ref="AW199:AW203"/>
    <mergeCell ref="AX199:AX203"/>
    <mergeCell ref="AY199:AY203"/>
    <mergeCell ref="AZ199:AZ203"/>
    <mergeCell ref="BA199:BA203"/>
    <mergeCell ref="BK199:BK203"/>
    <mergeCell ref="BL199:BL203"/>
    <mergeCell ref="BM199:BM203"/>
    <mergeCell ref="BN199:BN203"/>
    <mergeCell ref="BO199:BO203"/>
    <mergeCell ref="AC202:AD202"/>
    <mergeCell ref="AE202:AF202"/>
    <mergeCell ref="AJ202:AK202"/>
    <mergeCell ref="AL202:AM202"/>
    <mergeCell ref="AN202:AO202"/>
    <mergeCell ref="AA203:AB203"/>
    <mergeCell ref="AC203:AD203"/>
    <mergeCell ref="AE203:AF203"/>
    <mergeCell ref="AJ203:AK203"/>
    <mergeCell ref="AL203:AM203"/>
    <mergeCell ref="AN203:AO203"/>
    <mergeCell ref="B199:B203"/>
    <mergeCell ref="C199:C203"/>
    <mergeCell ref="D199:D203"/>
    <mergeCell ref="E199:E203"/>
    <mergeCell ref="F199:F203"/>
    <mergeCell ref="G199:G203"/>
    <mergeCell ref="I199:I203"/>
    <mergeCell ref="J199:J203"/>
    <mergeCell ref="K199:K203"/>
    <mergeCell ref="M199:M203"/>
    <mergeCell ref="N199:N203"/>
    <mergeCell ref="O199:O203"/>
    <mergeCell ref="P199:P203"/>
    <mergeCell ref="Q199:Q203"/>
    <mergeCell ref="R199:R203"/>
    <mergeCell ref="W199:X199"/>
    <mergeCell ref="Y199:Z199"/>
    <mergeCell ref="W203:X203"/>
    <mergeCell ref="Y203:Z203"/>
    <mergeCell ref="DD193:DD197"/>
    <mergeCell ref="DE193:DE197"/>
    <mergeCell ref="DF193:DF197"/>
    <mergeCell ref="DG193:DG197"/>
    <mergeCell ref="DH193:DH197"/>
    <mergeCell ref="DI193:DI197"/>
    <mergeCell ref="DJ193:DJ197"/>
    <mergeCell ref="DK193:DK197"/>
    <mergeCell ref="DL193:DL197"/>
    <mergeCell ref="DM193:DM197"/>
    <mergeCell ref="DN193:DN197"/>
    <mergeCell ref="DO193:DO197"/>
    <mergeCell ref="DP193:DP197"/>
    <mergeCell ref="W194:X194"/>
    <mergeCell ref="Y194:Z194"/>
    <mergeCell ref="AA194:AB194"/>
    <mergeCell ref="AC194:AD194"/>
    <mergeCell ref="AE194:AF194"/>
    <mergeCell ref="AJ194:AK194"/>
    <mergeCell ref="AL194:AM194"/>
    <mergeCell ref="AN194:AO194"/>
    <mergeCell ref="W195:X195"/>
    <mergeCell ref="Y195:Z195"/>
    <mergeCell ref="AA195:AB195"/>
    <mergeCell ref="AC195:AD195"/>
    <mergeCell ref="AE195:AF195"/>
    <mergeCell ref="AJ195:AK195"/>
    <mergeCell ref="AL195:AM195"/>
    <mergeCell ref="AN195:AO195"/>
    <mergeCell ref="W196:X196"/>
    <mergeCell ref="Y196:Z196"/>
    <mergeCell ref="AA196:AB196"/>
    <mergeCell ref="CJ193:CJ197"/>
    <mergeCell ref="CK193:CK197"/>
    <mergeCell ref="CL193:CL197"/>
    <mergeCell ref="CM193:CM197"/>
    <mergeCell ref="CN193:CN197"/>
    <mergeCell ref="CO193:CO197"/>
    <mergeCell ref="CP193:CP197"/>
    <mergeCell ref="CR193:CR197"/>
    <mergeCell ref="CS193:CS197"/>
    <mergeCell ref="CT193:CT197"/>
    <mergeCell ref="CU193:CU197"/>
    <mergeCell ref="CV193:CW197"/>
    <mergeCell ref="CX193:CY197"/>
    <mergeCell ref="CZ193:CZ197"/>
    <mergeCell ref="DA193:DA197"/>
    <mergeCell ref="DB193:DB197"/>
    <mergeCell ref="DC193:DC197"/>
    <mergeCell ref="BP193:BP197"/>
    <mergeCell ref="BR193:BR197"/>
    <mergeCell ref="BT193:BT197"/>
    <mergeCell ref="BV193:BV197"/>
    <mergeCell ref="BW193:BW197"/>
    <mergeCell ref="BX193:BX197"/>
    <mergeCell ref="BY193:BY197"/>
    <mergeCell ref="BZ193:BZ197"/>
    <mergeCell ref="CA193:CA197"/>
    <mergeCell ref="CB193:CB197"/>
    <mergeCell ref="CC193:CC197"/>
    <mergeCell ref="CD193:CD197"/>
    <mergeCell ref="CE193:CE197"/>
    <mergeCell ref="CF193:CF197"/>
    <mergeCell ref="CG193:CG197"/>
    <mergeCell ref="CH193:CH197"/>
    <mergeCell ref="CI193:CI197"/>
    <mergeCell ref="AA193:AB193"/>
    <mergeCell ref="AC193:AD193"/>
    <mergeCell ref="AE193:AF193"/>
    <mergeCell ref="AJ193:AK193"/>
    <mergeCell ref="AL193:AM193"/>
    <mergeCell ref="AN193:AO193"/>
    <mergeCell ref="AV193:AV197"/>
    <mergeCell ref="AW193:AW197"/>
    <mergeCell ref="AX193:AX197"/>
    <mergeCell ref="AY193:AY197"/>
    <mergeCell ref="AZ193:AZ197"/>
    <mergeCell ref="BA193:BA197"/>
    <mergeCell ref="BK193:BK197"/>
    <mergeCell ref="BL193:BL197"/>
    <mergeCell ref="BM193:BM197"/>
    <mergeCell ref="BN193:BN197"/>
    <mergeCell ref="BO193:BO197"/>
    <mergeCell ref="AC196:AD196"/>
    <mergeCell ref="AE196:AF196"/>
    <mergeCell ref="AJ196:AK196"/>
    <mergeCell ref="AL196:AM196"/>
    <mergeCell ref="AN196:AO196"/>
    <mergeCell ref="AA197:AB197"/>
    <mergeCell ref="AC197:AD197"/>
    <mergeCell ref="AE197:AF197"/>
    <mergeCell ref="AJ197:AK197"/>
    <mergeCell ref="AL197:AM197"/>
    <mergeCell ref="AN197:AO197"/>
    <mergeCell ref="B193:B197"/>
    <mergeCell ref="C193:C197"/>
    <mergeCell ref="D193:D197"/>
    <mergeCell ref="E193:E197"/>
    <mergeCell ref="F193:F197"/>
    <mergeCell ref="G193:G197"/>
    <mergeCell ref="I193:I197"/>
    <mergeCell ref="J193:J197"/>
    <mergeCell ref="K193:K197"/>
    <mergeCell ref="M193:M197"/>
    <mergeCell ref="N193:N197"/>
    <mergeCell ref="O193:O197"/>
    <mergeCell ref="P193:P197"/>
    <mergeCell ref="Q193:Q197"/>
    <mergeCell ref="R193:R197"/>
    <mergeCell ref="W193:X193"/>
    <mergeCell ref="Y193:Z193"/>
    <mergeCell ref="W197:X197"/>
    <mergeCell ref="Y197:Z197"/>
    <mergeCell ref="DD187:DD191"/>
    <mergeCell ref="DE187:DE191"/>
    <mergeCell ref="DF187:DF191"/>
    <mergeCell ref="DG187:DG191"/>
    <mergeCell ref="DH187:DH191"/>
    <mergeCell ref="DI187:DI191"/>
    <mergeCell ref="DJ187:DJ191"/>
    <mergeCell ref="DK187:DK191"/>
    <mergeCell ref="DL187:DL191"/>
    <mergeCell ref="DM187:DM191"/>
    <mergeCell ref="DN187:DN191"/>
    <mergeCell ref="DO187:DO191"/>
    <mergeCell ref="DP187:DP191"/>
    <mergeCell ref="W188:X188"/>
    <mergeCell ref="Y188:Z188"/>
    <mergeCell ref="AA188:AB188"/>
    <mergeCell ref="AC188:AD188"/>
    <mergeCell ref="AE188:AF188"/>
    <mergeCell ref="AJ188:AK188"/>
    <mergeCell ref="AL188:AM188"/>
    <mergeCell ref="AN188:AO188"/>
    <mergeCell ref="W189:X189"/>
    <mergeCell ref="Y189:Z189"/>
    <mergeCell ref="AA189:AB189"/>
    <mergeCell ref="AC189:AD189"/>
    <mergeCell ref="AE189:AF189"/>
    <mergeCell ref="AJ189:AK189"/>
    <mergeCell ref="AL189:AM189"/>
    <mergeCell ref="AN189:AO189"/>
    <mergeCell ref="W190:X190"/>
    <mergeCell ref="Y190:Z190"/>
    <mergeCell ref="AA190:AB190"/>
    <mergeCell ref="CJ187:CJ191"/>
    <mergeCell ref="CK187:CK191"/>
    <mergeCell ref="CL187:CL191"/>
    <mergeCell ref="CM187:CM191"/>
    <mergeCell ref="CN187:CN191"/>
    <mergeCell ref="CO187:CO191"/>
    <mergeCell ref="CP187:CP191"/>
    <mergeCell ref="CR187:CR191"/>
    <mergeCell ref="CS187:CS191"/>
    <mergeCell ref="CT187:CT191"/>
    <mergeCell ref="CU187:CU191"/>
    <mergeCell ref="CV187:CW191"/>
    <mergeCell ref="CX187:CY191"/>
    <mergeCell ref="CZ187:CZ191"/>
    <mergeCell ref="DA187:DA191"/>
    <mergeCell ref="DB187:DB191"/>
    <mergeCell ref="DC187:DC191"/>
    <mergeCell ref="BP187:BP191"/>
    <mergeCell ref="BR187:BR191"/>
    <mergeCell ref="BT187:BT191"/>
    <mergeCell ref="BV187:BV191"/>
    <mergeCell ref="BW187:BW191"/>
    <mergeCell ref="BX187:BX191"/>
    <mergeCell ref="BY187:BY191"/>
    <mergeCell ref="BZ187:BZ191"/>
    <mergeCell ref="CA187:CA191"/>
    <mergeCell ref="CB187:CB191"/>
    <mergeCell ref="CC187:CC191"/>
    <mergeCell ref="CD187:CD191"/>
    <mergeCell ref="CE187:CE191"/>
    <mergeCell ref="CF187:CF191"/>
    <mergeCell ref="CG187:CG191"/>
    <mergeCell ref="CH187:CH191"/>
    <mergeCell ref="CI187:CI191"/>
    <mergeCell ref="AA187:AB187"/>
    <mergeCell ref="AC187:AD187"/>
    <mergeCell ref="AE187:AF187"/>
    <mergeCell ref="AJ187:AK187"/>
    <mergeCell ref="AL187:AM187"/>
    <mergeCell ref="AN187:AO187"/>
    <mergeCell ref="AV187:AV191"/>
    <mergeCell ref="AW187:AW191"/>
    <mergeCell ref="AX187:AX191"/>
    <mergeCell ref="AY187:AY191"/>
    <mergeCell ref="AZ187:AZ191"/>
    <mergeCell ref="BA187:BA191"/>
    <mergeCell ref="BK187:BK191"/>
    <mergeCell ref="BL187:BL191"/>
    <mergeCell ref="BM187:BM191"/>
    <mergeCell ref="BN187:BN191"/>
    <mergeCell ref="BO187:BO191"/>
    <mergeCell ref="AC190:AD190"/>
    <mergeCell ref="AE190:AF190"/>
    <mergeCell ref="AJ190:AK190"/>
    <mergeCell ref="AL190:AM190"/>
    <mergeCell ref="AN190:AO190"/>
    <mergeCell ref="AA191:AB191"/>
    <mergeCell ref="AC191:AD191"/>
    <mergeCell ref="AE191:AF191"/>
    <mergeCell ref="AJ191:AK191"/>
    <mergeCell ref="AL191:AM191"/>
    <mergeCell ref="AN191:AO191"/>
    <mergeCell ref="B187:B191"/>
    <mergeCell ref="C187:C191"/>
    <mergeCell ref="D187:D191"/>
    <mergeCell ref="E187:E191"/>
    <mergeCell ref="F187:F191"/>
    <mergeCell ref="G187:G191"/>
    <mergeCell ref="I187:I191"/>
    <mergeCell ref="J187:J191"/>
    <mergeCell ref="K187:K191"/>
    <mergeCell ref="M187:M191"/>
    <mergeCell ref="N187:N191"/>
    <mergeCell ref="O187:O191"/>
    <mergeCell ref="P187:P191"/>
    <mergeCell ref="Q187:Q191"/>
    <mergeCell ref="R187:R191"/>
    <mergeCell ref="W187:X187"/>
    <mergeCell ref="Y187:Z187"/>
    <mergeCell ref="W191:X191"/>
    <mergeCell ref="Y191:Z191"/>
    <mergeCell ref="DD181:DD185"/>
    <mergeCell ref="DE181:DE185"/>
    <mergeCell ref="DF181:DF185"/>
    <mergeCell ref="DG181:DG185"/>
    <mergeCell ref="DH181:DH185"/>
    <mergeCell ref="DI181:DI185"/>
    <mergeCell ref="DJ181:DJ185"/>
    <mergeCell ref="DK181:DK185"/>
    <mergeCell ref="DL181:DL185"/>
    <mergeCell ref="DM181:DM185"/>
    <mergeCell ref="DN181:DN185"/>
    <mergeCell ref="DO181:DO185"/>
    <mergeCell ref="DP181:DP185"/>
    <mergeCell ref="W182:X182"/>
    <mergeCell ref="Y182:Z182"/>
    <mergeCell ref="AA182:AB182"/>
    <mergeCell ref="AC182:AD182"/>
    <mergeCell ref="AE182:AF182"/>
    <mergeCell ref="AJ182:AK182"/>
    <mergeCell ref="AL182:AM182"/>
    <mergeCell ref="AN182:AO182"/>
    <mergeCell ref="W183:X183"/>
    <mergeCell ref="Y183:Z183"/>
    <mergeCell ref="AA183:AB183"/>
    <mergeCell ref="AC183:AD183"/>
    <mergeCell ref="AE183:AF183"/>
    <mergeCell ref="AJ183:AK183"/>
    <mergeCell ref="AL183:AM183"/>
    <mergeCell ref="AN183:AO183"/>
    <mergeCell ref="W184:X184"/>
    <mergeCell ref="Y184:Z184"/>
    <mergeCell ref="AA184:AB184"/>
    <mergeCell ref="CJ181:CJ185"/>
    <mergeCell ref="CK181:CK185"/>
    <mergeCell ref="CL181:CL185"/>
    <mergeCell ref="CM181:CM185"/>
    <mergeCell ref="CN181:CN185"/>
    <mergeCell ref="CO181:CO185"/>
    <mergeCell ref="CP181:CP185"/>
    <mergeCell ref="CR181:CR185"/>
    <mergeCell ref="CS181:CS185"/>
    <mergeCell ref="CT181:CT185"/>
    <mergeCell ref="CU181:CU185"/>
    <mergeCell ref="CV181:CW185"/>
    <mergeCell ref="CX181:CY185"/>
    <mergeCell ref="CZ181:CZ185"/>
    <mergeCell ref="DA181:DA185"/>
    <mergeCell ref="DB181:DB185"/>
    <mergeCell ref="DC181:DC185"/>
    <mergeCell ref="BP181:BP185"/>
    <mergeCell ref="BR181:BR185"/>
    <mergeCell ref="BT181:BT185"/>
    <mergeCell ref="BV181:BV185"/>
    <mergeCell ref="BW181:BW185"/>
    <mergeCell ref="BX181:BX185"/>
    <mergeCell ref="BY181:BY185"/>
    <mergeCell ref="BZ181:BZ185"/>
    <mergeCell ref="CA181:CA185"/>
    <mergeCell ref="CB181:CB185"/>
    <mergeCell ref="CC181:CC185"/>
    <mergeCell ref="CD181:CD185"/>
    <mergeCell ref="CE181:CE185"/>
    <mergeCell ref="CF181:CF185"/>
    <mergeCell ref="CG181:CG185"/>
    <mergeCell ref="CH181:CH185"/>
    <mergeCell ref="CI181:CI185"/>
    <mergeCell ref="AA181:AB181"/>
    <mergeCell ref="AC181:AD181"/>
    <mergeCell ref="AE181:AF181"/>
    <mergeCell ref="AJ181:AK181"/>
    <mergeCell ref="AL181:AM181"/>
    <mergeCell ref="AN181:AO181"/>
    <mergeCell ref="AV181:AV185"/>
    <mergeCell ref="AW181:AW185"/>
    <mergeCell ref="AX181:AX185"/>
    <mergeCell ref="AY181:AY185"/>
    <mergeCell ref="AZ181:AZ185"/>
    <mergeCell ref="BA181:BA185"/>
    <mergeCell ref="BK181:BK185"/>
    <mergeCell ref="BL181:BL185"/>
    <mergeCell ref="BM181:BM185"/>
    <mergeCell ref="BN181:BN185"/>
    <mergeCell ref="BO181:BO185"/>
    <mergeCell ref="AC184:AD184"/>
    <mergeCell ref="AE184:AF184"/>
    <mergeCell ref="AJ184:AK184"/>
    <mergeCell ref="AL184:AM184"/>
    <mergeCell ref="AN184:AO184"/>
    <mergeCell ref="AA185:AB185"/>
    <mergeCell ref="AC185:AD185"/>
    <mergeCell ref="AE185:AF185"/>
    <mergeCell ref="AJ185:AK185"/>
    <mergeCell ref="AL185:AM185"/>
    <mergeCell ref="AN185:AO185"/>
    <mergeCell ref="CI169:CI173"/>
    <mergeCell ref="CJ169:CJ173"/>
    <mergeCell ref="CK169:CK173"/>
    <mergeCell ref="CL169:CL173"/>
    <mergeCell ref="CM169:CM173"/>
    <mergeCell ref="CN169:CN173"/>
    <mergeCell ref="B181:B185"/>
    <mergeCell ref="C181:C185"/>
    <mergeCell ref="D181:D185"/>
    <mergeCell ref="E181:E185"/>
    <mergeCell ref="F181:F185"/>
    <mergeCell ref="G181:G185"/>
    <mergeCell ref="I181:I185"/>
    <mergeCell ref="J181:J185"/>
    <mergeCell ref="K181:K185"/>
    <mergeCell ref="M181:M185"/>
    <mergeCell ref="N181:N185"/>
    <mergeCell ref="O181:O185"/>
    <mergeCell ref="P181:P185"/>
    <mergeCell ref="Q181:Q185"/>
    <mergeCell ref="R181:R185"/>
    <mergeCell ref="W181:X181"/>
    <mergeCell ref="Y181:Z181"/>
    <mergeCell ref="W185:X185"/>
    <mergeCell ref="Y185:Z185"/>
    <mergeCell ref="DJ175:DJ179"/>
    <mergeCell ref="DK175:DK179"/>
    <mergeCell ref="DL175:DL179"/>
    <mergeCell ref="DM175:DM179"/>
    <mergeCell ref="DN175:DN179"/>
    <mergeCell ref="DO175:DO179"/>
    <mergeCell ref="DP175:DP179"/>
    <mergeCell ref="W176:X176"/>
    <mergeCell ref="Y176:Z176"/>
    <mergeCell ref="AA176:AB176"/>
    <mergeCell ref="AC176:AD176"/>
    <mergeCell ref="AE176:AF176"/>
    <mergeCell ref="AJ176:AK176"/>
    <mergeCell ref="AL176:AM176"/>
    <mergeCell ref="AN176:AO176"/>
    <mergeCell ref="W177:X177"/>
    <mergeCell ref="Y177:Z177"/>
    <mergeCell ref="AA177:AB177"/>
    <mergeCell ref="AC177:AD177"/>
    <mergeCell ref="AE177:AF177"/>
    <mergeCell ref="AJ177:AK177"/>
    <mergeCell ref="AL177:AM177"/>
    <mergeCell ref="AN177:AO177"/>
    <mergeCell ref="W178:X178"/>
    <mergeCell ref="Y178:Z178"/>
    <mergeCell ref="AA178:AB178"/>
    <mergeCell ref="AC178:AD178"/>
    <mergeCell ref="AE178:AF178"/>
    <mergeCell ref="AJ178:AK178"/>
    <mergeCell ref="AL178:AM178"/>
    <mergeCell ref="AN178:AO178"/>
    <mergeCell ref="W179:X179"/>
    <mergeCell ref="CP175:CP179"/>
    <mergeCell ref="CR175:CR179"/>
    <mergeCell ref="CS175:CS179"/>
    <mergeCell ref="CT175:CT179"/>
    <mergeCell ref="CU175:CU179"/>
    <mergeCell ref="CV175:CW179"/>
    <mergeCell ref="CX175:CY179"/>
    <mergeCell ref="DF175:DF179"/>
    <mergeCell ref="DG175:DG179"/>
    <mergeCell ref="DH175:DH179"/>
    <mergeCell ref="DI175:DI179"/>
    <mergeCell ref="BY175:BY179"/>
    <mergeCell ref="BZ175:BZ179"/>
    <mergeCell ref="CA175:CA179"/>
    <mergeCell ref="CB175:CB179"/>
    <mergeCell ref="CC175:CC179"/>
    <mergeCell ref="CD175:CD179"/>
    <mergeCell ref="CE175:CE179"/>
    <mergeCell ref="CF175:CF179"/>
    <mergeCell ref="CG175:CG179"/>
    <mergeCell ref="CH175:CH179"/>
    <mergeCell ref="CI175:CI179"/>
    <mergeCell ref="CJ175:CJ179"/>
    <mergeCell ref="CK175:CK179"/>
    <mergeCell ref="CL175:CL179"/>
    <mergeCell ref="CM175:CM179"/>
    <mergeCell ref="CN175:CN179"/>
    <mergeCell ref="CO175:CO179"/>
    <mergeCell ref="AV175:AV179"/>
    <mergeCell ref="AW175:AW179"/>
    <mergeCell ref="AX175:AX179"/>
    <mergeCell ref="AY175:AY179"/>
    <mergeCell ref="AZ175:AZ179"/>
    <mergeCell ref="BA175:BA179"/>
    <mergeCell ref="BK175:BK179"/>
    <mergeCell ref="BL175:BL179"/>
    <mergeCell ref="BM175:BM179"/>
    <mergeCell ref="BN175:BN179"/>
    <mergeCell ref="BO175:BO179"/>
    <mergeCell ref="BP175:BP179"/>
    <mergeCell ref="BR175:BR179"/>
    <mergeCell ref="BT175:BT179"/>
    <mergeCell ref="BV175:BV179"/>
    <mergeCell ref="BW175:BW179"/>
    <mergeCell ref="BX175:BX179"/>
    <mergeCell ref="CZ175:CZ179"/>
    <mergeCell ref="DA175:DA179"/>
    <mergeCell ref="DB175:DB179"/>
    <mergeCell ref="DC175:DC179"/>
    <mergeCell ref="DD175:DD179"/>
    <mergeCell ref="DE175:DE179"/>
    <mergeCell ref="B175:B179"/>
    <mergeCell ref="C175:C179"/>
    <mergeCell ref="D175:D179"/>
    <mergeCell ref="E175:E179"/>
    <mergeCell ref="F175:F179"/>
    <mergeCell ref="G175:G179"/>
    <mergeCell ref="I175:I179"/>
    <mergeCell ref="J175:J179"/>
    <mergeCell ref="K175:K179"/>
    <mergeCell ref="M175:M179"/>
    <mergeCell ref="N175:N179"/>
    <mergeCell ref="O175:O179"/>
    <mergeCell ref="P175:P179"/>
    <mergeCell ref="Q175:Q179"/>
    <mergeCell ref="R175:R179"/>
    <mergeCell ref="W175:X175"/>
    <mergeCell ref="Y175:Z175"/>
    <mergeCell ref="AA175:AB175"/>
    <mergeCell ref="AC175:AD175"/>
    <mergeCell ref="AE175:AF175"/>
    <mergeCell ref="AJ175:AK175"/>
    <mergeCell ref="AL175:AM175"/>
    <mergeCell ref="AN175:AO175"/>
    <mergeCell ref="Y179:Z179"/>
    <mergeCell ref="AA179:AB179"/>
    <mergeCell ref="AC179:AD179"/>
    <mergeCell ref="AE179:AF179"/>
    <mergeCell ref="AJ179:AK179"/>
    <mergeCell ref="AL179:AM179"/>
    <mergeCell ref="AN179:AO179"/>
    <mergeCell ref="DJ163:DJ167"/>
    <mergeCell ref="CO163:CO167"/>
    <mergeCell ref="AV163:AV167"/>
    <mergeCell ref="AW163:AW167"/>
    <mergeCell ref="AX163:AX167"/>
    <mergeCell ref="AY163:AY167"/>
    <mergeCell ref="AZ163:AZ167"/>
    <mergeCell ref="BA163:BA167"/>
    <mergeCell ref="BK163:BK167"/>
    <mergeCell ref="BL163:BL167"/>
    <mergeCell ref="BM163:BM167"/>
    <mergeCell ref="BN163:BN167"/>
    <mergeCell ref="BO163:BO167"/>
    <mergeCell ref="BP163:BP167"/>
    <mergeCell ref="BR163:BR167"/>
    <mergeCell ref="BT163:BT167"/>
    <mergeCell ref="BV163:BV167"/>
    <mergeCell ref="BW163:BW167"/>
    <mergeCell ref="BX163:BX167"/>
    <mergeCell ref="DG163:DG167"/>
    <mergeCell ref="DH163:DH167"/>
    <mergeCell ref="DI163:DI167"/>
    <mergeCell ref="BY163:BY167"/>
    <mergeCell ref="BZ163:BZ167"/>
    <mergeCell ref="CA163:CA167"/>
    <mergeCell ref="CB163:CB167"/>
    <mergeCell ref="CC163:CC167"/>
    <mergeCell ref="CD163:CD167"/>
    <mergeCell ref="CE163:CE167"/>
    <mergeCell ref="CF163:CF167"/>
    <mergeCell ref="CG163:CG167"/>
    <mergeCell ref="CH163:CH167"/>
    <mergeCell ref="DJ169:DJ173"/>
    <mergeCell ref="CO169:CO173"/>
    <mergeCell ref="CD169:CD173"/>
    <mergeCell ref="CE169:CE173"/>
    <mergeCell ref="CF169:CF173"/>
    <mergeCell ref="CG169:CG173"/>
    <mergeCell ref="CH169:CH173"/>
    <mergeCell ref="DK169:DK173"/>
    <mergeCell ref="DL169:DL173"/>
    <mergeCell ref="DM169:DM173"/>
    <mergeCell ref="DN169:DN173"/>
    <mergeCell ref="DO169:DO173"/>
    <mergeCell ref="DP169:DP173"/>
    <mergeCell ref="W170:X170"/>
    <mergeCell ref="Y170:Z170"/>
    <mergeCell ref="AA170:AB170"/>
    <mergeCell ref="AC170:AD170"/>
    <mergeCell ref="AE170:AF170"/>
    <mergeCell ref="AJ170:AK170"/>
    <mergeCell ref="AL170:AM170"/>
    <mergeCell ref="AN170:AO170"/>
    <mergeCell ref="W171:X171"/>
    <mergeCell ref="Y171:Z171"/>
    <mergeCell ref="AA171:AB171"/>
    <mergeCell ref="AC171:AD171"/>
    <mergeCell ref="AE171:AF171"/>
    <mergeCell ref="AJ171:AK171"/>
    <mergeCell ref="AL171:AM171"/>
    <mergeCell ref="AN171:AO171"/>
    <mergeCell ref="W172:X172"/>
    <mergeCell ref="Y172:Z172"/>
    <mergeCell ref="AA172:AB172"/>
    <mergeCell ref="AC172:AD172"/>
    <mergeCell ref="AE172:AF172"/>
    <mergeCell ref="AJ172:AK172"/>
    <mergeCell ref="AL172:AM172"/>
    <mergeCell ref="AN172:AO172"/>
    <mergeCell ref="W173:X173"/>
    <mergeCell ref="CP169:CP173"/>
    <mergeCell ref="CR169:CR173"/>
    <mergeCell ref="CS169:CS173"/>
    <mergeCell ref="CT169:CT173"/>
    <mergeCell ref="CU169:CU173"/>
    <mergeCell ref="CV169:CW173"/>
    <mergeCell ref="CX169:CY173"/>
    <mergeCell ref="CZ169:CZ173"/>
    <mergeCell ref="DA169:DA173"/>
    <mergeCell ref="DB169:DB173"/>
    <mergeCell ref="DC169:DC173"/>
    <mergeCell ref="DD169:DD173"/>
    <mergeCell ref="DE169:DE173"/>
    <mergeCell ref="DF169:DF173"/>
    <mergeCell ref="DG169:DG173"/>
    <mergeCell ref="DH169:DH173"/>
    <mergeCell ref="DI169:DI173"/>
    <mergeCell ref="AL173:AM173"/>
    <mergeCell ref="AN173:AO173"/>
    <mergeCell ref="AV169:AV173"/>
    <mergeCell ref="AW169:AW173"/>
    <mergeCell ref="AX169:AX173"/>
    <mergeCell ref="AY169:AY173"/>
    <mergeCell ref="AZ169:AZ173"/>
    <mergeCell ref="BA169:BA173"/>
    <mergeCell ref="BK169:BK173"/>
    <mergeCell ref="BL169:BL173"/>
    <mergeCell ref="BM169:BM173"/>
    <mergeCell ref="B169:B173"/>
    <mergeCell ref="C169:C173"/>
    <mergeCell ref="D169:D173"/>
    <mergeCell ref="E169:E173"/>
    <mergeCell ref="F169:F173"/>
    <mergeCell ref="G169:G173"/>
    <mergeCell ref="I169:I173"/>
    <mergeCell ref="J169:J173"/>
    <mergeCell ref="K169:K173"/>
    <mergeCell ref="M169:M173"/>
    <mergeCell ref="N169:N173"/>
    <mergeCell ref="O169:O173"/>
    <mergeCell ref="P169:P173"/>
    <mergeCell ref="Q169:Q173"/>
    <mergeCell ref="R169:R173"/>
    <mergeCell ref="W169:X169"/>
    <mergeCell ref="Y169:Z169"/>
    <mergeCell ref="AA169:AB169"/>
    <mergeCell ref="AC169:AD169"/>
    <mergeCell ref="AE169:AF169"/>
    <mergeCell ref="AJ169:AK169"/>
    <mergeCell ref="AL169:AM169"/>
    <mergeCell ref="AN169:AO169"/>
    <mergeCell ref="Y173:Z173"/>
    <mergeCell ref="AA173:AB173"/>
    <mergeCell ref="AC173:AD173"/>
    <mergeCell ref="AE173:AF173"/>
    <mergeCell ref="AJ173:AK173"/>
    <mergeCell ref="BY169:BY173"/>
    <mergeCell ref="BZ169:BZ173"/>
    <mergeCell ref="CA169:CA173"/>
    <mergeCell ref="CB169:CB173"/>
    <mergeCell ref="CC169:CC173"/>
    <mergeCell ref="BN169:BN173"/>
    <mergeCell ref="BO169:BO173"/>
    <mergeCell ref="BP169:BP173"/>
    <mergeCell ref="BR169:BR173"/>
    <mergeCell ref="BT169:BT173"/>
    <mergeCell ref="BV169:BV173"/>
    <mergeCell ref="BW169:BW173"/>
    <mergeCell ref="BX169:BX173"/>
    <mergeCell ref="DK85:DK89"/>
    <mergeCell ref="CP85:CP89"/>
    <mergeCell ref="AW85:AW89"/>
    <mergeCell ref="AX85:AX89"/>
    <mergeCell ref="AY85:AY89"/>
    <mergeCell ref="AZ85:AZ89"/>
    <mergeCell ref="BA85:BA89"/>
    <mergeCell ref="BK85:BK89"/>
    <mergeCell ref="BL85:BL89"/>
    <mergeCell ref="BM85:BM89"/>
    <mergeCell ref="BN85:BN89"/>
    <mergeCell ref="BO85:BO89"/>
    <mergeCell ref="BP85:BP89"/>
    <mergeCell ref="BR85:BR89"/>
    <mergeCell ref="BT85:BT89"/>
    <mergeCell ref="BV85:BV89"/>
    <mergeCell ref="BW85:BW89"/>
    <mergeCell ref="BX85:BX89"/>
    <mergeCell ref="BY85:BY89"/>
    <mergeCell ref="DK163:DK167"/>
    <mergeCell ref="DL163:DL167"/>
    <mergeCell ref="DM163:DM167"/>
    <mergeCell ref="DN163:DN167"/>
    <mergeCell ref="DO163:DO167"/>
    <mergeCell ref="DP163:DP167"/>
    <mergeCell ref="W164:X164"/>
    <mergeCell ref="Y164:Z164"/>
    <mergeCell ref="AA164:AB164"/>
    <mergeCell ref="AC164:AD164"/>
    <mergeCell ref="AE164:AF164"/>
    <mergeCell ref="AJ164:AK164"/>
    <mergeCell ref="AL164:AM164"/>
    <mergeCell ref="AN164:AO164"/>
    <mergeCell ref="W165:X165"/>
    <mergeCell ref="Y165:Z165"/>
    <mergeCell ref="AA165:AB165"/>
    <mergeCell ref="AC165:AD165"/>
    <mergeCell ref="AE165:AF165"/>
    <mergeCell ref="AJ165:AK165"/>
    <mergeCell ref="AL165:AM165"/>
    <mergeCell ref="AN165:AO165"/>
    <mergeCell ref="W166:X166"/>
    <mergeCell ref="Y166:Z166"/>
    <mergeCell ref="AA166:AB166"/>
    <mergeCell ref="AC166:AD166"/>
    <mergeCell ref="AE166:AF166"/>
    <mergeCell ref="AJ166:AK166"/>
    <mergeCell ref="AL166:AM166"/>
    <mergeCell ref="AN166:AO166"/>
    <mergeCell ref="W167:X167"/>
    <mergeCell ref="CP163:CP167"/>
    <mergeCell ref="CR163:CR167"/>
    <mergeCell ref="CS163:CS167"/>
    <mergeCell ref="CT163:CT167"/>
    <mergeCell ref="CU163:CU167"/>
    <mergeCell ref="CV163:CW167"/>
    <mergeCell ref="CX163:CY167"/>
    <mergeCell ref="CZ163:CZ167"/>
    <mergeCell ref="DA163:DA167"/>
    <mergeCell ref="DB163:DB167"/>
    <mergeCell ref="DC163:DC167"/>
    <mergeCell ref="DD163:DD167"/>
    <mergeCell ref="DE163:DE167"/>
    <mergeCell ref="DF163:DF167"/>
    <mergeCell ref="CD85:CD89"/>
    <mergeCell ref="CE85:CE89"/>
    <mergeCell ref="CF85:CF89"/>
    <mergeCell ref="CG85:CG89"/>
    <mergeCell ref="CH85:CH89"/>
    <mergeCell ref="CI85:CI89"/>
    <mergeCell ref="CJ85:CJ89"/>
    <mergeCell ref="CK85:CK89"/>
    <mergeCell ref="CL85:CL89"/>
    <mergeCell ref="CM85:CM89"/>
    <mergeCell ref="CN85:CN89"/>
    <mergeCell ref="CO85:CO89"/>
    <mergeCell ref="AA89:AB89"/>
    <mergeCell ref="AC89:AD89"/>
    <mergeCell ref="AE89:AF89"/>
    <mergeCell ref="AJ89:AK89"/>
    <mergeCell ref="AL89:AM89"/>
    <mergeCell ref="AN89:AO89"/>
    <mergeCell ref="B163:B167"/>
    <mergeCell ref="C163:C167"/>
    <mergeCell ref="D163:D167"/>
    <mergeCell ref="E163:E167"/>
    <mergeCell ref="F163:F167"/>
    <mergeCell ref="G163:G167"/>
    <mergeCell ref="I163:I167"/>
    <mergeCell ref="J163:J167"/>
    <mergeCell ref="K163:K167"/>
    <mergeCell ref="M163:M167"/>
    <mergeCell ref="N163:N167"/>
    <mergeCell ref="O163:O167"/>
    <mergeCell ref="P163:P167"/>
    <mergeCell ref="Q163:Q167"/>
    <mergeCell ref="R163:R167"/>
    <mergeCell ref="W163:X163"/>
    <mergeCell ref="Y163:Z163"/>
    <mergeCell ref="AA163:AB163"/>
    <mergeCell ref="AC163:AD163"/>
    <mergeCell ref="AE163:AF163"/>
    <mergeCell ref="AJ163:AK163"/>
    <mergeCell ref="AL163:AM163"/>
    <mergeCell ref="AN163:AO163"/>
    <mergeCell ref="Y167:Z167"/>
    <mergeCell ref="AA167:AB167"/>
    <mergeCell ref="AC167:AD167"/>
    <mergeCell ref="CI163:CI167"/>
    <mergeCell ref="CJ163:CJ167"/>
    <mergeCell ref="CK163:CK167"/>
    <mergeCell ref="CL163:CL167"/>
    <mergeCell ref="CM163:CM167"/>
    <mergeCell ref="CN163:CN167"/>
    <mergeCell ref="AE167:AF167"/>
    <mergeCell ref="AJ167:AK167"/>
    <mergeCell ref="AL167:AM167"/>
    <mergeCell ref="AN167:AO167"/>
    <mergeCell ref="B91:B95"/>
    <mergeCell ref="C91:C95"/>
    <mergeCell ref="D91:D95"/>
    <mergeCell ref="E91:E95"/>
    <mergeCell ref="F91:F95"/>
    <mergeCell ref="G91:G95"/>
    <mergeCell ref="I91:I95"/>
    <mergeCell ref="J91:J95"/>
    <mergeCell ref="K91:K95"/>
    <mergeCell ref="M91:M95"/>
    <mergeCell ref="DA79:DA83"/>
    <mergeCell ref="DB79:DB83"/>
    <mergeCell ref="DC79:DC83"/>
    <mergeCell ref="CH79:CH83"/>
    <mergeCell ref="BT79:BT83"/>
    <mergeCell ref="BV79:BV83"/>
    <mergeCell ref="BW79:BW83"/>
    <mergeCell ref="BX79:BX83"/>
    <mergeCell ref="BY79:BY83"/>
    <mergeCell ref="BZ79:BZ83"/>
    <mergeCell ref="CA79:CA83"/>
    <mergeCell ref="CB79:CB83"/>
    <mergeCell ref="DL85:DL89"/>
    <mergeCell ref="DM85:DM89"/>
    <mergeCell ref="DN85:DN89"/>
    <mergeCell ref="DO85:DO89"/>
    <mergeCell ref="DP85:DP89"/>
    <mergeCell ref="W86:X86"/>
    <mergeCell ref="Y86:Z86"/>
    <mergeCell ref="AA86:AB86"/>
    <mergeCell ref="AC86:AD86"/>
    <mergeCell ref="AE86:AF86"/>
    <mergeCell ref="AJ86:AK86"/>
    <mergeCell ref="AL86:AM86"/>
    <mergeCell ref="AN86:AO86"/>
    <mergeCell ref="W87:X87"/>
    <mergeCell ref="Y87:Z87"/>
    <mergeCell ref="AA87:AB87"/>
    <mergeCell ref="AC87:AD87"/>
    <mergeCell ref="AE87:AF87"/>
    <mergeCell ref="AJ87:AK87"/>
    <mergeCell ref="AL87:AM87"/>
    <mergeCell ref="AN87:AO87"/>
    <mergeCell ref="W88:X88"/>
    <mergeCell ref="Y88:Z88"/>
    <mergeCell ref="AA88:AB88"/>
    <mergeCell ref="AC88:AD88"/>
    <mergeCell ref="AE88:AF88"/>
    <mergeCell ref="AJ88:AK88"/>
    <mergeCell ref="AL88:AM88"/>
    <mergeCell ref="AN88:AO88"/>
    <mergeCell ref="W89:X89"/>
    <mergeCell ref="Y89:Z89"/>
    <mergeCell ref="CR85:CR89"/>
    <mergeCell ref="CS85:CS89"/>
    <mergeCell ref="CT85:CT89"/>
    <mergeCell ref="CU85:CU89"/>
    <mergeCell ref="CV85:CW89"/>
    <mergeCell ref="CX85:CY89"/>
    <mergeCell ref="CZ85:CZ89"/>
    <mergeCell ref="DA85:DA89"/>
    <mergeCell ref="DB85:DB89"/>
    <mergeCell ref="DC85:DC89"/>
    <mergeCell ref="DD85:DD89"/>
    <mergeCell ref="DE85:DE89"/>
    <mergeCell ref="DF85:DF89"/>
    <mergeCell ref="DG85:DG89"/>
    <mergeCell ref="DH85:DH89"/>
    <mergeCell ref="DI85:DI89"/>
    <mergeCell ref="DJ85:DJ89"/>
    <mergeCell ref="BZ85:BZ89"/>
    <mergeCell ref="CA85:CA89"/>
    <mergeCell ref="CB85:CB89"/>
    <mergeCell ref="CC85:CC89"/>
    <mergeCell ref="DL73:DL77"/>
    <mergeCell ref="DM73:DM77"/>
    <mergeCell ref="DK67:DK71"/>
    <mergeCell ref="DL67:DL71"/>
    <mergeCell ref="DJ55:DJ59"/>
    <mergeCell ref="DK55:DK59"/>
    <mergeCell ref="DJ73:DJ77"/>
    <mergeCell ref="DK73:DK77"/>
    <mergeCell ref="DJ61:DJ65"/>
    <mergeCell ref="DK61:DK65"/>
    <mergeCell ref="DL61:DL65"/>
    <mergeCell ref="DM61:DM65"/>
    <mergeCell ref="DN61:DN65"/>
    <mergeCell ref="DO61:DO65"/>
    <mergeCell ref="CD79:CD83"/>
    <mergeCell ref="CE79:CE83"/>
    <mergeCell ref="CF79:CF83"/>
    <mergeCell ref="CG79:CG83"/>
    <mergeCell ref="DD79:DD83"/>
    <mergeCell ref="DE79:DE83"/>
    <mergeCell ref="DF79:DF83"/>
    <mergeCell ref="DG79:DG83"/>
    <mergeCell ref="B85:B89"/>
    <mergeCell ref="C85:C89"/>
    <mergeCell ref="D85:D89"/>
    <mergeCell ref="E85:E89"/>
    <mergeCell ref="F85:F89"/>
    <mergeCell ref="G85:G89"/>
    <mergeCell ref="I85:I89"/>
    <mergeCell ref="J85:J89"/>
    <mergeCell ref="K85:K89"/>
    <mergeCell ref="M85:M89"/>
    <mergeCell ref="N85:N89"/>
    <mergeCell ref="O85:O89"/>
    <mergeCell ref="P85:P89"/>
    <mergeCell ref="Q85:Q89"/>
    <mergeCell ref="R85:R89"/>
    <mergeCell ref="W85:X85"/>
    <mergeCell ref="Y85:Z85"/>
    <mergeCell ref="AA85:AB85"/>
    <mergeCell ref="AC85:AD85"/>
    <mergeCell ref="AE85:AF85"/>
    <mergeCell ref="AJ85:AK85"/>
    <mergeCell ref="AL85:AM85"/>
    <mergeCell ref="AN85:AO85"/>
    <mergeCell ref="AV85:AV89"/>
    <mergeCell ref="DD61:DD65"/>
    <mergeCell ref="DE61:DE65"/>
    <mergeCell ref="DF61:DF65"/>
    <mergeCell ref="DG61:DG65"/>
    <mergeCell ref="CD67:CD71"/>
    <mergeCell ref="CE67:CE71"/>
    <mergeCell ref="CF67:CF71"/>
    <mergeCell ref="CG67:CG71"/>
    <mergeCell ref="DD67:DD71"/>
    <mergeCell ref="DE67:DE71"/>
    <mergeCell ref="DF67:DF71"/>
    <mergeCell ref="DG67:DG71"/>
    <mergeCell ref="CD73:CD77"/>
    <mergeCell ref="CE73:CE77"/>
    <mergeCell ref="CF73:CF77"/>
    <mergeCell ref="CG73:CG77"/>
    <mergeCell ref="DD73:DD77"/>
    <mergeCell ref="DE73:DE77"/>
    <mergeCell ref="CP79:CP83"/>
    <mergeCell ref="CK79:CK83"/>
    <mergeCell ref="CL79:CL83"/>
    <mergeCell ref="CM79:CM83"/>
    <mergeCell ref="CN79:CN83"/>
    <mergeCell ref="CO79:CO83"/>
    <mergeCell ref="DP73:DP77"/>
    <mergeCell ref="DI79:DI83"/>
    <mergeCell ref="DJ79:DJ83"/>
    <mergeCell ref="DK79:DK83"/>
    <mergeCell ref="DL79:DL83"/>
    <mergeCell ref="DM79:DM83"/>
    <mergeCell ref="DN79:DN83"/>
    <mergeCell ref="DO79:DO83"/>
    <mergeCell ref="DP79:DP83"/>
    <mergeCell ref="DP55:DP59"/>
    <mergeCell ref="DM31:DM35"/>
    <mergeCell ref="DN31:DN35"/>
    <mergeCell ref="DO31:DO35"/>
    <mergeCell ref="DP31:DP35"/>
    <mergeCell ref="CR67:CR71"/>
    <mergeCell ref="DP61:DP65"/>
    <mergeCell ref="CO43:CO47"/>
    <mergeCell ref="CP43:CP47"/>
    <mergeCell ref="CR43:CR47"/>
    <mergeCell ref="CV43:CW47"/>
    <mergeCell ref="CU43:CU47"/>
    <mergeCell ref="CX43:CY47"/>
    <mergeCell ref="CZ37:CZ41"/>
    <mergeCell ref="DA37:DA41"/>
    <mergeCell ref="DB37:DB41"/>
    <mergeCell ref="DC37:DC41"/>
    <mergeCell ref="DH37:DH41"/>
    <mergeCell ref="CV37:CW41"/>
    <mergeCell ref="CX37:CY41"/>
    <mergeCell ref="DD37:DD41"/>
    <mergeCell ref="DE37:DE41"/>
    <mergeCell ref="DF37:DF41"/>
    <mergeCell ref="DG37:DG41"/>
    <mergeCell ref="DD43:DD47"/>
    <mergeCell ref="DE43:DE47"/>
    <mergeCell ref="DF43:DF47"/>
    <mergeCell ref="DG43:DG47"/>
    <mergeCell ref="DD55:DD59"/>
    <mergeCell ref="DE55:DE59"/>
    <mergeCell ref="DF55:DF59"/>
    <mergeCell ref="DG55:DG59"/>
    <mergeCell ref="DN73:DN77"/>
    <mergeCell ref="DO73:DO77"/>
    <mergeCell ref="DM67:DM71"/>
    <mergeCell ref="DN67:DN71"/>
    <mergeCell ref="DO67:DO71"/>
    <mergeCell ref="DL55:DL59"/>
    <mergeCell ref="DM55:DM59"/>
    <mergeCell ref="DN55:DN59"/>
    <mergeCell ref="DO55:DO59"/>
    <mergeCell ref="DK43:DK47"/>
    <mergeCell ref="DL43:DL47"/>
    <mergeCell ref="DM43:DM47"/>
    <mergeCell ref="DN43:DN47"/>
    <mergeCell ref="DO43:DO47"/>
    <mergeCell ref="DJ37:DJ41"/>
    <mergeCell ref="DK37:DK41"/>
    <mergeCell ref="DL37:DL41"/>
    <mergeCell ref="B73:B77"/>
    <mergeCell ref="C73:C77"/>
    <mergeCell ref="D73:D77"/>
    <mergeCell ref="F73:F77"/>
    <mergeCell ref="G73:G77"/>
    <mergeCell ref="I73:I77"/>
    <mergeCell ref="M73:M77"/>
    <mergeCell ref="N73:N77"/>
    <mergeCell ref="O73:O77"/>
    <mergeCell ref="P73:P77"/>
    <mergeCell ref="Q73:Q77"/>
    <mergeCell ref="R73:R77"/>
    <mergeCell ref="AV73:AV77"/>
    <mergeCell ref="AW73:AW77"/>
    <mergeCell ref="AX73:AX77"/>
    <mergeCell ref="W76:X76"/>
    <mergeCell ref="Y76:Z76"/>
    <mergeCell ref="AA76:AB76"/>
    <mergeCell ref="AC76:AD76"/>
    <mergeCell ref="AE76:AF76"/>
    <mergeCell ref="AJ76:AK76"/>
    <mergeCell ref="AL76:AM76"/>
    <mergeCell ref="AN76:AO76"/>
    <mergeCell ref="AA73:AB73"/>
    <mergeCell ref="AC73:AD73"/>
    <mergeCell ref="AC77:AD77"/>
    <mergeCell ref="AE77:AF77"/>
    <mergeCell ref="AJ77:AK77"/>
    <mergeCell ref="Y73:Z73"/>
    <mergeCell ref="CE19:CE23"/>
    <mergeCell ref="CF19:CF23"/>
    <mergeCell ref="CG19:CG23"/>
    <mergeCell ref="DD16:DG16"/>
    <mergeCell ref="DD17:DG17"/>
    <mergeCell ref="DD19:DD23"/>
    <mergeCell ref="DE19:DE23"/>
    <mergeCell ref="DF19:DF23"/>
    <mergeCell ref="DG19:DG23"/>
    <mergeCell ref="CV16:CY16"/>
    <mergeCell ref="CV17:CY17"/>
    <mergeCell ref="CV19:CW23"/>
    <mergeCell ref="CX19:CY23"/>
    <mergeCell ref="CV18:CW18"/>
    <mergeCell ref="CX18:CY18"/>
    <mergeCell ref="CZ43:CZ47"/>
    <mergeCell ref="DA43:DA47"/>
    <mergeCell ref="DB43:DB47"/>
    <mergeCell ref="DC43:DC47"/>
    <mergeCell ref="CN73:CN77"/>
    <mergeCell ref="CO73:CO77"/>
    <mergeCell ref="CP73:CP77"/>
    <mergeCell ref="CF31:CF35"/>
    <mergeCell ref="CG31:CG35"/>
    <mergeCell ref="CL25:CL29"/>
    <mergeCell ref="CM25:CM29"/>
    <mergeCell ref="CN25:CN29"/>
    <mergeCell ref="CO25:CO29"/>
    <mergeCell ref="CD43:CD47"/>
    <mergeCell ref="CE43:CE47"/>
    <mergeCell ref="CF43:CF47"/>
    <mergeCell ref="CG43:CG47"/>
    <mergeCell ref="CD55:CD59"/>
    <mergeCell ref="CE55:CE59"/>
    <mergeCell ref="CF55:CF59"/>
    <mergeCell ref="B67:B71"/>
    <mergeCell ref="C67:C71"/>
    <mergeCell ref="D67:D71"/>
    <mergeCell ref="F67:F71"/>
    <mergeCell ref="G67:G71"/>
    <mergeCell ref="I67:I71"/>
    <mergeCell ref="M67:M71"/>
    <mergeCell ref="N67:N71"/>
    <mergeCell ref="O67:O71"/>
    <mergeCell ref="P67:P71"/>
    <mergeCell ref="Q67:Q71"/>
    <mergeCell ref="R67:R71"/>
    <mergeCell ref="AV67:AV71"/>
    <mergeCell ref="AW67:AW71"/>
    <mergeCell ref="AX67:AX71"/>
    <mergeCell ref="CS67:CS71"/>
    <mergeCell ref="CT67:CT71"/>
    <mergeCell ref="CU67:CU71"/>
    <mergeCell ref="CZ67:CZ71"/>
    <mergeCell ref="DA67:DA71"/>
    <mergeCell ref="DB67:DB71"/>
    <mergeCell ref="DC67:DC71"/>
    <mergeCell ref="DH67:DH71"/>
    <mergeCell ref="DJ67:DJ71"/>
    <mergeCell ref="BM67:BM71"/>
    <mergeCell ref="BN67:BN71"/>
    <mergeCell ref="DI67:DI71"/>
    <mergeCell ref="BA67:BA71"/>
    <mergeCell ref="BK67:BK71"/>
    <mergeCell ref="BL67:BL71"/>
    <mergeCell ref="DP67:DP71"/>
    <mergeCell ref="DI43:DI47"/>
    <mergeCell ref="CI43:CI47"/>
    <mergeCell ref="CJ43:CJ47"/>
    <mergeCell ref="DP43:DP47"/>
    <mergeCell ref="B55:B59"/>
    <mergeCell ref="C55:C59"/>
    <mergeCell ref="D55:D59"/>
    <mergeCell ref="F55:F59"/>
    <mergeCell ref="G55:G59"/>
    <mergeCell ref="I55:I59"/>
    <mergeCell ref="M55:M59"/>
    <mergeCell ref="N55:N59"/>
    <mergeCell ref="O55:O59"/>
    <mergeCell ref="P55:P59"/>
    <mergeCell ref="Q55:Q59"/>
    <mergeCell ref="R55:R59"/>
    <mergeCell ref="AV55:AV59"/>
    <mergeCell ref="AW55:AW59"/>
    <mergeCell ref="AX55:AX59"/>
    <mergeCell ref="W57:X57"/>
    <mergeCell ref="Y57:Z57"/>
    <mergeCell ref="AA57:AB57"/>
    <mergeCell ref="AC57:AD57"/>
    <mergeCell ref="AE57:AF57"/>
    <mergeCell ref="AJ57:AK57"/>
    <mergeCell ref="AL57:AM57"/>
    <mergeCell ref="B43:B47"/>
    <mergeCell ref="C43:C47"/>
    <mergeCell ref="D43:D47"/>
    <mergeCell ref="F43:F47"/>
    <mergeCell ref="AJ58:AK58"/>
    <mergeCell ref="AL58:AM58"/>
    <mergeCell ref="M43:M47"/>
    <mergeCell ref="N43:N47"/>
    <mergeCell ref="O43:O47"/>
    <mergeCell ref="P43:P47"/>
    <mergeCell ref="Q43:Q47"/>
    <mergeCell ref="R43:R47"/>
    <mergeCell ref="AV43:AV47"/>
    <mergeCell ref="AW43:AW47"/>
    <mergeCell ref="AX43:AX47"/>
    <mergeCell ref="CS43:CS47"/>
    <mergeCell ref="CT43:CT47"/>
    <mergeCell ref="BM79:BM83"/>
    <mergeCell ref="BN79:BN83"/>
    <mergeCell ref="BO79:BO83"/>
    <mergeCell ref="DJ31:DJ35"/>
    <mergeCell ref="Y83:Z83"/>
    <mergeCell ref="AA83:AB83"/>
    <mergeCell ref="AC83:AD83"/>
    <mergeCell ref="AX79:AX83"/>
    <mergeCell ref="AW79:AW83"/>
    <mergeCell ref="AV79:AV83"/>
    <mergeCell ref="AN79:AO79"/>
    <mergeCell ref="AL79:AM79"/>
    <mergeCell ref="AJ79:AK79"/>
    <mergeCell ref="AE79:AF79"/>
    <mergeCell ref="AC79:AD79"/>
    <mergeCell ref="AA79:AB79"/>
    <mergeCell ref="Y79:Z79"/>
    <mergeCell ref="W79:X79"/>
    <mergeCell ref="W82:X82"/>
    <mergeCell ref="DH43:DH47"/>
    <mergeCell ref="DJ43:DJ47"/>
    <mergeCell ref="DK31:DK35"/>
    <mergeCell ref="DL31:DL35"/>
    <mergeCell ref="AE83:AF83"/>
    <mergeCell ref="AJ83:AK83"/>
    <mergeCell ref="AL83:AM83"/>
    <mergeCell ref="AN83:AO83"/>
    <mergeCell ref="W83:X83"/>
    <mergeCell ref="BO73:BO77"/>
    <mergeCell ref="BP73:BP77"/>
    <mergeCell ref="BR73:BR77"/>
    <mergeCell ref="AE75:AF75"/>
    <mergeCell ref="AJ75:AK75"/>
    <mergeCell ref="AL75:AM75"/>
    <mergeCell ref="AN75:AO75"/>
    <mergeCell ref="AY73:AY77"/>
    <mergeCell ref="AZ73:AZ77"/>
    <mergeCell ref="W77:X77"/>
    <mergeCell ref="Y77:Z77"/>
    <mergeCell ref="AA77:AB77"/>
    <mergeCell ref="W75:X75"/>
    <mergeCell ref="Y75:Z75"/>
    <mergeCell ref="AA75:AB75"/>
    <mergeCell ref="AC75:AD75"/>
    <mergeCell ref="W73:X73"/>
    <mergeCell ref="DI73:DI77"/>
    <mergeCell ref="CI67:CI71"/>
    <mergeCell ref="CJ67:CJ71"/>
    <mergeCell ref="CK67:CK71"/>
    <mergeCell ref="CL67:CL71"/>
    <mergeCell ref="CM67:CM71"/>
    <mergeCell ref="CN67:CN71"/>
    <mergeCell ref="CO67:CO71"/>
    <mergeCell ref="CP67:CP71"/>
    <mergeCell ref="CS37:CS41"/>
    <mergeCell ref="CT37:CT41"/>
    <mergeCell ref="CU37:CU41"/>
    <mergeCell ref="DM37:DM41"/>
    <mergeCell ref="DN37:DN41"/>
    <mergeCell ref="DO37:DO41"/>
    <mergeCell ref="DP37:DP41"/>
    <mergeCell ref="DI37:DI41"/>
    <mergeCell ref="CI37:CI41"/>
    <mergeCell ref="CJ37:CJ41"/>
    <mergeCell ref="CK37:CK41"/>
    <mergeCell ref="Y82:Z82"/>
    <mergeCell ref="AN81:AO81"/>
    <mergeCell ref="AL81:AM81"/>
    <mergeCell ref="AJ81:AK81"/>
    <mergeCell ref="AE81:AF81"/>
    <mergeCell ref="AC81:AD81"/>
    <mergeCell ref="AA81:AB81"/>
    <mergeCell ref="Y81:Z81"/>
    <mergeCell ref="W81:X81"/>
    <mergeCell ref="AE80:AF80"/>
    <mergeCell ref="AJ80:AK80"/>
    <mergeCell ref="AL80:AM80"/>
    <mergeCell ref="AN80:AO80"/>
    <mergeCell ref="AA82:AB82"/>
    <mergeCell ref="AC82:AD82"/>
    <mergeCell ref="AE82:AF82"/>
    <mergeCell ref="AJ82:AK82"/>
    <mergeCell ref="AL82:AM82"/>
    <mergeCell ref="AN82:AO82"/>
    <mergeCell ref="W80:X80"/>
    <mergeCell ref="Y80:Z80"/>
    <mergeCell ref="AA80:AB80"/>
    <mergeCell ref="AC80:AD80"/>
    <mergeCell ref="BP79:BP83"/>
    <mergeCell ref="BR79:BR83"/>
    <mergeCell ref="AY79:AY83"/>
    <mergeCell ref="AZ79:AZ83"/>
    <mergeCell ref="BA79:BA83"/>
    <mergeCell ref="BK79:BK83"/>
    <mergeCell ref="BL79:BL83"/>
    <mergeCell ref="W74:X74"/>
    <mergeCell ref="CB73:CB77"/>
    <mergeCell ref="CC73:CC77"/>
    <mergeCell ref="BA73:BA77"/>
    <mergeCell ref="BK73:BK77"/>
    <mergeCell ref="BL73:BL77"/>
    <mergeCell ref="BM73:BM77"/>
    <mergeCell ref="BN73:BN77"/>
    <mergeCell ref="CC79:CC83"/>
    <mergeCell ref="DH79:DH83"/>
    <mergeCell ref="CV73:CW77"/>
    <mergeCell ref="CX73:CY77"/>
    <mergeCell ref="CV79:CW83"/>
    <mergeCell ref="CX79:CY83"/>
    <mergeCell ref="CR79:CR83"/>
    <mergeCell ref="CS79:CS83"/>
    <mergeCell ref="CI79:CI83"/>
    <mergeCell ref="CJ79:CJ83"/>
    <mergeCell ref="CT79:CT83"/>
    <mergeCell ref="CU79:CU83"/>
    <mergeCell ref="CL73:CL77"/>
    <mergeCell ref="CM73:CM77"/>
    <mergeCell ref="CZ79:CZ83"/>
    <mergeCell ref="BV67:BV71"/>
    <mergeCell ref="BW67:BW71"/>
    <mergeCell ref="BX67:BX71"/>
    <mergeCell ref="BY67:BY71"/>
    <mergeCell ref="BZ67:BZ71"/>
    <mergeCell ref="CA67:CA71"/>
    <mergeCell ref="CB67:CB71"/>
    <mergeCell ref="CC67:CC71"/>
    <mergeCell ref="CH67:CH71"/>
    <mergeCell ref="CV67:CW71"/>
    <mergeCell ref="CJ73:CJ77"/>
    <mergeCell ref="CK73:CK77"/>
    <mergeCell ref="CX67:CY71"/>
    <mergeCell ref="CR73:CR77"/>
    <mergeCell ref="CS73:CS77"/>
    <mergeCell ref="CT73:CT77"/>
    <mergeCell ref="CU73:CU77"/>
    <mergeCell ref="CZ73:CZ77"/>
    <mergeCell ref="DA73:DA77"/>
    <mergeCell ref="DB73:DB77"/>
    <mergeCell ref="DC73:DC77"/>
    <mergeCell ref="DH73:DH77"/>
    <mergeCell ref="CH73:CH77"/>
    <mergeCell ref="CI73:CI77"/>
    <mergeCell ref="BO67:BO71"/>
    <mergeCell ref="BP67:BP71"/>
    <mergeCell ref="BR67:BR71"/>
    <mergeCell ref="BT67:BT71"/>
    <mergeCell ref="BT73:BT77"/>
    <mergeCell ref="BV73:BV77"/>
    <mergeCell ref="BW73:BW77"/>
    <mergeCell ref="BX73:BX77"/>
    <mergeCell ref="BY73:BY77"/>
    <mergeCell ref="BZ73:BZ77"/>
    <mergeCell ref="CA73:CA77"/>
    <mergeCell ref="DF73:DF77"/>
    <mergeCell ref="DG73:DG77"/>
    <mergeCell ref="AE71:AF71"/>
    <mergeCell ref="AJ71:AK71"/>
    <mergeCell ref="AL71:AM71"/>
    <mergeCell ref="AN71:AO71"/>
    <mergeCell ref="AE74:AF74"/>
    <mergeCell ref="AJ74:AK74"/>
    <mergeCell ref="AL74:AM74"/>
    <mergeCell ref="AN74:AO74"/>
    <mergeCell ref="AY67:AY71"/>
    <mergeCell ref="AZ67:AZ71"/>
    <mergeCell ref="AL77:AM77"/>
    <mergeCell ref="AN77:AO77"/>
    <mergeCell ref="AE73:AF73"/>
    <mergeCell ref="AJ73:AK73"/>
    <mergeCell ref="AL73:AM73"/>
    <mergeCell ref="AN73:AO73"/>
    <mergeCell ref="BS67:BS71"/>
    <mergeCell ref="BS73:BS77"/>
    <mergeCell ref="W71:X71"/>
    <mergeCell ref="Y71:Z71"/>
    <mergeCell ref="AA71:AB71"/>
    <mergeCell ref="AC71:AD71"/>
    <mergeCell ref="Y74:Z74"/>
    <mergeCell ref="AA74:AB74"/>
    <mergeCell ref="AC74:AD74"/>
    <mergeCell ref="W67:X67"/>
    <mergeCell ref="Y67:Z67"/>
    <mergeCell ref="AA67:AB67"/>
    <mergeCell ref="AC67:AD67"/>
    <mergeCell ref="AE67:AF67"/>
    <mergeCell ref="AJ67:AK67"/>
    <mergeCell ref="AL67:AM67"/>
    <mergeCell ref="AN67:AO67"/>
    <mergeCell ref="W68:X68"/>
    <mergeCell ref="Y68:Z68"/>
    <mergeCell ref="AA68:AB68"/>
    <mergeCell ref="AC68:AD68"/>
    <mergeCell ref="AE68:AF68"/>
    <mergeCell ref="AJ68:AK68"/>
    <mergeCell ref="AL68:AM68"/>
    <mergeCell ref="AN68:AO68"/>
    <mergeCell ref="W69:X69"/>
    <mergeCell ref="AE69:AF69"/>
    <mergeCell ref="AJ69:AK69"/>
    <mergeCell ref="AL69:AM69"/>
    <mergeCell ref="AN69:AO69"/>
    <mergeCell ref="AE70:AF70"/>
    <mergeCell ref="AJ70:AK70"/>
    <mergeCell ref="AL70:AM70"/>
    <mergeCell ref="AN70:AO70"/>
    <mergeCell ref="W70:X70"/>
    <mergeCell ref="Y70:Z70"/>
    <mergeCell ref="AA70:AB70"/>
    <mergeCell ref="AC70:AD70"/>
    <mergeCell ref="Y69:Z69"/>
    <mergeCell ref="AA69:AB69"/>
    <mergeCell ref="AC69:AD69"/>
    <mergeCell ref="CS61:CS65"/>
    <mergeCell ref="DB61:DB65"/>
    <mergeCell ref="DC61:DC65"/>
    <mergeCell ref="DH61:DH65"/>
    <mergeCell ref="DI61:DI65"/>
    <mergeCell ref="CI61:CI65"/>
    <mergeCell ref="CJ61:CJ65"/>
    <mergeCell ref="CD61:CD65"/>
    <mergeCell ref="CE61:CE65"/>
    <mergeCell ref="CF61:CF65"/>
    <mergeCell ref="CO61:CO65"/>
    <mergeCell ref="CP61:CP65"/>
    <mergeCell ref="CR61:CR65"/>
    <mergeCell ref="CV61:CW65"/>
    <mergeCell ref="CX61:CY65"/>
    <mergeCell ref="BV61:BV65"/>
    <mergeCell ref="BW61:BW65"/>
    <mergeCell ref="BX61:BX65"/>
    <mergeCell ref="BY61:BY65"/>
    <mergeCell ref="BZ61:BZ65"/>
    <mergeCell ref="CA61:CA65"/>
    <mergeCell ref="CB61:CB65"/>
    <mergeCell ref="CC61:CC65"/>
    <mergeCell ref="CH61:CH65"/>
    <mergeCell ref="CT61:CT65"/>
    <mergeCell ref="CU61:CU65"/>
    <mergeCell ref="CG61:CG65"/>
    <mergeCell ref="BS61:BS65"/>
    <mergeCell ref="CZ61:CZ65"/>
    <mergeCell ref="DA61:DA65"/>
    <mergeCell ref="BA61:BA65"/>
    <mergeCell ref="BK61:BK65"/>
    <mergeCell ref="BL61:BL65"/>
    <mergeCell ref="BM61:BM65"/>
    <mergeCell ref="BN61:BN65"/>
    <mergeCell ref="BO61:BO65"/>
    <mergeCell ref="BP61:BP65"/>
    <mergeCell ref="BR61:BR65"/>
    <mergeCell ref="BT61:BT65"/>
    <mergeCell ref="AZ61:AZ65"/>
    <mergeCell ref="AE64:AF64"/>
    <mergeCell ref="AJ64:AK64"/>
    <mergeCell ref="AL64:AM64"/>
    <mergeCell ref="AN64:AO64"/>
    <mergeCell ref="AE65:AF65"/>
    <mergeCell ref="AJ65:AK65"/>
    <mergeCell ref="AL65:AM65"/>
    <mergeCell ref="AN65:AO65"/>
    <mergeCell ref="CK61:CK65"/>
    <mergeCell ref="CL61:CL65"/>
    <mergeCell ref="CM61:CM65"/>
    <mergeCell ref="CN61:CN65"/>
    <mergeCell ref="N61:N65"/>
    <mergeCell ref="O61:O65"/>
    <mergeCell ref="P61:P65"/>
    <mergeCell ref="Q61:Q65"/>
    <mergeCell ref="R61:R65"/>
    <mergeCell ref="W61:X61"/>
    <mergeCell ref="Y61:Z61"/>
    <mergeCell ref="AA61:AB61"/>
    <mergeCell ref="AC61:AD61"/>
    <mergeCell ref="Y64:Z64"/>
    <mergeCell ref="AA64:AB64"/>
    <mergeCell ref="AC64:AD64"/>
    <mergeCell ref="W65:X65"/>
    <mergeCell ref="Y65:Z65"/>
    <mergeCell ref="AA65:AB65"/>
    <mergeCell ref="AC65:AD65"/>
    <mergeCell ref="B61:B65"/>
    <mergeCell ref="C61:C65"/>
    <mergeCell ref="D61:D65"/>
    <mergeCell ref="F61:F65"/>
    <mergeCell ref="G61:G65"/>
    <mergeCell ref="I61:I65"/>
    <mergeCell ref="M61:M65"/>
    <mergeCell ref="W62:X62"/>
    <mergeCell ref="Y62:Z62"/>
    <mergeCell ref="AA62:AB62"/>
    <mergeCell ref="AC62:AD62"/>
    <mergeCell ref="AE62:AF62"/>
    <mergeCell ref="AJ62:AK62"/>
    <mergeCell ref="AL62:AM62"/>
    <mergeCell ref="AN62:AO62"/>
    <mergeCell ref="W63:X63"/>
    <mergeCell ref="Y63:Z63"/>
    <mergeCell ref="AA63:AB63"/>
    <mergeCell ref="AC63:AD63"/>
    <mergeCell ref="AE63:AF63"/>
    <mergeCell ref="AJ63:AK63"/>
    <mergeCell ref="AL63:AM63"/>
    <mergeCell ref="AN63:AO63"/>
    <mergeCell ref="W64:X64"/>
    <mergeCell ref="AE61:AF61"/>
    <mergeCell ref="AJ61:AK61"/>
    <mergeCell ref="AL61:AM61"/>
    <mergeCell ref="AN61:AO61"/>
    <mergeCell ref="AV61:AV65"/>
    <mergeCell ref="AW61:AW65"/>
    <mergeCell ref="AX61:AX65"/>
    <mergeCell ref="AY61:AY65"/>
    <mergeCell ref="AJ59:AK59"/>
    <mergeCell ref="CV55:CW59"/>
    <mergeCell ref="CX55:CY59"/>
    <mergeCell ref="AL59:AM59"/>
    <mergeCell ref="AN59:AO59"/>
    <mergeCell ref="AY55:AY59"/>
    <mergeCell ref="AZ55:AZ59"/>
    <mergeCell ref="AN57:AO57"/>
    <mergeCell ref="AN58:AO58"/>
    <mergeCell ref="CS55:CS59"/>
    <mergeCell ref="BS55:BS59"/>
    <mergeCell ref="DI55:DI59"/>
    <mergeCell ref="CI55:CI59"/>
    <mergeCell ref="CJ55:CJ59"/>
    <mergeCell ref="CK55:CK59"/>
    <mergeCell ref="CL55:CL59"/>
    <mergeCell ref="CM55:CM59"/>
    <mergeCell ref="CN55:CN59"/>
    <mergeCell ref="CO55:CO59"/>
    <mergeCell ref="CP55:CP59"/>
    <mergeCell ref="CR55:CR59"/>
    <mergeCell ref="BV55:BV59"/>
    <mergeCell ref="BW55:BW59"/>
    <mergeCell ref="BX55:BX59"/>
    <mergeCell ref="BY55:BY59"/>
    <mergeCell ref="BZ55:BZ59"/>
    <mergeCell ref="CA55:CA59"/>
    <mergeCell ref="CB55:CB59"/>
    <mergeCell ref="CC55:CC59"/>
    <mergeCell ref="CH55:CH59"/>
    <mergeCell ref="CT55:CT59"/>
    <mergeCell ref="CU55:CU59"/>
    <mergeCell ref="CZ55:CZ59"/>
    <mergeCell ref="DA55:DA59"/>
    <mergeCell ref="DB55:DB59"/>
    <mergeCell ref="DC55:DC59"/>
    <mergeCell ref="DH55:DH59"/>
    <mergeCell ref="CG55:CG59"/>
    <mergeCell ref="W56:X56"/>
    <mergeCell ref="Y56:Z56"/>
    <mergeCell ref="AA56:AB56"/>
    <mergeCell ref="AC56:AD56"/>
    <mergeCell ref="Y59:Z59"/>
    <mergeCell ref="AA59:AB59"/>
    <mergeCell ref="AC59:AD59"/>
    <mergeCell ref="W46:X46"/>
    <mergeCell ref="Y46:Z46"/>
    <mergeCell ref="AA46:AB46"/>
    <mergeCell ref="AC46:AD46"/>
    <mergeCell ref="AE46:AF46"/>
    <mergeCell ref="AJ46:AK46"/>
    <mergeCell ref="AL46:AM46"/>
    <mergeCell ref="AN46:AO46"/>
    <mergeCell ref="W47:X47"/>
    <mergeCell ref="Y47:Z47"/>
    <mergeCell ref="AA47:AB47"/>
    <mergeCell ref="AC47:AD47"/>
    <mergeCell ref="AE47:AF47"/>
    <mergeCell ref="AJ47:AK47"/>
    <mergeCell ref="AL47:AM47"/>
    <mergeCell ref="AN47:AO47"/>
    <mergeCell ref="W58:X58"/>
    <mergeCell ref="Y58:Z58"/>
    <mergeCell ref="AA58:AB58"/>
    <mergeCell ref="AC58:AD58"/>
    <mergeCell ref="AE58:AF58"/>
    <mergeCell ref="W59:X59"/>
    <mergeCell ref="CK43:CK47"/>
    <mergeCell ref="CL43:CL47"/>
    <mergeCell ref="CM43:CM47"/>
    <mergeCell ref="CN43:CN47"/>
    <mergeCell ref="BV43:BV47"/>
    <mergeCell ref="BW43:BW47"/>
    <mergeCell ref="BX43:BX47"/>
    <mergeCell ref="BY43:BY47"/>
    <mergeCell ref="BZ43:BZ47"/>
    <mergeCell ref="CA43:CA47"/>
    <mergeCell ref="CB43:CB47"/>
    <mergeCell ref="CC43:CC47"/>
    <mergeCell ref="CH43:CH47"/>
    <mergeCell ref="W45:X45"/>
    <mergeCell ref="Y45:Z45"/>
    <mergeCell ref="AA45:AB45"/>
    <mergeCell ref="AC45:AD45"/>
    <mergeCell ref="W55:X55"/>
    <mergeCell ref="Y55:Z55"/>
    <mergeCell ref="AA55:AB55"/>
    <mergeCell ref="AC55:AD55"/>
    <mergeCell ref="BM43:BM47"/>
    <mergeCell ref="BN43:BN47"/>
    <mergeCell ref="BO43:BO47"/>
    <mergeCell ref="BP43:BP47"/>
    <mergeCell ref="BR43:BR47"/>
    <mergeCell ref="BT43:BT47"/>
    <mergeCell ref="AY43:AY47"/>
    <mergeCell ref="AZ43:AZ47"/>
    <mergeCell ref="BA55:BA59"/>
    <mergeCell ref="BK55:BK59"/>
    <mergeCell ref="BL55:BL59"/>
    <mergeCell ref="BM55:BM59"/>
    <mergeCell ref="BN55:BN59"/>
    <mergeCell ref="BO55:BO59"/>
    <mergeCell ref="W43:X43"/>
    <mergeCell ref="AE44:AF44"/>
    <mergeCell ref="AJ44:AK44"/>
    <mergeCell ref="AL44:AM44"/>
    <mergeCell ref="AN44:AO44"/>
    <mergeCell ref="AE45:AF45"/>
    <mergeCell ref="AJ45:AK45"/>
    <mergeCell ref="AL45:AM45"/>
    <mergeCell ref="AN45:AO45"/>
    <mergeCell ref="AE55:AF55"/>
    <mergeCell ref="AJ55:AK55"/>
    <mergeCell ref="AL55:AM55"/>
    <mergeCell ref="AN55:AO55"/>
    <mergeCell ref="BA37:BA41"/>
    <mergeCell ref="BK37:BK41"/>
    <mergeCell ref="CL37:CL41"/>
    <mergeCell ref="CM37:CM41"/>
    <mergeCell ref="CN37:CN41"/>
    <mergeCell ref="CO37:CO41"/>
    <mergeCell ref="CP37:CP41"/>
    <mergeCell ref="CR37:CR41"/>
    <mergeCell ref="BV37:BV41"/>
    <mergeCell ref="BW37:BW41"/>
    <mergeCell ref="BX37:BX41"/>
    <mergeCell ref="BY37:BY41"/>
    <mergeCell ref="BZ37:BZ41"/>
    <mergeCell ref="CA37:CA41"/>
    <mergeCell ref="CB37:CB41"/>
    <mergeCell ref="CC37:CC41"/>
    <mergeCell ref="CH37:CH41"/>
    <mergeCell ref="CD37:CD41"/>
    <mergeCell ref="CE37:CE41"/>
    <mergeCell ref="CF37:CF41"/>
    <mergeCell ref="CG37:CG41"/>
    <mergeCell ref="BL37:BL41"/>
    <mergeCell ref="BM37:BM41"/>
    <mergeCell ref="BN37:BN41"/>
    <mergeCell ref="BO37:BO41"/>
    <mergeCell ref="BP37:BP41"/>
    <mergeCell ref="BR37:BR41"/>
    <mergeCell ref="BT37:BT41"/>
    <mergeCell ref="AE40:AF40"/>
    <mergeCell ref="AJ40:AK40"/>
    <mergeCell ref="AL40:AM40"/>
    <mergeCell ref="AN40:AO40"/>
    <mergeCell ref="AE43:AF43"/>
    <mergeCell ref="AJ43:AK43"/>
    <mergeCell ref="AL43:AM43"/>
    <mergeCell ref="AN43:AO43"/>
    <mergeCell ref="AY37:AY41"/>
    <mergeCell ref="AZ37:AZ41"/>
    <mergeCell ref="AL37:AM37"/>
    <mergeCell ref="AN37:AO37"/>
    <mergeCell ref="BA43:BA47"/>
    <mergeCell ref="BK43:BK47"/>
    <mergeCell ref="BL43:BL47"/>
    <mergeCell ref="BP55:BP59"/>
    <mergeCell ref="BR55:BR59"/>
    <mergeCell ref="BT55:BT59"/>
    <mergeCell ref="AE56:AF56"/>
    <mergeCell ref="AJ56:AK56"/>
    <mergeCell ref="AL56:AM56"/>
    <mergeCell ref="AN56:AO56"/>
    <mergeCell ref="AE59:AF59"/>
    <mergeCell ref="Y43:Z43"/>
    <mergeCell ref="AA43:AB43"/>
    <mergeCell ref="AC43:AD43"/>
    <mergeCell ref="W44:X44"/>
    <mergeCell ref="Y44:Z44"/>
    <mergeCell ref="AA44:AB44"/>
    <mergeCell ref="AC44:AD44"/>
    <mergeCell ref="W37:X37"/>
    <mergeCell ref="Y37:Z37"/>
    <mergeCell ref="AA37:AB37"/>
    <mergeCell ref="AC37:AD37"/>
    <mergeCell ref="AE37:AF37"/>
    <mergeCell ref="AJ37:AK37"/>
    <mergeCell ref="W38:X38"/>
    <mergeCell ref="BS37:BS41"/>
    <mergeCell ref="BS43:BS47"/>
    <mergeCell ref="CS31:CS35"/>
    <mergeCell ref="CT31:CT35"/>
    <mergeCell ref="CU31:CU35"/>
    <mergeCell ref="CZ31:CZ35"/>
    <mergeCell ref="DA31:DA35"/>
    <mergeCell ref="DB31:DB35"/>
    <mergeCell ref="DC31:DC35"/>
    <mergeCell ref="DH31:DH35"/>
    <mergeCell ref="DI31:DI35"/>
    <mergeCell ref="CI31:CI35"/>
    <mergeCell ref="CJ31:CJ35"/>
    <mergeCell ref="CK31:CK35"/>
    <mergeCell ref="CL31:CL35"/>
    <mergeCell ref="CM31:CM35"/>
    <mergeCell ref="CN31:CN35"/>
    <mergeCell ref="CO31:CO35"/>
    <mergeCell ref="CP31:CP35"/>
    <mergeCell ref="CR31:CR35"/>
    <mergeCell ref="CV31:CW35"/>
    <mergeCell ref="CX31:CY35"/>
    <mergeCell ref="DD31:DD35"/>
    <mergeCell ref="DE31:DE35"/>
    <mergeCell ref="DF31:DF35"/>
    <mergeCell ref="DG31:DG35"/>
    <mergeCell ref="BV31:BV35"/>
    <mergeCell ref="BW31:BW35"/>
    <mergeCell ref="BX31:BX35"/>
    <mergeCell ref="BY31:BY35"/>
    <mergeCell ref="BZ31:BZ35"/>
    <mergeCell ref="CA31:CA35"/>
    <mergeCell ref="CB31:CB35"/>
    <mergeCell ref="CC31:CC35"/>
    <mergeCell ref="CH31:CH35"/>
    <mergeCell ref="BA31:BA35"/>
    <mergeCell ref="BK31:BK35"/>
    <mergeCell ref="BL31:BL35"/>
    <mergeCell ref="BM31:BM35"/>
    <mergeCell ref="BN31:BN35"/>
    <mergeCell ref="BO31:BO35"/>
    <mergeCell ref="BP31:BP35"/>
    <mergeCell ref="BR31:BR35"/>
    <mergeCell ref="BT31:BT35"/>
    <mergeCell ref="CD31:CD35"/>
    <mergeCell ref="CE31:CE35"/>
    <mergeCell ref="W41:X41"/>
    <mergeCell ref="Y41:Z41"/>
    <mergeCell ref="AA41:AB41"/>
    <mergeCell ref="AC41:AD41"/>
    <mergeCell ref="BS31:BS35"/>
    <mergeCell ref="AE35:AF35"/>
    <mergeCell ref="AJ35:AK35"/>
    <mergeCell ref="AL35:AM35"/>
    <mergeCell ref="AN35:AO35"/>
    <mergeCell ref="AE38:AF38"/>
    <mergeCell ref="AJ38:AK38"/>
    <mergeCell ref="AL38:AM38"/>
    <mergeCell ref="AN38:AO38"/>
    <mergeCell ref="AE39:AF39"/>
    <mergeCell ref="AJ39:AK39"/>
    <mergeCell ref="AL39:AM39"/>
    <mergeCell ref="AN39:AO39"/>
    <mergeCell ref="AV31:AV35"/>
    <mergeCell ref="AW31:AW35"/>
    <mergeCell ref="AX31:AX35"/>
    <mergeCell ref="AY31:AY35"/>
    <mergeCell ref="AZ31:AZ35"/>
    <mergeCell ref="AE31:AF31"/>
    <mergeCell ref="AJ31:AK31"/>
    <mergeCell ref="AL31:AM31"/>
    <mergeCell ref="AN31:AO31"/>
    <mergeCell ref="AE32:AF32"/>
    <mergeCell ref="AJ32:AK32"/>
    <mergeCell ref="AL32:AM32"/>
    <mergeCell ref="AN32:AO32"/>
    <mergeCell ref="AE33:AF33"/>
    <mergeCell ref="AJ33:AK33"/>
    <mergeCell ref="AL33:AM33"/>
    <mergeCell ref="AN33:AO33"/>
    <mergeCell ref="AE34:AF34"/>
    <mergeCell ref="AJ34:AK34"/>
    <mergeCell ref="AL34:AM34"/>
    <mergeCell ref="AV37:AV41"/>
    <mergeCell ref="AW37:AW41"/>
    <mergeCell ref="AX37:AX41"/>
    <mergeCell ref="Y39:Z39"/>
    <mergeCell ref="AA39:AB39"/>
    <mergeCell ref="AC39:AD39"/>
    <mergeCell ref="N31:N35"/>
    <mergeCell ref="O31:O35"/>
    <mergeCell ref="P31:P35"/>
    <mergeCell ref="Q31:Q35"/>
    <mergeCell ref="R31:R35"/>
    <mergeCell ref="B31:B35"/>
    <mergeCell ref="C31:C35"/>
    <mergeCell ref="D31:D35"/>
    <mergeCell ref="F31:F35"/>
    <mergeCell ref="G31:G35"/>
    <mergeCell ref="I31:I35"/>
    <mergeCell ref="M31:M35"/>
    <mergeCell ref="W31:X31"/>
    <mergeCell ref="Y31:Z31"/>
    <mergeCell ref="AA31:AB31"/>
    <mergeCell ref="AC31:AD31"/>
    <mergeCell ref="W32:X32"/>
    <mergeCell ref="Y32:Z32"/>
    <mergeCell ref="AA32:AB32"/>
    <mergeCell ref="AC32:AD32"/>
    <mergeCell ref="W33:X33"/>
    <mergeCell ref="AN34:AO34"/>
    <mergeCell ref="Y33:Z33"/>
    <mergeCell ref="AA33:AB33"/>
    <mergeCell ref="AC33:AD33"/>
    <mergeCell ref="W34:X34"/>
    <mergeCell ref="Y34:Z34"/>
    <mergeCell ref="AA34:AB34"/>
    <mergeCell ref="AC34:AD34"/>
    <mergeCell ref="E37:E41"/>
    <mergeCell ref="W40:X40"/>
    <mergeCell ref="Y40:Z40"/>
    <mergeCell ref="AA40:AB40"/>
    <mergeCell ref="AC40:AD40"/>
    <mergeCell ref="AE41:AF41"/>
    <mergeCell ref="AJ41:AK41"/>
    <mergeCell ref="AL41:AM41"/>
    <mergeCell ref="AN41:AO41"/>
    <mergeCell ref="B37:B41"/>
    <mergeCell ref="C37:C41"/>
    <mergeCell ref="D37:D41"/>
    <mergeCell ref="F37:F41"/>
    <mergeCell ref="G37:G41"/>
    <mergeCell ref="I37:I41"/>
    <mergeCell ref="M37:M41"/>
    <mergeCell ref="N37:N41"/>
    <mergeCell ref="O37:O41"/>
    <mergeCell ref="P37:P41"/>
    <mergeCell ref="Q37:Q41"/>
    <mergeCell ref="R37:R41"/>
    <mergeCell ref="J37:J41"/>
    <mergeCell ref="CT25:CT29"/>
    <mergeCell ref="CU25:CU29"/>
    <mergeCell ref="BY25:BY29"/>
    <mergeCell ref="BZ25:BZ29"/>
    <mergeCell ref="CA25:CA29"/>
    <mergeCell ref="CB25:CB29"/>
    <mergeCell ref="CC25:CC29"/>
    <mergeCell ref="CH25:CH29"/>
    <mergeCell ref="Y29:Z29"/>
    <mergeCell ref="AA29:AB29"/>
    <mergeCell ref="AC29:AD29"/>
    <mergeCell ref="AE29:AF29"/>
    <mergeCell ref="AJ29:AK29"/>
    <mergeCell ref="AL29:AM29"/>
    <mergeCell ref="BM25:BM29"/>
    <mergeCell ref="CI25:CI29"/>
    <mergeCell ref="DP25:DP29"/>
    <mergeCell ref="W26:X26"/>
    <mergeCell ref="Y26:Z26"/>
    <mergeCell ref="AA26:AB26"/>
    <mergeCell ref="AC26:AD26"/>
    <mergeCell ref="AE26:AF26"/>
    <mergeCell ref="AJ26:AK26"/>
    <mergeCell ref="AL26:AM26"/>
    <mergeCell ref="AN26:AO26"/>
    <mergeCell ref="W27:X27"/>
    <mergeCell ref="Y27:Z27"/>
    <mergeCell ref="AA27:AB27"/>
    <mergeCell ref="AC27:AD27"/>
    <mergeCell ref="AE27:AF27"/>
    <mergeCell ref="AJ27:AK27"/>
    <mergeCell ref="AL27:AM27"/>
    <mergeCell ref="AN27:AO27"/>
    <mergeCell ref="W28:X28"/>
    <mergeCell ref="Y28:Z28"/>
    <mergeCell ref="AA28:AB28"/>
    <mergeCell ref="AC28:AD28"/>
    <mergeCell ref="CZ25:CZ29"/>
    <mergeCell ref="DA25:DA29"/>
    <mergeCell ref="DB25:DB29"/>
    <mergeCell ref="DC25:DC29"/>
    <mergeCell ref="DH25:DH29"/>
    <mergeCell ref="DI25:DI29"/>
    <mergeCell ref="DJ25:DJ29"/>
    <mergeCell ref="DK25:DK29"/>
    <mergeCell ref="DL25:DL29"/>
    <mergeCell ref="BN25:BN29"/>
    <mergeCell ref="BO25:BO29"/>
    <mergeCell ref="DM25:DM29"/>
    <mergeCell ref="BV19:BV23"/>
    <mergeCell ref="BZ19:BZ23"/>
    <mergeCell ref="CL19:CL23"/>
    <mergeCell ref="BP25:BP29"/>
    <mergeCell ref="BR25:BR29"/>
    <mergeCell ref="BT25:BT29"/>
    <mergeCell ref="BV25:BV29"/>
    <mergeCell ref="BW25:BW29"/>
    <mergeCell ref="BX25:BX29"/>
    <mergeCell ref="AN25:AO25"/>
    <mergeCell ref="AV25:AV29"/>
    <mergeCell ref="AW25:AW29"/>
    <mergeCell ref="AX25:AX29"/>
    <mergeCell ref="AY25:AY29"/>
    <mergeCell ref="AZ25:AZ29"/>
    <mergeCell ref="BA25:BA29"/>
    <mergeCell ref="BK25:BK29"/>
    <mergeCell ref="BL25:BL29"/>
    <mergeCell ref="AN28:AO28"/>
    <mergeCell ref="AN29:AO29"/>
    <mergeCell ref="CD25:CD29"/>
    <mergeCell ref="CE25:CE29"/>
    <mergeCell ref="CF25:CF29"/>
    <mergeCell ref="CG25:CG29"/>
    <mergeCell ref="BS25:BS29"/>
    <mergeCell ref="DH16:DK16"/>
    <mergeCell ref="DL16:DO16"/>
    <mergeCell ref="CR17:CU17"/>
    <mergeCell ref="CZ17:DC17"/>
    <mergeCell ref="DH17:DK17"/>
    <mergeCell ref="DL17:DO17"/>
    <mergeCell ref="CR19:CR23"/>
    <mergeCell ref="CS19:CS23"/>
    <mergeCell ref="CT19:CT23"/>
    <mergeCell ref="CU19:CU23"/>
    <mergeCell ref="CZ19:CZ23"/>
    <mergeCell ref="DA19:DA23"/>
    <mergeCell ref="CJ25:CJ29"/>
    <mergeCell ref="CK25:CK29"/>
    <mergeCell ref="CV25:CW29"/>
    <mergeCell ref="CX25:CY29"/>
    <mergeCell ref="DN25:DN29"/>
    <mergeCell ref="DO25:DO29"/>
    <mergeCell ref="CH16:CK16"/>
    <mergeCell ref="CH17:CK17"/>
    <mergeCell ref="CH19:CH23"/>
    <mergeCell ref="CJ19:CJ23"/>
    <mergeCell ref="CK19:CK23"/>
    <mergeCell ref="CM19:CM23"/>
    <mergeCell ref="CI19:CI23"/>
    <mergeCell ref="DD25:DD29"/>
    <mergeCell ref="DE25:DE29"/>
    <mergeCell ref="DF25:DF29"/>
    <mergeCell ref="DG25:DG29"/>
    <mergeCell ref="BL19:BL23"/>
    <mergeCell ref="BM19:BM23"/>
    <mergeCell ref="BN19:BN23"/>
    <mergeCell ref="BO19:BO23"/>
    <mergeCell ref="BP19:BP23"/>
    <mergeCell ref="BE17:BI17"/>
    <mergeCell ref="BE14:BI16"/>
    <mergeCell ref="CP25:CP29"/>
    <mergeCell ref="CR25:CR29"/>
    <mergeCell ref="CS25:CS29"/>
    <mergeCell ref="DR11:DU14"/>
    <mergeCell ref="DR15:DU16"/>
    <mergeCell ref="DK19:DK23"/>
    <mergeCell ref="DL19:DL23"/>
    <mergeCell ref="DM19:DM23"/>
    <mergeCell ref="DN19:DN23"/>
    <mergeCell ref="DO19:DO23"/>
    <mergeCell ref="DP19:DP23"/>
    <mergeCell ref="CR13:DP14"/>
    <mergeCell ref="DI19:DI23"/>
    <mergeCell ref="DJ19:DJ23"/>
    <mergeCell ref="CP16:CP18"/>
    <mergeCell ref="DP16:DP18"/>
    <mergeCell ref="CN19:CN23"/>
    <mergeCell ref="CO19:CO23"/>
    <mergeCell ref="CP19:CP23"/>
    <mergeCell ref="D13:D18"/>
    <mergeCell ref="AN19:AO19"/>
    <mergeCell ref="AN20:AO20"/>
    <mergeCell ref="AN21:AO21"/>
    <mergeCell ref="AN22:AO22"/>
    <mergeCell ref="AN23:AO23"/>
    <mergeCell ref="BV11:DP11"/>
    <mergeCell ref="BV12:DP12"/>
    <mergeCell ref="CD16:CG16"/>
    <mergeCell ref="CD17:CG17"/>
    <mergeCell ref="CD19:CD23"/>
    <mergeCell ref="DB19:DB23"/>
    <mergeCell ref="DC19:DC23"/>
    <mergeCell ref="DH19:DH23"/>
    <mergeCell ref="BV17:BY17"/>
    <mergeCell ref="BV16:BY16"/>
    <mergeCell ref="B12:K12"/>
    <mergeCell ref="BW19:BW23"/>
    <mergeCell ref="BX19:BX23"/>
    <mergeCell ref="BY19:BY23"/>
    <mergeCell ref="CA19:CA23"/>
    <mergeCell ref="CB19:CB23"/>
    <mergeCell ref="CC19:CC23"/>
    <mergeCell ref="B19:B23"/>
    <mergeCell ref="D19:D23"/>
    <mergeCell ref="G19:G23"/>
    <mergeCell ref="N19:N23"/>
    <mergeCell ref="C19:C23"/>
    <mergeCell ref="AJ21:AK21"/>
    <mergeCell ref="AL19:AM19"/>
    <mergeCell ref="AJ19:AK19"/>
    <mergeCell ref="AL20:AM20"/>
    <mergeCell ref="O19:O23"/>
    <mergeCell ref="P19:P23"/>
    <mergeCell ref="Q19:Q23"/>
    <mergeCell ref="R19:R23"/>
    <mergeCell ref="AE19:AF19"/>
    <mergeCell ref="AL21:AM21"/>
    <mergeCell ref="W20:X20"/>
    <mergeCell ref="AA19:AB19"/>
    <mergeCell ref="AE22:AF22"/>
    <mergeCell ref="W21:X21"/>
    <mergeCell ref="Y21:Z21"/>
    <mergeCell ref="BR16:BT17"/>
    <mergeCell ref="BK16:BP17"/>
    <mergeCell ref="BT19:BT23"/>
    <mergeCell ref="BR19:BR23"/>
    <mergeCell ref="BK19:BK23"/>
    <mergeCell ref="N2:O2"/>
    <mergeCell ref="N4:O4"/>
    <mergeCell ref="I6:R6"/>
    <mergeCell ref="I7:R7"/>
    <mergeCell ref="I8:R8"/>
    <mergeCell ref="V17:V18"/>
    <mergeCell ref="T11:AT11"/>
    <mergeCell ref="AV14:AW15"/>
    <mergeCell ref="AX14:AY15"/>
    <mergeCell ref="AZ14:AZ18"/>
    <mergeCell ref="AG16:AG18"/>
    <mergeCell ref="AH15:AH18"/>
    <mergeCell ref="AJ16:AK16"/>
    <mergeCell ref="U17:U18"/>
    <mergeCell ref="W17:X17"/>
    <mergeCell ref="Y17:Z17"/>
    <mergeCell ref="AA17:AB17"/>
    <mergeCell ref="AC17:AD17"/>
    <mergeCell ref="AE17:AF17"/>
    <mergeCell ref="W16:AB16"/>
    <mergeCell ref="AC16:AF16"/>
    <mergeCell ref="B6:H6"/>
    <mergeCell ref="B7:H7"/>
    <mergeCell ref="B8:H8"/>
    <mergeCell ref="B9:H9"/>
    <mergeCell ref="F13:F18"/>
    <mergeCell ref="G13:G18"/>
    <mergeCell ref="N3:O3"/>
    <mergeCell ref="M11:R11"/>
    <mergeCell ref="BZ16:CC16"/>
    <mergeCell ref="CR15:DP15"/>
    <mergeCell ref="BZ17:CC17"/>
    <mergeCell ref="BV13:CP14"/>
    <mergeCell ref="CL16:CO16"/>
    <mergeCell ref="CL17:CO17"/>
    <mergeCell ref="W15:AG15"/>
    <mergeCell ref="AS17:AS18"/>
    <mergeCell ref="BA14:BA18"/>
    <mergeCell ref="AP17:AP18"/>
    <mergeCell ref="AQ17:AQ18"/>
    <mergeCell ref="AR17:AR18"/>
    <mergeCell ref="AT17:AT18"/>
    <mergeCell ref="T13:AT13"/>
    <mergeCell ref="T14:AT14"/>
    <mergeCell ref="B13:B18"/>
    <mergeCell ref="C13:C18"/>
    <mergeCell ref="BV15:CC15"/>
    <mergeCell ref="CH15:CP15"/>
    <mergeCell ref="CR16:CU16"/>
    <mergeCell ref="CZ16:DC16"/>
    <mergeCell ref="T12:AT12"/>
    <mergeCell ref="AL16:AM16"/>
    <mergeCell ref="AN16:AO16"/>
    <mergeCell ref="AI15:AI18"/>
    <mergeCell ref="T15:T18"/>
    <mergeCell ref="U15:V16"/>
    <mergeCell ref="AJ15:AO15"/>
    <mergeCell ref="M15:M18"/>
    <mergeCell ref="B10:AA10"/>
    <mergeCell ref="B11:K11"/>
    <mergeCell ref="AV16:AV18"/>
    <mergeCell ref="AW16:AW18"/>
    <mergeCell ref="BK11:BT13"/>
    <mergeCell ref="BK14:BT15"/>
    <mergeCell ref="J55:J59"/>
    <mergeCell ref="J61:J65"/>
    <mergeCell ref="J67:J71"/>
    <mergeCell ref="J73:J77"/>
    <mergeCell ref="J79:J83"/>
    <mergeCell ref="E31:E35"/>
    <mergeCell ref="AV11:BI11"/>
    <mergeCell ref="AV12:BI12"/>
    <mergeCell ref="AV13:BI13"/>
    <mergeCell ref="BE18:BI18"/>
    <mergeCell ref="BS19:BS23"/>
    <mergeCell ref="BA19:BA23"/>
    <mergeCell ref="AV19:AV23"/>
    <mergeCell ref="AW19:AW23"/>
    <mergeCell ref="AX19:AX23"/>
    <mergeCell ref="AY19:AY23"/>
    <mergeCell ref="AZ19:AZ23"/>
    <mergeCell ref="AX16:AX18"/>
    <mergeCell ref="AY16:AY18"/>
    <mergeCell ref="AP15:AT16"/>
    <mergeCell ref="AL25:AM25"/>
    <mergeCell ref="AL28:AM28"/>
    <mergeCell ref="AJ22:AK22"/>
    <mergeCell ref="W23:X23"/>
    <mergeCell ref="Y23:Z23"/>
    <mergeCell ref="AA23:AB23"/>
    <mergeCell ref="AC23:AD23"/>
    <mergeCell ref="AE23:AF23"/>
    <mergeCell ref="AJ23:AK23"/>
    <mergeCell ref="W22:X22"/>
    <mergeCell ref="Y22:Z22"/>
    <mergeCell ref="AA22:AB22"/>
    <mergeCell ref="AC22:AD22"/>
    <mergeCell ref="M25:M29"/>
    <mergeCell ref="N25:N29"/>
    <mergeCell ref="O25:O29"/>
    <mergeCell ref="P25:P29"/>
    <mergeCell ref="AA25:AB25"/>
    <mergeCell ref="AC25:AD25"/>
    <mergeCell ref="AE25:AF25"/>
    <mergeCell ref="AJ25:AK25"/>
    <mergeCell ref="AE28:AF28"/>
    <mergeCell ref="AJ28:AK28"/>
    <mergeCell ref="W29:X29"/>
    <mergeCell ref="M19:M23"/>
    <mergeCell ref="Y20:Z20"/>
    <mergeCell ref="AA20:AB20"/>
    <mergeCell ref="AC20:AD20"/>
    <mergeCell ref="AE20:AF20"/>
    <mergeCell ref="AL22:AM22"/>
    <mergeCell ref="AL23:AM23"/>
    <mergeCell ref="AC19:AD19"/>
    <mergeCell ref="Q25:Q29"/>
    <mergeCell ref="R25:R29"/>
    <mergeCell ref="W25:X25"/>
    <mergeCell ref="W35:X35"/>
    <mergeCell ref="Y35:Z35"/>
    <mergeCell ref="AA35:AB35"/>
    <mergeCell ref="AC35:AD35"/>
    <mergeCell ref="Y38:Z38"/>
    <mergeCell ref="AA38:AB38"/>
    <mergeCell ref="AC38:AD38"/>
    <mergeCell ref="E43:E47"/>
    <mergeCell ref="W39:X39"/>
    <mergeCell ref="E55:E59"/>
    <mergeCell ref="E61:E65"/>
    <mergeCell ref="E67:E71"/>
    <mergeCell ref="E73:E77"/>
    <mergeCell ref="E79:E83"/>
    <mergeCell ref="G43:G47"/>
    <mergeCell ref="I43:I47"/>
    <mergeCell ref="E25:E29"/>
    <mergeCell ref="J19:J23"/>
    <mergeCell ref="E13:E18"/>
    <mergeCell ref="E19:E23"/>
    <mergeCell ref="AA21:AB21"/>
    <mergeCell ref="AC21:AD21"/>
    <mergeCell ref="AE21:AF21"/>
    <mergeCell ref="AJ20:AK20"/>
    <mergeCell ref="I19:I23"/>
    <mergeCell ref="Y19:Z19"/>
    <mergeCell ref="W19:X19"/>
    <mergeCell ref="J25:J29"/>
    <mergeCell ref="N15:O18"/>
    <mergeCell ref="P15:Q18"/>
    <mergeCell ref="R15:R18"/>
    <mergeCell ref="Y25:Z25"/>
    <mergeCell ref="K13:K18"/>
    <mergeCell ref="K19:K23"/>
    <mergeCell ref="K25:K29"/>
    <mergeCell ref="M13:R14"/>
    <mergeCell ref="H13:H18"/>
    <mergeCell ref="F19:F23"/>
    <mergeCell ref="I13:I18"/>
    <mergeCell ref="B2:D4"/>
    <mergeCell ref="E2:M4"/>
    <mergeCell ref="R79:R83"/>
    <mergeCell ref="Q79:Q83"/>
    <mergeCell ref="P79:P83"/>
    <mergeCell ref="O79:O83"/>
    <mergeCell ref="N79:N83"/>
    <mergeCell ref="M79:M83"/>
    <mergeCell ref="I79:I83"/>
    <mergeCell ref="G79:G83"/>
    <mergeCell ref="F79:F83"/>
    <mergeCell ref="D79:D83"/>
    <mergeCell ref="C79:C83"/>
    <mergeCell ref="B79:B83"/>
    <mergeCell ref="B25:B29"/>
    <mergeCell ref="C25:C29"/>
    <mergeCell ref="D25:D29"/>
    <mergeCell ref="F25:F29"/>
    <mergeCell ref="G25:G29"/>
    <mergeCell ref="I25:I29"/>
    <mergeCell ref="I9:R9"/>
    <mergeCell ref="Q2:R4"/>
    <mergeCell ref="M12:R12"/>
    <mergeCell ref="J13:J18"/>
    <mergeCell ref="K31:K35"/>
    <mergeCell ref="K37:K41"/>
    <mergeCell ref="K43:K47"/>
    <mergeCell ref="K55:K59"/>
    <mergeCell ref="K61:K65"/>
    <mergeCell ref="K67:K71"/>
    <mergeCell ref="K73:K77"/>
    <mergeCell ref="K79:K83"/>
    <mergeCell ref="J31:J35"/>
    <mergeCell ref="J43:J47"/>
    <mergeCell ref="DD91:DD95"/>
    <mergeCell ref="DE91:DE95"/>
    <mergeCell ref="DF91:DF95"/>
    <mergeCell ref="DG91:DG95"/>
    <mergeCell ref="DH91:DH95"/>
    <mergeCell ref="DI91:DI95"/>
    <mergeCell ref="DJ91:DJ95"/>
    <mergeCell ref="N91:N95"/>
    <mergeCell ref="O91:O95"/>
    <mergeCell ref="P91:P95"/>
    <mergeCell ref="Q91:Q95"/>
    <mergeCell ref="R91:R95"/>
    <mergeCell ref="W91:X91"/>
    <mergeCell ref="Y91:Z91"/>
    <mergeCell ref="AA91:AB91"/>
    <mergeCell ref="AC91:AD91"/>
    <mergeCell ref="AE91:AF91"/>
    <mergeCell ref="AJ91:AK91"/>
    <mergeCell ref="AL91:AM91"/>
    <mergeCell ref="AN91:AO91"/>
    <mergeCell ref="AV91:AV95"/>
    <mergeCell ref="AW91:AW95"/>
    <mergeCell ref="AX91:AX95"/>
    <mergeCell ref="AY91:AY95"/>
    <mergeCell ref="AZ91:AZ95"/>
    <mergeCell ref="BA91:BA95"/>
    <mergeCell ref="BK91:BK95"/>
    <mergeCell ref="BL91:BL95"/>
    <mergeCell ref="BM91:BM95"/>
    <mergeCell ref="BN91:BN95"/>
    <mergeCell ref="BO91:BO95"/>
    <mergeCell ref="BP91:BP95"/>
    <mergeCell ref="BR91:BR95"/>
    <mergeCell ref="BS91:BS95"/>
    <mergeCell ref="BT91:BT95"/>
    <mergeCell ref="BV91:BV95"/>
    <mergeCell ref="BW91:BW95"/>
    <mergeCell ref="BX91:BX95"/>
    <mergeCell ref="BY91:BY95"/>
    <mergeCell ref="BZ91:BZ95"/>
    <mergeCell ref="DK91:DK95"/>
    <mergeCell ref="DL91:DL95"/>
    <mergeCell ref="DM91:DM95"/>
    <mergeCell ref="DN91:DN95"/>
    <mergeCell ref="DO91:DO95"/>
    <mergeCell ref="DP91:DP95"/>
    <mergeCell ref="W92:X92"/>
    <mergeCell ref="Y92:Z92"/>
    <mergeCell ref="AA92:AB92"/>
    <mergeCell ref="AC92:AD92"/>
    <mergeCell ref="AE92:AF92"/>
    <mergeCell ref="AJ92:AK92"/>
    <mergeCell ref="AL92:AM92"/>
    <mergeCell ref="AN92:AO92"/>
    <mergeCell ref="W93:X93"/>
    <mergeCell ref="Y93:Z93"/>
    <mergeCell ref="AA93:AB93"/>
    <mergeCell ref="AC93:AD93"/>
    <mergeCell ref="AE93:AF93"/>
    <mergeCell ref="AJ93:AK93"/>
    <mergeCell ref="AL93:AM93"/>
    <mergeCell ref="AN93:AO93"/>
    <mergeCell ref="W94:X94"/>
    <mergeCell ref="Y94:Z94"/>
    <mergeCell ref="AA94:AB94"/>
    <mergeCell ref="AC94:AD94"/>
    <mergeCell ref="AE94:AF94"/>
    <mergeCell ref="AJ94:AK94"/>
    <mergeCell ref="AL94:AM94"/>
    <mergeCell ref="AN94:AO94"/>
    <mergeCell ref="W95:X95"/>
    <mergeCell ref="Y95:Z95"/>
    <mergeCell ref="AA95:AB95"/>
    <mergeCell ref="AC95:AD95"/>
    <mergeCell ref="AE95:AF95"/>
    <mergeCell ref="AJ95:AK95"/>
    <mergeCell ref="AL95:AM95"/>
    <mergeCell ref="AN95:AO95"/>
    <mergeCell ref="CA91:CA95"/>
    <mergeCell ref="CB91:CB95"/>
    <mergeCell ref="CC91:CC95"/>
    <mergeCell ref="CD91:CD95"/>
    <mergeCell ref="CE91:CE95"/>
    <mergeCell ref="CF91:CF95"/>
    <mergeCell ref="CG91:CG95"/>
    <mergeCell ref="CH91:CH95"/>
    <mergeCell ref="CI91:CI95"/>
    <mergeCell ref="CJ91:CJ95"/>
    <mergeCell ref="CK91:CK95"/>
    <mergeCell ref="CL91:CL95"/>
    <mergeCell ref="CM91:CM95"/>
    <mergeCell ref="CN91:CN95"/>
    <mergeCell ref="CO91:CO95"/>
    <mergeCell ref="CP91:CP95"/>
    <mergeCell ref="CR91:CR95"/>
    <mergeCell ref="CS91:CS95"/>
    <mergeCell ref="CT91:CT95"/>
    <mergeCell ref="CU91:CU95"/>
    <mergeCell ref="CV91:CW95"/>
    <mergeCell ref="CX91:CY95"/>
    <mergeCell ref="CZ91:CZ95"/>
    <mergeCell ref="DA91:DA95"/>
    <mergeCell ref="DB91:DB95"/>
    <mergeCell ref="DC91:DC95"/>
    <mergeCell ref="CG97:CG101"/>
    <mergeCell ref="CH97:CH101"/>
    <mergeCell ref="CI97:CI101"/>
    <mergeCell ref="CJ97:CJ101"/>
    <mergeCell ref="CK97:CK101"/>
    <mergeCell ref="CL97:CL101"/>
    <mergeCell ref="CM97:CM101"/>
    <mergeCell ref="CN97:CN101"/>
    <mergeCell ref="CO97:CO101"/>
    <mergeCell ref="CP97:CP101"/>
    <mergeCell ref="CR97:CR101"/>
    <mergeCell ref="CS97:CS101"/>
    <mergeCell ref="CT97:CT101"/>
    <mergeCell ref="CU97:CU101"/>
    <mergeCell ref="CV97:CW101"/>
    <mergeCell ref="CX97:CY101"/>
    <mergeCell ref="CZ97:CZ101"/>
    <mergeCell ref="B97:B101"/>
    <mergeCell ref="C97:C101"/>
    <mergeCell ref="D97:D101"/>
    <mergeCell ref="E97:E101"/>
    <mergeCell ref="F97:F101"/>
    <mergeCell ref="G97:G101"/>
    <mergeCell ref="I97:I101"/>
    <mergeCell ref="J97:J101"/>
    <mergeCell ref="K97:K101"/>
    <mergeCell ref="M97:M101"/>
    <mergeCell ref="N97:N101"/>
    <mergeCell ref="O97:O101"/>
    <mergeCell ref="P97:P101"/>
    <mergeCell ref="Q97:Q101"/>
    <mergeCell ref="R97:R101"/>
    <mergeCell ref="W97:X97"/>
    <mergeCell ref="Y97:Z97"/>
    <mergeCell ref="AA97:AB97"/>
    <mergeCell ref="AC97:AD97"/>
    <mergeCell ref="AE97:AF97"/>
    <mergeCell ref="AJ97:AK97"/>
    <mergeCell ref="AL97:AM97"/>
    <mergeCell ref="AN97:AO97"/>
    <mergeCell ref="AV97:AV101"/>
    <mergeCell ref="AW97:AW101"/>
    <mergeCell ref="AX97:AX101"/>
    <mergeCell ref="AY97:AY101"/>
    <mergeCell ref="AZ97:AZ101"/>
    <mergeCell ref="BA97:BA101"/>
    <mergeCell ref="BK97:BK101"/>
    <mergeCell ref="BL97:BL101"/>
    <mergeCell ref="BM97:BM101"/>
    <mergeCell ref="BN97:BN101"/>
    <mergeCell ref="DA97:DA101"/>
    <mergeCell ref="DB97:DB101"/>
    <mergeCell ref="DC97:DC101"/>
    <mergeCell ref="DD97:DD101"/>
    <mergeCell ref="DE97:DE101"/>
    <mergeCell ref="DF97:DF101"/>
    <mergeCell ref="DG97:DG101"/>
    <mergeCell ref="DH97:DH101"/>
    <mergeCell ref="DI97:DI101"/>
    <mergeCell ref="DJ97:DJ101"/>
    <mergeCell ref="DK97:DK101"/>
    <mergeCell ref="DL97:DL101"/>
    <mergeCell ref="DM97:DM101"/>
    <mergeCell ref="DN97:DN101"/>
    <mergeCell ref="DO97:DO101"/>
    <mergeCell ref="DP97:DP101"/>
    <mergeCell ref="W98:X98"/>
    <mergeCell ref="Y98:Z98"/>
    <mergeCell ref="AA98:AB98"/>
    <mergeCell ref="AC98:AD98"/>
    <mergeCell ref="AE98:AF98"/>
    <mergeCell ref="AJ98:AK98"/>
    <mergeCell ref="AL98:AM98"/>
    <mergeCell ref="AN98:AO98"/>
    <mergeCell ref="W99:X99"/>
    <mergeCell ref="Y99:Z99"/>
    <mergeCell ref="AA99:AB99"/>
    <mergeCell ref="AC99:AD99"/>
    <mergeCell ref="AE99:AF99"/>
    <mergeCell ref="AJ99:AK99"/>
    <mergeCell ref="AL99:AM99"/>
    <mergeCell ref="AN99:AO99"/>
    <mergeCell ref="W100:X100"/>
    <mergeCell ref="Y100:Z100"/>
    <mergeCell ref="AA100:AB100"/>
    <mergeCell ref="AC100:AD100"/>
    <mergeCell ref="AE100:AF100"/>
    <mergeCell ref="AJ100:AK100"/>
    <mergeCell ref="AL100:AM100"/>
    <mergeCell ref="AN100:AO100"/>
    <mergeCell ref="W101:X101"/>
    <mergeCell ref="Y101:Z101"/>
    <mergeCell ref="AA101:AB101"/>
    <mergeCell ref="AC101:AD101"/>
    <mergeCell ref="AE101:AF101"/>
    <mergeCell ref="AJ101:AK101"/>
    <mergeCell ref="AL101:AM101"/>
    <mergeCell ref="AN101:AO101"/>
    <mergeCell ref="BO97:BO101"/>
    <mergeCell ref="BP97:BP101"/>
    <mergeCell ref="BR97:BR101"/>
    <mergeCell ref="BS97:BS101"/>
    <mergeCell ref="BT97:BT101"/>
    <mergeCell ref="BV97:BV101"/>
    <mergeCell ref="BW97:BW101"/>
    <mergeCell ref="BX97:BX101"/>
    <mergeCell ref="BY97:BY101"/>
    <mergeCell ref="BZ97:BZ101"/>
    <mergeCell ref="CA97:CA101"/>
    <mergeCell ref="CB97:CB101"/>
    <mergeCell ref="CC97:CC101"/>
    <mergeCell ref="CD97:CD101"/>
    <mergeCell ref="CE97:CE101"/>
    <mergeCell ref="CF97:CF101"/>
    <mergeCell ref="CG103:CG107"/>
    <mergeCell ref="CH103:CH107"/>
    <mergeCell ref="CI103:CI107"/>
    <mergeCell ref="CJ103:CJ107"/>
    <mergeCell ref="CK103:CK107"/>
    <mergeCell ref="CL103:CL107"/>
    <mergeCell ref="CM103:CM107"/>
    <mergeCell ref="CN103:CN107"/>
    <mergeCell ref="CO103:CO107"/>
    <mergeCell ref="CP103:CP107"/>
    <mergeCell ref="CR103:CR107"/>
    <mergeCell ref="CS103:CS107"/>
    <mergeCell ref="CT103:CT107"/>
    <mergeCell ref="CU103:CU107"/>
    <mergeCell ref="CV103:CW107"/>
    <mergeCell ref="CX103:CY107"/>
    <mergeCell ref="CZ103:CZ107"/>
    <mergeCell ref="B103:B107"/>
    <mergeCell ref="C103:C107"/>
    <mergeCell ref="D103:D107"/>
    <mergeCell ref="E103:E107"/>
    <mergeCell ref="F103:F107"/>
    <mergeCell ref="G103:G107"/>
    <mergeCell ref="I103:I107"/>
    <mergeCell ref="J103:J107"/>
    <mergeCell ref="K103:K107"/>
    <mergeCell ref="M103:M107"/>
    <mergeCell ref="N103:N107"/>
    <mergeCell ref="O103:O107"/>
    <mergeCell ref="P103:P107"/>
    <mergeCell ref="Q103:Q107"/>
    <mergeCell ref="R103:R107"/>
    <mergeCell ref="W103:X103"/>
    <mergeCell ref="Y103:Z103"/>
    <mergeCell ref="AA103:AB103"/>
    <mergeCell ref="AC103:AD103"/>
    <mergeCell ref="AE103:AF103"/>
    <mergeCell ref="AJ103:AK103"/>
    <mergeCell ref="AL103:AM103"/>
    <mergeCell ref="AN103:AO103"/>
    <mergeCell ref="AV103:AV107"/>
    <mergeCell ref="AW103:AW107"/>
    <mergeCell ref="AX103:AX107"/>
    <mergeCell ref="AY103:AY107"/>
    <mergeCell ref="AZ103:AZ107"/>
    <mergeCell ref="BA103:BA107"/>
    <mergeCell ref="BK103:BK107"/>
    <mergeCell ref="BL103:BL107"/>
    <mergeCell ref="BM103:BM107"/>
    <mergeCell ref="BN103:BN107"/>
    <mergeCell ref="DA103:DA107"/>
    <mergeCell ref="DB103:DB107"/>
    <mergeCell ref="DC103:DC107"/>
    <mergeCell ref="DD103:DD107"/>
    <mergeCell ref="DE103:DE107"/>
    <mergeCell ref="DF103:DF107"/>
    <mergeCell ref="DG103:DG107"/>
    <mergeCell ref="DH103:DH107"/>
    <mergeCell ref="DI103:DI107"/>
    <mergeCell ref="DJ103:DJ107"/>
    <mergeCell ref="DK103:DK107"/>
    <mergeCell ref="DL103:DL107"/>
    <mergeCell ref="DM103:DM107"/>
    <mergeCell ref="DN103:DN107"/>
    <mergeCell ref="DO103:DO107"/>
    <mergeCell ref="DP103:DP107"/>
    <mergeCell ref="W104:X104"/>
    <mergeCell ref="Y104:Z104"/>
    <mergeCell ref="AA104:AB104"/>
    <mergeCell ref="AC104:AD104"/>
    <mergeCell ref="AE104:AF104"/>
    <mergeCell ref="AJ104:AK104"/>
    <mergeCell ref="AL104:AM104"/>
    <mergeCell ref="AN104:AO104"/>
    <mergeCell ref="W105:X105"/>
    <mergeCell ref="Y105:Z105"/>
    <mergeCell ref="AA105:AB105"/>
    <mergeCell ref="AC105:AD105"/>
    <mergeCell ref="AE105:AF105"/>
    <mergeCell ref="AJ105:AK105"/>
    <mergeCell ref="AL105:AM105"/>
    <mergeCell ref="AN105:AO105"/>
    <mergeCell ref="W106:X106"/>
    <mergeCell ref="Y106:Z106"/>
    <mergeCell ref="AA106:AB106"/>
    <mergeCell ref="AC106:AD106"/>
    <mergeCell ref="AE106:AF106"/>
    <mergeCell ref="AJ106:AK106"/>
    <mergeCell ref="AL106:AM106"/>
    <mergeCell ref="AN106:AO106"/>
    <mergeCell ref="W107:X107"/>
    <mergeCell ref="Y107:Z107"/>
    <mergeCell ref="AA107:AB107"/>
    <mergeCell ref="AC107:AD107"/>
    <mergeCell ref="AE107:AF107"/>
    <mergeCell ref="AJ107:AK107"/>
    <mergeCell ref="AL107:AM107"/>
    <mergeCell ref="AN107:AO107"/>
    <mergeCell ref="BO103:BO107"/>
    <mergeCell ref="BP103:BP107"/>
    <mergeCell ref="BR103:BR107"/>
    <mergeCell ref="BS103:BS107"/>
    <mergeCell ref="BT103:BT107"/>
    <mergeCell ref="BV103:BV107"/>
    <mergeCell ref="BW103:BW107"/>
    <mergeCell ref="BX103:BX107"/>
    <mergeCell ref="BY103:BY107"/>
    <mergeCell ref="BZ103:BZ107"/>
    <mergeCell ref="CA103:CA107"/>
    <mergeCell ref="CB103:CB107"/>
    <mergeCell ref="CC103:CC107"/>
    <mergeCell ref="CD103:CD107"/>
    <mergeCell ref="CE103:CE107"/>
    <mergeCell ref="CF103:CF107"/>
    <mergeCell ref="CG109:CG113"/>
    <mergeCell ref="CH109:CH113"/>
    <mergeCell ref="CI109:CI113"/>
    <mergeCell ref="CJ109:CJ113"/>
    <mergeCell ref="CK109:CK113"/>
    <mergeCell ref="CL109:CL113"/>
    <mergeCell ref="CM109:CM113"/>
    <mergeCell ref="CN109:CN113"/>
    <mergeCell ref="CO109:CO113"/>
    <mergeCell ref="CP109:CP113"/>
    <mergeCell ref="CR109:CR113"/>
    <mergeCell ref="CS109:CS113"/>
    <mergeCell ref="CT109:CT113"/>
    <mergeCell ref="CU109:CU113"/>
    <mergeCell ref="CV109:CW113"/>
    <mergeCell ref="CX109:CY113"/>
    <mergeCell ref="CZ109:CZ113"/>
    <mergeCell ref="B109:B113"/>
    <mergeCell ref="C109:C113"/>
    <mergeCell ref="D109:D113"/>
    <mergeCell ref="E109:E113"/>
    <mergeCell ref="F109:F113"/>
    <mergeCell ref="G109:G113"/>
    <mergeCell ref="I109:I113"/>
    <mergeCell ref="J109:J113"/>
    <mergeCell ref="K109:K113"/>
    <mergeCell ref="M109:M113"/>
    <mergeCell ref="N109:N113"/>
    <mergeCell ref="O109:O113"/>
    <mergeCell ref="P109:P113"/>
    <mergeCell ref="Q109:Q113"/>
    <mergeCell ref="R109:R113"/>
    <mergeCell ref="W109:X109"/>
    <mergeCell ref="Y109:Z109"/>
    <mergeCell ref="AA109:AB109"/>
    <mergeCell ref="AC109:AD109"/>
    <mergeCell ref="AE109:AF109"/>
    <mergeCell ref="AJ109:AK109"/>
    <mergeCell ref="AL109:AM109"/>
    <mergeCell ref="AN109:AO109"/>
    <mergeCell ref="AV109:AV113"/>
    <mergeCell ref="AW109:AW113"/>
    <mergeCell ref="AX109:AX113"/>
    <mergeCell ref="AY109:AY113"/>
    <mergeCell ref="AZ109:AZ113"/>
    <mergeCell ref="BA109:BA113"/>
    <mergeCell ref="BK109:BK113"/>
    <mergeCell ref="BL109:BL113"/>
    <mergeCell ref="BM109:BM113"/>
    <mergeCell ref="BN109:BN113"/>
    <mergeCell ref="DA109:DA113"/>
    <mergeCell ref="DB109:DB113"/>
    <mergeCell ref="DC109:DC113"/>
    <mergeCell ref="DD109:DD113"/>
    <mergeCell ref="DE109:DE113"/>
    <mergeCell ref="DF109:DF113"/>
    <mergeCell ref="DG109:DG113"/>
    <mergeCell ref="DH109:DH113"/>
    <mergeCell ref="DI109:DI113"/>
    <mergeCell ref="DJ109:DJ113"/>
    <mergeCell ref="DK109:DK113"/>
    <mergeCell ref="DL109:DL113"/>
    <mergeCell ref="DM109:DM113"/>
    <mergeCell ref="DN109:DN113"/>
    <mergeCell ref="DO109:DO113"/>
    <mergeCell ref="DP109:DP113"/>
    <mergeCell ref="W110:X110"/>
    <mergeCell ref="Y110:Z110"/>
    <mergeCell ref="AA110:AB110"/>
    <mergeCell ref="AC110:AD110"/>
    <mergeCell ref="AE110:AF110"/>
    <mergeCell ref="AJ110:AK110"/>
    <mergeCell ref="AL110:AM110"/>
    <mergeCell ref="AN110:AO110"/>
    <mergeCell ref="W111:X111"/>
    <mergeCell ref="Y111:Z111"/>
    <mergeCell ref="AA111:AB111"/>
    <mergeCell ref="AC111:AD111"/>
    <mergeCell ref="AE111:AF111"/>
    <mergeCell ref="AJ111:AK111"/>
    <mergeCell ref="AL111:AM111"/>
    <mergeCell ref="AN111:AO111"/>
    <mergeCell ref="W112:X112"/>
    <mergeCell ref="Y112:Z112"/>
    <mergeCell ref="AA112:AB112"/>
    <mergeCell ref="AC112:AD112"/>
    <mergeCell ref="AE112:AF112"/>
    <mergeCell ref="AJ112:AK112"/>
    <mergeCell ref="AL112:AM112"/>
    <mergeCell ref="AN112:AO112"/>
    <mergeCell ref="W113:X113"/>
    <mergeCell ref="Y113:Z113"/>
    <mergeCell ref="AA113:AB113"/>
    <mergeCell ref="AC113:AD113"/>
    <mergeCell ref="AE113:AF113"/>
    <mergeCell ref="AJ113:AK113"/>
    <mergeCell ref="AL113:AM113"/>
    <mergeCell ref="AN113:AO113"/>
    <mergeCell ref="BO109:BO113"/>
    <mergeCell ref="BP109:BP113"/>
    <mergeCell ref="BR109:BR113"/>
    <mergeCell ref="BS109:BS113"/>
    <mergeCell ref="BT109:BT113"/>
    <mergeCell ref="BV109:BV113"/>
    <mergeCell ref="BW109:BW113"/>
    <mergeCell ref="BX109:BX113"/>
    <mergeCell ref="BY109:BY113"/>
    <mergeCell ref="BZ109:BZ113"/>
    <mergeCell ref="CA109:CA113"/>
    <mergeCell ref="CB109:CB113"/>
    <mergeCell ref="CC109:CC113"/>
    <mergeCell ref="CD109:CD113"/>
    <mergeCell ref="CE109:CE113"/>
    <mergeCell ref="CF109:CF113"/>
    <mergeCell ref="CG115:CG119"/>
    <mergeCell ref="CH115:CH119"/>
    <mergeCell ref="CI115:CI119"/>
    <mergeCell ref="CJ115:CJ119"/>
    <mergeCell ref="CK115:CK119"/>
    <mergeCell ref="CL115:CL119"/>
    <mergeCell ref="CM115:CM119"/>
    <mergeCell ref="CN115:CN119"/>
    <mergeCell ref="CO115:CO119"/>
    <mergeCell ref="CP115:CP119"/>
    <mergeCell ref="CR115:CR119"/>
    <mergeCell ref="CS115:CS119"/>
    <mergeCell ref="CT115:CT119"/>
    <mergeCell ref="CU115:CU119"/>
    <mergeCell ref="CV115:CW119"/>
    <mergeCell ref="CX115:CY119"/>
    <mergeCell ref="CZ115:CZ119"/>
    <mergeCell ref="B115:B119"/>
    <mergeCell ref="C115:C119"/>
    <mergeCell ref="D115:D119"/>
    <mergeCell ref="E115:E119"/>
    <mergeCell ref="F115:F119"/>
    <mergeCell ref="G115:G119"/>
    <mergeCell ref="I115:I119"/>
    <mergeCell ref="J115:J119"/>
    <mergeCell ref="K115:K119"/>
    <mergeCell ref="M115:M119"/>
    <mergeCell ref="N115:N119"/>
    <mergeCell ref="O115:O119"/>
    <mergeCell ref="P115:P119"/>
    <mergeCell ref="Q115:Q119"/>
    <mergeCell ref="R115:R119"/>
    <mergeCell ref="W115:X115"/>
    <mergeCell ref="Y115:Z115"/>
    <mergeCell ref="AA115:AB115"/>
    <mergeCell ref="AC115:AD115"/>
    <mergeCell ref="AE115:AF115"/>
    <mergeCell ref="AJ115:AK115"/>
    <mergeCell ref="AL115:AM115"/>
    <mergeCell ref="AN115:AO115"/>
    <mergeCell ref="AV115:AV119"/>
    <mergeCell ref="AW115:AW119"/>
    <mergeCell ref="AX115:AX119"/>
    <mergeCell ref="AY115:AY119"/>
    <mergeCell ref="AZ115:AZ119"/>
    <mergeCell ref="BA115:BA119"/>
    <mergeCell ref="BK115:BK119"/>
    <mergeCell ref="BL115:BL119"/>
    <mergeCell ref="BM115:BM119"/>
    <mergeCell ref="BN115:BN119"/>
    <mergeCell ref="DA115:DA119"/>
    <mergeCell ref="DB115:DB119"/>
    <mergeCell ref="DC115:DC119"/>
    <mergeCell ref="DD115:DD119"/>
    <mergeCell ref="DE115:DE119"/>
    <mergeCell ref="DF115:DF119"/>
    <mergeCell ref="DG115:DG119"/>
    <mergeCell ref="DH115:DH119"/>
    <mergeCell ref="DI115:DI119"/>
    <mergeCell ref="DJ115:DJ119"/>
    <mergeCell ref="DK115:DK119"/>
    <mergeCell ref="DL115:DL119"/>
    <mergeCell ref="DM115:DM119"/>
    <mergeCell ref="DN115:DN119"/>
    <mergeCell ref="DO115:DO119"/>
    <mergeCell ref="DP115:DP119"/>
    <mergeCell ref="W116:X116"/>
    <mergeCell ref="Y116:Z116"/>
    <mergeCell ref="AA116:AB116"/>
    <mergeCell ref="AC116:AD116"/>
    <mergeCell ref="AE116:AF116"/>
    <mergeCell ref="AJ116:AK116"/>
    <mergeCell ref="AL116:AM116"/>
    <mergeCell ref="AN116:AO116"/>
    <mergeCell ref="W117:X117"/>
    <mergeCell ref="Y117:Z117"/>
    <mergeCell ref="AA117:AB117"/>
    <mergeCell ref="AC117:AD117"/>
    <mergeCell ref="AE117:AF117"/>
    <mergeCell ref="AJ117:AK117"/>
    <mergeCell ref="AL117:AM117"/>
    <mergeCell ref="AN117:AO117"/>
    <mergeCell ref="W118:X118"/>
    <mergeCell ref="Y118:Z118"/>
    <mergeCell ref="AA118:AB118"/>
    <mergeCell ref="AC118:AD118"/>
    <mergeCell ref="AE118:AF118"/>
    <mergeCell ref="AJ118:AK118"/>
    <mergeCell ref="AL118:AM118"/>
    <mergeCell ref="AN118:AO118"/>
    <mergeCell ref="W119:X119"/>
    <mergeCell ref="Y119:Z119"/>
    <mergeCell ref="AA119:AB119"/>
    <mergeCell ref="AC119:AD119"/>
    <mergeCell ref="AE119:AF119"/>
    <mergeCell ref="AJ119:AK119"/>
    <mergeCell ref="AL119:AM119"/>
    <mergeCell ref="AN119:AO119"/>
    <mergeCell ref="BO115:BO119"/>
    <mergeCell ref="BP115:BP119"/>
    <mergeCell ref="BR115:BR119"/>
    <mergeCell ref="BS115:BS119"/>
    <mergeCell ref="BT115:BT119"/>
    <mergeCell ref="BV115:BV119"/>
    <mergeCell ref="BW115:BW119"/>
    <mergeCell ref="BX115:BX119"/>
    <mergeCell ref="BY115:BY119"/>
    <mergeCell ref="BZ115:BZ119"/>
    <mergeCell ref="CA115:CA119"/>
    <mergeCell ref="CB115:CB119"/>
    <mergeCell ref="CC115:CC119"/>
    <mergeCell ref="CD115:CD119"/>
    <mergeCell ref="CE115:CE119"/>
    <mergeCell ref="CF115:CF119"/>
    <mergeCell ref="CG121:CG125"/>
    <mergeCell ref="CH121:CH125"/>
    <mergeCell ref="CI121:CI125"/>
    <mergeCell ref="CJ121:CJ125"/>
    <mergeCell ref="CK121:CK125"/>
    <mergeCell ref="CL121:CL125"/>
    <mergeCell ref="CM121:CM125"/>
    <mergeCell ref="CN121:CN125"/>
    <mergeCell ref="CO121:CO125"/>
    <mergeCell ref="CP121:CP125"/>
    <mergeCell ref="CR121:CR125"/>
    <mergeCell ref="CS121:CS125"/>
    <mergeCell ref="CT121:CT125"/>
    <mergeCell ref="CU121:CU125"/>
    <mergeCell ref="CV121:CW125"/>
    <mergeCell ref="CX121:CY125"/>
    <mergeCell ref="CZ121:CZ125"/>
    <mergeCell ref="B121:B125"/>
    <mergeCell ref="C121:C125"/>
    <mergeCell ref="D121:D125"/>
    <mergeCell ref="E121:E125"/>
    <mergeCell ref="F121:F125"/>
    <mergeCell ref="G121:G125"/>
    <mergeCell ref="I121:I125"/>
    <mergeCell ref="J121:J125"/>
    <mergeCell ref="K121:K125"/>
    <mergeCell ref="M121:M125"/>
    <mergeCell ref="N121:N125"/>
    <mergeCell ref="O121:O125"/>
    <mergeCell ref="P121:P125"/>
    <mergeCell ref="Q121:Q125"/>
    <mergeCell ref="R121:R125"/>
    <mergeCell ref="W121:X121"/>
    <mergeCell ref="Y121:Z121"/>
    <mergeCell ref="AA121:AB121"/>
    <mergeCell ref="AC121:AD121"/>
    <mergeCell ref="AE121:AF121"/>
    <mergeCell ref="AJ121:AK121"/>
    <mergeCell ref="AL121:AM121"/>
    <mergeCell ref="AN121:AO121"/>
    <mergeCell ref="AV121:AV125"/>
    <mergeCell ref="AW121:AW125"/>
    <mergeCell ref="AX121:AX125"/>
    <mergeCell ref="AY121:AY125"/>
    <mergeCell ref="AZ121:AZ125"/>
    <mergeCell ref="BA121:BA125"/>
    <mergeCell ref="BK121:BK125"/>
    <mergeCell ref="BL121:BL125"/>
    <mergeCell ref="BM121:BM125"/>
    <mergeCell ref="BN121:BN125"/>
    <mergeCell ref="DA121:DA125"/>
    <mergeCell ref="DB121:DB125"/>
    <mergeCell ref="DC121:DC125"/>
    <mergeCell ref="DD121:DD125"/>
    <mergeCell ref="DE121:DE125"/>
    <mergeCell ref="DF121:DF125"/>
    <mergeCell ref="DG121:DG125"/>
    <mergeCell ref="DH121:DH125"/>
    <mergeCell ref="DI121:DI125"/>
    <mergeCell ref="DJ121:DJ125"/>
    <mergeCell ref="DK121:DK125"/>
    <mergeCell ref="DL121:DL125"/>
    <mergeCell ref="DM121:DM125"/>
    <mergeCell ref="DN121:DN125"/>
    <mergeCell ref="DO121:DO125"/>
    <mergeCell ref="DP121:DP125"/>
    <mergeCell ref="W122:X122"/>
    <mergeCell ref="Y122:Z122"/>
    <mergeCell ref="AA122:AB122"/>
    <mergeCell ref="AC122:AD122"/>
    <mergeCell ref="AE122:AF122"/>
    <mergeCell ref="AJ122:AK122"/>
    <mergeCell ref="AL122:AM122"/>
    <mergeCell ref="AN122:AO122"/>
    <mergeCell ref="W123:X123"/>
    <mergeCell ref="Y123:Z123"/>
    <mergeCell ref="AA123:AB123"/>
    <mergeCell ref="AC123:AD123"/>
    <mergeCell ref="AE123:AF123"/>
    <mergeCell ref="AJ123:AK123"/>
    <mergeCell ref="AL123:AM123"/>
    <mergeCell ref="AN123:AO123"/>
    <mergeCell ref="W124:X124"/>
    <mergeCell ref="Y124:Z124"/>
    <mergeCell ref="AA124:AB124"/>
    <mergeCell ref="AC124:AD124"/>
    <mergeCell ref="AE124:AF124"/>
    <mergeCell ref="AJ124:AK124"/>
    <mergeCell ref="AL124:AM124"/>
    <mergeCell ref="AN124:AO124"/>
    <mergeCell ref="W125:X125"/>
    <mergeCell ref="Y125:Z125"/>
    <mergeCell ref="AA125:AB125"/>
    <mergeCell ref="AC125:AD125"/>
    <mergeCell ref="AE125:AF125"/>
    <mergeCell ref="AJ125:AK125"/>
    <mergeCell ref="AL125:AM125"/>
    <mergeCell ref="AN125:AO125"/>
    <mergeCell ref="BO121:BO125"/>
    <mergeCell ref="BP121:BP125"/>
    <mergeCell ref="BR121:BR125"/>
    <mergeCell ref="BS121:BS125"/>
    <mergeCell ref="BT121:BT125"/>
    <mergeCell ref="BV121:BV125"/>
    <mergeCell ref="BW121:BW125"/>
    <mergeCell ref="BX121:BX125"/>
    <mergeCell ref="BY121:BY125"/>
    <mergeCell ref="BZ121:BZ125"/>
    <mergeCell ref="CA121:CA125"/>
    <mergeCell ref="CB121:CB125"/>
    <mergeCell ref="CC121:CC125"/>
    <mergeCell ref="CD121:CD125"/>
    <mergeCell ref="CE121:CE125"/>
    <mergeCell ref="CF121:CF125"/>
    <mergeCell ref="CG127:CG131"/>
    <mergeCell ref="CH127:CH131"/>
    <mergeCell ref="CI127:CI131"/>
    <mergeCell ref="CJ127:CJ131"/>
    <mergeCell ref="CK127:CK131"/>
    <mergeCell ref="CL127:CL131"/>
    <mergeCell ref="CM127:CM131"/>
    <mergeCell ref="CN127:CN131"/>
    <mergeCell ref="CO127:CO131"/>
    <mergeCell ref="CP127:CP131"/>
    <mergeCell ref="CR127:CR131"/>
    <mergeCell ref="CS127:CS131"/>
    <mergeCell ref="CT127:CT131"/>
    <mergeCell ref="CU127:CU131"/>
    <mergeCell ref="CV127:CW131"/>
    <mergeCell ref="CX127:CY131"/>
    <mergeCell ref="CZ127:CZ131"/>
    <mergeCell ref="B127:B131"/>
    <mergeCell ref="C127:C131"/>
    <mergeCell ref="D127:D131"/>
    <mergeCell ref="E127:E131"/>
    <mergeCell ref="F127:F131"/>
    <mergeCell ref="G127:G131"/>
    <mergeCell ref="I127:I131"/>
    <mergeCell ref="J127:J131"/>
    <mergeCell ref="K127:K131"/>
    <mergeCell ref="M127:M131"/>
    <mergeCell ref="N127:N131"/>
    <mergeCell ref="O127:O131"/>
    <mergeCell ref="P127:P131"/>
    <mergeCell ref="Q127:Q131"/>
    <mergeCell ref="R127:R131"/>
    <mergeCell ref="W127:X127"/>
    <mergeCell ref="Y127:Z127"/>
    <mergeCell ref="AA127:AB127"/>
    <mergeCell ref="AC127:AD127"/>
    <mergeCell ref="AE127:AF127"/>
    <mergeCell ref="AJ127:AK127"/>
    <mergeCell ref="AL127:AM127"/>
    <mergeCell ref="AN127:AO127"/>
    <mergeCell ref="AV127:AV131"/>
    <mergeCell ref="AW127:AW131"/>
    <mergeCell ref="AX127:AX131"/>
    <mergeCell ref="AY127:AY131"/>
    <mergeCell ref="AZ127:AZ131"/>
    <mergeCell ref="BA127:BA131"/>
    <mergeCell ref="BK127:BK131"/>
    <mergeCell ref="BL127:BL131"/>
    <mergeCell ref="BM127:BM131"/>
    <mergeCell ref="BN127:BN131"/>
    <mergeCell ref="DA127:DA131"/>
    <mergeCell ref="DB127:DB131"/>
    <mergeCell ref="DC127:DC131"/>
    <mergeCell ref="DD127:DD131"/>
    <mergeCell ref="DE127:DE131"/>
    <mergeCell ref="DF127:DF131"/>
    <mergeCell ref="DG127:DG131"/>
    <mergeCell ref="DH127:DH131"/>
    <mergeCell ref="DI127:DI131"/>
    <mergeCell ref="DJ127:DJ131"/>
    <mergeCell ref="DK127:DK131"/>
    <mergeCell ref="DL127:DL131"/>
    <mergeCell ref="DM127:DM131"/>
    <mergeCell ref="DN127:DN131"/>
    <mergeCell ref="DO127:DO131"/>
    <mergeCell ref="DP127:DP131"/>
    <mergeCell ref="W128:X128"/>
    <mergeCell ref="Y128:Z128"/>
    <mergeCell ref="AA128:AB128"/>
    <mergeCell ref="AC128:AD128"/>
    <mergeCell ref="AE128:AF128"/>
    <mergeCell ref="AJ128:AK128"/>
    <mergeCell ref="AL128:AM128"/>
    <mergeCell ref="AN128:AO128"/>
    <mergeCell ref="W129:X129"/>
    <mergeCell ref="Y129:Z129"/>
    <mergeCell ref="AA129:AB129"/>
    <mergeCell ref="AC129:AD129"/>
    <mergeCell ref="AE129:AF129"/>
    <mergeCell ref="AJ129:AK129"/>
    <mergeCell ref="AL129:AM129"/>
    <mergeCell ref="AN129:AO129"/>
    <mergeCell ref="W130:X130"/>
    <mergeCell ref="Y130:Z130"/>
    <mergeCell ref="AA130:AB130"/>
    <mergeCell ref="AC130:AD130"/>
    <mergeCell ref="AE130:AF130"/>
    <mergeCell ref="AJ130:AK130"/>
    <mergeCell ref="AL130:AM130"/>
    <mergeCell ref="AN130:AO130"/>
    <mergeCell ref="W131:X131"/>
    <mergeCell ref="Y131:Z131"/>
    <mergeCell ref="AA131:AB131"/>
    <mergeCell ref="AC131:AD131"/>
    <mergeCell ref="AE131:AF131"/>
    <mergeCell ref="AJ131:AK131"/>
    <mergeCell ref="AL131:AM131"/>
    <mergeCell ref="AN131:AO131"/>
    <mergeCell ref="BO127:BO131"/>
    <mergeCell ref="BP127:BP131"/>
    <mergeCell ref="BR127:BR131"/>
    <mergeCell ref="BS127:BS131"/>
    <mergeCell ref="BT127:BT131"/>
    <mergeCell ref="BV127:BV131"/>
    <mergeCell ref="BW127:BW131"/>
    <mergeCell ref="BX127:BX131"/>
    <mergeCell ref="BY127:BY131"/>
    <mergeCell ref="BZ127:BZ131"/>
    <mergeCell ref="CA127:CA131"/>
    <mergeCell ref="CB127:CB131"/>
    <mergeCell ref="CC127:CC131"/>
    <mergeCell ref="CD127:CD131"/>
    <mergeCell ref="CE127:CE131"/>
    <mergeCell ref="CF127:CF131"/>
    <mergeCell ref="CG133:CG137"/>
    <mergeCell ref="CH133:CH137"/>
    <mergeCell ref="CI133:CI137"/>
    <mergeCell ref="CJ133:CJ137"/>
    <mergeCell ref="CK133:CK137"/>
    <mergeCell ref="CL133:CL137"/>
    <mergeCell ref="CM133:CM137"/>
    <mergeCell ref="CN133:CN137"/>
    <mergeCell ref="CO133:CO137"/>
    <mergeCell ref="CP133:CP137"/>
    <mergeCell ref="CR133:CR137"/>
    <mergeCell ref="CS133:CS137"/>
    <mergeCell ref="CT133:CT137"/>
    <mergeCell ref="CU133:CU137"/>
    <mergeCell ref="CV133:CW137"/>
    <mergeCell ref="CX133:CY137"/>
    <mergeCell ref="CZ133:CZ137"/>
    <mergeCell ref="B133:B137"/>
    <mergeCell ref="C133:C137"/>
    <mergeCell ref="D133:D137"/>
    <mergeCell ref="E133:E137"/>
    <mergeCell ref="F133:F137"/>
    <mergeCell ref="G133:G137"/>
    <mergeCell ref="I133:I137"/>
    <mergeCell ref="J133:J137"/>
    <mergeCell ref="K133:K137"/>
    <mergeCell ref="M133:M137"/>
    <mergeCell ref="N133:N137"/>
    <mergeCell ref="O133:O137"/>
    <mergeCell ref="P133:P137"/>
    <mergeCell ref="Q133:Q137"/>
    <mergeCell ref="R133:R137"/>
    <mergeCell ref="W133:X133"/>
    <mergeCell ref="Y133:Z133"/>
    <mergeCell ref="AA133:AB133"/>
    <mergeCell ref="AC133:AD133"/>
    <mergeCell ref="AE133:AF133"/>
    <mergeCell ref="AJ133:AK133"/>
    <mergeCell ref="AL133:AM133"/>
    <mergeCell ref="AN133:AO133"/>
    <mergeCell ref="AV133:AV137"/>
    <mergeCell ref="AW133:AW137"/>
    <mergeCell ref="AX133:AX137"/>
    <mergeCell ref="AY133:AY137"/>
    <mergeCell ref="AZ133:AZ137"/>
    <mergeCell ref="BA133:BA137"/>
    <mergeCell ref="BK133:BK137"/>
    <mergeCell ref="BL133:BL137"/>
    <mergeCell ref="BM133:BM137"/>
    <mergeCell ref="BN133:BN137"/>
    <mergeCell ref="DA133:DA137"/>
    <mergeCell ref="DB133:DB137"/>
    <mergeCell ref="DC133:DC137"/>
    <mergeCell ref="DD133:DD137"/>
    <mergeCell ref="DE133:DE137"/>
    <mergeCell ref="DF133:DF137"/>
    <mergeCell ref="DG133:DG137"/>
    <mergeCell ref="DH133:DH137"/>
    <mergeCell ref="DI133:DI137"/>
    <mergeCell ref="DJ133:DJ137"/>
    <mergeCell ref="DK133:DK137"/>
    <mergeCell ref="DL133:DL137"/>
    <mergeCell ref="DM133:DM137"/>
    <mergeCell ref="DN133:DN137"/>
    <mergeCell ref="DO133:DO137"/>
    <mergeCell ref="DP133:DP137"/>
    <mergeCell ref="W134:X134"/>
    <mergeCell ref="Y134:Z134"/>
    <mergeCell ref="AA134:AB134"/>
    <mergeCell ref="AC134:AD134"/>
    <mergeCell ref="AE134:AF134"/>
    <mergeCell ref="AJ134:AK134"/>
    <mergeCell ref="AL134:AM134"/>
    <mergeCell ref="AN134:AO134"/>
    <mergeCell ref="W135:X135"/>
    <mergeCell ref="Y135:Z135"/>
    <mergeCell ref="AA135:AB135"/>
    <mergeCell ref="AC135:AD135"/>
    <mergeCell ref="AE135:AF135"/>
    <mergeCell ref="AJ135:AK135"/>
    <mergeCell ref="AL135:AM135"/>
    <mergeCell ref="AN135:AO135"/>
    <mergeCell ref="W136:X136"/>
    <mergeCell ref="Y136:Z136"/>
    <mergeCell ref="AA136:AB136"/>
    <mergeCell ref="AC136:AD136"/>
    <mergeCell ref="AE136:AF136"/>
    <mergeCell ref="AJ136:AK136"/>
    <mergeCell ref="AL136:AM136"/>
    <mergeCell ref="AN136:AO136"/>
    <mergeCell ref="W137:X137"/>
    <mergeCell ref="Y137:Z137"/>
    <mergeCell ref="AA137:AB137"/>
    <mergeCell ref="AC137:AD137"/>
    <mergeCell ref="AE137:AF137"/>
    <mergeCell ref="AJ137:AK137"/>
    <mergeCell ref="AL137:AM137"/>
    <mergeCell ref="AN137:AO137"/>
    <mergeCell ref="BO133:BO137"/>
    <mergeCell ref="BP133:BP137"/>
    <mergeCell ref="BR133:BR137"/>
    <mergeCell ref="BS133:BS137"/>
    <mergeCell ref="BT133:BT137"/>
    <mergeCell ref="BV133:BV137"/>
    <mergeCell ref="BW133:BW137"/>
    <mergeCell ref="BX133:BX137"/>
    <mergeCell ref="BY133:BY137"/>
    <mergeCell ref="BZ133:BZ137"/>
    <mergeCell ref="CA133:CA137"/>
    <mergeCell ref="CB133:CB137"/>
    <mergeCell ref="CC133:CC137"/>
    <mergeCell ref="CD133:CD137"/>
    <mergeCell ref="CE133:CE137"/>
    <mergeCell ref="CF133:CF137"/>
    <mergeCell ref="CG139:CG143"/>
    <mergeCell ref="CH139:CH143"/>
    <mergeCell ref="CI139:CI143"/>
    <mergeCell ref="CJ139:CJ143"/>
    <mergeCell ref="CK139:CK143"/>
    <mergeCell ref="CL139:CL143"/>
    <mergeCell ref="CM139:CM143"/>
    <mergeCell ref="CN139:CN143"/>
    <mergeCell ref="CO139:CO143"/>
    <mergeCell ref="CP139:CP143"/>
    <mergeCell ref="CR139:CR143"/>
    <mergeCell ref="CS139:CS143"/>
    <mergeCell ref="CT139:CT143"/>
    <mergeCell ref="CU139:CU143"/>
    <mergeCell ref="CV139:CW143"/>
    <mergeCell ref="CX139:CY143"/>
    <mergeCell ref="CZ139:CZ143"/>
    <mergeCell ref="B139:B143"/>
    <mergeCell ref="C139:C143"/>
    <mergeCell ref="D139:D143"/>
    <mergeCell ref="E139:E143"/>
    <mergeCell ref="F139:F143"/>
    <mergeCell ref="G139:G143"/>
    <mergeCell ref="I139:I143"/>
    <mergeCell ref="J139:J143"/>
    <mergeCell ref="K139:K143"/>
    <mergeCell ref="M139:M143"/>
    <mergeCell ref="N139:N143"/>
    <mergeCell ref="O139:O143"/>
    <mergeCell ref="P139:P143"/>
    <mergeCell ref="Q139:Q143"/>
    <mergeCell ref="R139:R143"/>
    <mergeCell ref="W139:X139"/>
    <mergeCell ref="Y139:Z139"/>
    <mergeCell ref="AA139:AB139"/>
    <mergeCell ref="AC139:AD139"/>
    <mergeCell ref="AE139:AF139"/>
    <mergeCell ref="AJ139:AK139"/>
    <mergeCell ref="AL139:AM139"/>
    <mergeCell ref="AN139:AO139"/>
    <mergeCell ref="AV139:AV143"/>
    <mergeCell ref="AW139:AW143"/>
    <mergeCell ref="AX139:AX143"/>
    <mergeCell ref="AY139:AY143"/>
    <mergeCell ref="AZ139:AZ143"/>
    <mergeCell ref="BA139:BA143"/>
    <mergeCell ref="BK139:BK143"/>
    <mergeCell ref="BL139:BL143"/>
    <mergeCell ref="BM139:BM143"/>
    <mergeCell ref="BN139:BN143"/>
    <mergeCell ref="DA139:DA143"/>
    <mergeCell ref="DB139:DB143"/>
    <mergeCell ref="DC139:DC143"/>
    <mergeCell ref="DD139:DD143"/>
    <mergeCell ref="DE139:DE143"/>
    <mergeCell ref="DF139:DF143"/>
    <mergeCell ref="DG139:DG143"/>
    <mergeCell ref="DH139:DH143"/>
    <mergeCell ref="DI139:DI143"/>
    <mergeCell ref="DJ139:DJ143"/>
    <mergeCell ref="DK139:DK143"/>
    <mergeCell ref="DL139:DL143"/>
    <mergeCell ref="DM139:DM143"/>
    <mergeCell ref="DN139:DN143"/>
    <mergeCell ref="DO139:DO143"/>
    <mergeCell ref="DP139:DP143"/>
    <mergeCell ref="W140:X140"/>
    <mergeCell ref="Y140:Z140"/>
    <mergeCell ref="AA140:AB140"/>
    <mergeCell ref="AC140:AD140"/>
    <mergeCell ref="AE140:AF140"/>
    <mergeCell ref="AJ140:AK140"/>
    <mergeCell ref="AL140:AM140"/>
    <mergeCell ref="AN140:AO140"/>
    <mergeCell ref="W141:X141"/>
    <mergeCell ref="Y141:Z141"/>
    <mergeCell ref="AA141:AB141"/>
    <mergeCell ref="AC141:AD141"/>
    <mergeCell ref="AE141:AF141"/>
    <mergeCell ref="AJ141:AK141"/>
    <mergeCell ref="AL141:AM141"/>
    <mergeCell ref="AN141:AO141"/>
    <mergeCell ref="W142:X142"/>
    <mergeCell ref="Y142:Z142"/>
    <mergeCell ref="AA142:AB142"/>
    <mergeCell ref="AC142:AD142"/>
    <mergeCell ref="AE142:AF142"/>
    <mergeCell ref="AJ142:AK142"/>
    <mergeCell ref="AL142:AM142"/>
    <mergeCell ref="AN142:AO142"/>
    <mergeCell ref="W143:X143"/>
    <mergeCell ref="Y143:Z143"/>
    <mergeCell ref="AA143:AB143"/>
    <mergeCell ref="AC143:AD143"/>
    <mergeCell ref="AE143:AF143"/>
    <mergeCell ref="AJ143:AK143"/>
    <mergeCell ref="AL143:AM143"/>
    <mergeCell ref="AN143:AO143"/>
    <mergeCell ref="BO139:BO143"/>
    <mergeCell ref="BP139:BP143"/>
    <mergeCell ref="BR139:BR143"/>
    <mergeCell ref="BS139:BS143"/>
    <mergeCell ref="BT139:BT143"/>
    <mergeCell ref="BV139:BV143"/>
    <mergeCell ref="BW139:BW143"/>
    <mergeCell ref="BX139:BX143"/>
    <mergeCell ref="BY139:BY143"/>
    <mergeCell ref="BZ139:BZ143"/>
    <mergeCell ref="CA139:CA143"/>
    <mergeCell ref="CB139:CB143"/>
    <mergeCell ref="CC139:CC143"/>
    <mergeCell ref="CD139:CD143"/>
    <mergeCell ref="CE139:CE143"/>
    <mergeCell ref="CF139:CF143"/>
    <mergeCell ref="CG145:CG149"/>
    <mergeCell ref="CH145:CH149"/>
    <mergeCell ref="CI145:CI149"/>
    <mergeCell ref="CJ145:CJ149"/>
    <mergeCell ref="CK145:CK149"/>
    <mergeCell ref="CL145:CL149"/>
    <mergeCell ref="CM145:CM149"/>
    <mergeCell ref="CN145:CN149"/>
    <mergeCell ref="CO145:CO149"/>
    <mergeCell ref="CP145:CP149"/>
    <mergeCell ref="CR145:CR149"/>
    <mergeCell ref="CS145:CS149"/>
    <mergeCell ref="CT145:CT149"/>
    <mergeCell ref="CU145:CU149"/>
    <mergeCell ref="CV145:CW149"/>
    <mergeCell ref="CX145:CY149"/>
    <mergeCell ref="CZ145:CZ149"/>
    <mergeCell ref="B145:B149"/>
    <mergeCell ref="C145:C149"/>
    <mergeCell ref="D145:D149"/>
    <mergeCell ref="E145:E149"/>
    <mergeCell ref="F145:F149"/>
    <mergeCell ref="G145:G149"/>
    <mergeCell ref="I145:I149"/>
    <mergeCell ref="J145:J149"/>
    <mergeCell ref="K145:K149"/>
    <mergeCell ref="M145:M149"/>
    <mergeCell ref="N145:N149"/>
    <mergeCell ref="O145:O149"/>
    <mergeCell ref="P145:P149"/>
    <mergeCell ref="Q145:Q149"/>
    <mergeCell ref="R145:R149"/>
    <mergeCell ref="W145:X145"/>
    <mergeCell ref="Y145:Z145"/>
    <mergeCell ref="AA145:AB145"/>
    <mergeCell ref="AC145:AD145"/>
    <mergeCell ref="AE145:AF145"/>
    <mergeCell ref="AJ145:AK145"/>
    <mergeCell ref="AL145:AM145"/>
    <mergeCell ref="AN145:AO145"/>
    <mergeCell ref="AV145:AV149"/>
    <mergeCell ref="AW145:AW149"/>
    <mergeCell ref="AX145:AX149"/>
    <mergeCell ref="AY145:AY149"/>
    <mergeCell ref="AZ145:AZ149"/>
    <mergeCell ref="BA145:BA149"/>
    <mergeCell ref="BK145:BK149"/>
    <mergeCell ref="BL145:BL149"/>
    <mergeCell ref="BM145:BM149"/>
    <mergeCell ref="BN145:BN149"/>
    <mergeCell ref="DA145:DA149"/>
    <mergeCell ref="DB145:DB149"/>
    <mergeCell ref="DC145:DC149"/>
    <mergeCell ref="DD145:DD149"/>
    <mergeCell ref="DE145:DE149"/>
    <mergeCell ref="DF145:DF149"/>
    <mergeCell ref="DG145:DG149"/>
    <mergeCell ref="DH145:DH149"/>
    <mergeCell ref="DI145:DI149"/>
    <mergeCell ref="DJ145:DJ149"/>
    <mergeCell ref="DK145:DK149"/>
    <mergeCell ref="DL145:DL149"/>
    <mergeCell ref="DM145:DM149"/>
    <mergeCell ref="DN145:DN149"/>
    <mergeCell ref="DO145:DO149"/>
    <mergeCell ref="DP145:DP149"/>
    <mergeCell ref="W146:X146"/>
    <mergeCell ref="Y146:Z146"/>
    <mergeCell ref="AA146:AB146"/>
    <mergeCell ref="AC146:AD146"/>
    <mergeCell ref="AE146:AF146"/>
    <mergeCell ref="AJ146:AK146"/>
    <mergeCell ref="AL146:AM146"/>
    <mergeCell ref="AN146:AO146"/>
    <mergeCell ref="W147:X147"/>
    <mergeCell ref="Y147:Z147"/>
    <mergeCell ref="AA147:AB147"/>
    <mergeCell ref="AC147:AD147"/>
    <mergeCell ref="AE147:AF147"/>
    <mergeCell ref="AJ147:AK147"/>
    <mergeCell ref="AL147:AM147"/>
    <mergeCell ref="AN147:AO147"/>
    <mergeCell ref="W148:X148"/>
    <mergeCell ref="Y148:Z148"/>
    <mergeCell ref="AA148:AB148"/>
    <mergeCell ref="AC148:AD148"/>
    <mergeCell ref="AE148:AF148"/>
    <mergeCell ref="AJ148:AK148"/>
    <mergeCell ref="AL148:AM148"/>
    <mergeCell ref="AN148:AO148"/>
    <mergeCell ref="W149:X149"/>
    <mergeCell ref="Y149:Z149"/>
    <mergeCell ref="AA149:AB149"/>
    <mergeCell ref="AC149:AD149"/>
    <mergeCell ref="AE149:AF149"/>
    <mergeCell ref="AJ149:AK149"/>
    <mergeCell ref="AL149:AM149"/>
    <mergeCell ref="AN149:AO149"/>
    <mergeCell ref="BO145:BO149"/>
    <mergeCell ref="BP145:BP149"/>
    <mergeCell ref="BR145:BR149"/>
    <mergeCell ref="BS145:BS149"/>
    <mergeCell ref="BT145:BT149"/>
    <mergeCell ref="BV145:BV149"/>
    <mergeCell ref="BW145:BW149"/>
    <mergeCell ref="BX145:BX149"/>
    <mergeCell ref="BY145:BY149"/>
    <mergeCell ref="BZ145:BZ149"/>
    <mergeCell ref="CA145:CA149"/>
    <mergeCell ref="CB145:CB149"/>
    <mergeCell ref="CC145:CC149"/>
    <mergeCell ref="CD145:CD149"/>
    <mergeCell ref="CE145:CE149"/>
    <mergeCell ref="CF145:CF149"/>
    <mergeCell ref="CG151:CG155"/>
    <mergeCell ref="CH151:CH155"/>
    <mergeCell ref="CI151:CI155"/>
    <mergeCell ref="CJ151:CJ155"/>
    <mergeCell ref="CK151:CK155"/>
    <mergeCell ref="CL151:CL155"/>
    <mergeCell ref="CM151:CM155"/>
    <mergeCell ref="CN151:CN155"/>
    <mergeCell ref="CO151:CO155"/>
    <mergeCell ref="CP151:CP155"/>
    <mergeCell ref="CR151:CR155"/>
    <mergeCell ref="CS151:CS155"/>
    <mergeCell ref="CT151:CT155"/>
    <mergeCell ref="CU151:CU155"/>
    <mergeCell ref="CV151:CW155"/>
    <mergeCell ref="CX151:CY155"/>
    <mergeCell ref="CZ151:CZ155"/>
    <mergeCell ref="B151:B155"/>
    <mergeCell ref="C151:C155"/>
    <mergeCell ref="D151:D155"/>
    <mergeCell ref="E151:E155"/>
    <mergeCell ref="F151:F155"/>
    <mergeCell ref="G151:G155"/>
    <mergeCell ref="I151:I155"/>
    <mergeCell ref="J151:J155"/>
    <mergeCell ref="K151:K155"/>
    <mergeCell ref="M151:M155"/>
    <mergeCell ref="N151:N155"/>
    <mergeCell ref="O151:O155"/>
    <mergeCell ref="P151:P155"/>
    <mergeCell ref="Q151:Q155"/>
    <mergeCell ref="R151:R155"/>
    <mergeCell ref="W151:X151"/>
    <mergeCell ref="Y151:Z151"/>
    <mergeCell ref="AA151:AB151"/>
    <mergeCell ref="AC151:AD151"/>
    <mergeCell ref="AE151:AF151"/>
    <mergeCell ref="AJ151:AK151"/>
    <mergeCell ref="AL151:AM151"/>
    <mergeCell ref="AN151:AO151"/>
    <mergeCell ref="AV151:AV155"/>
    <mergeCell ref="AW151:AW155"/>
    <mergeCell ref="AX151:AX155"/>
    <mergeCell ref="AY151:AY155"/>
    <mergeCell ref="AZ151:AZ155"/>
    <mergeCell ref="BA151:BA155"/>
    <mergeCell ref="BK151:BK155"/>
    <mergeCell ref="BL151:BL155"/>
    <mergeCell ref="BM151:BM155"/>
    <mergeCell ref="BN151:BN155"/>
    <mergeCell ref="DA151:DA155"/>
    <mergeCell ref="DB151:DB155"/>
    <mergeCell ref="DC151:DC155"/>
    <mergeCell ref="DD151:DD155"/>
    <mergeCell ref="DE151:DE155"/>
    <mergeCell ref="DF151:DF155"/>
    <mergeCell ref="DG151:DG155"/>
    <mergeCell ref="DH151:DH155"/>
    <mergeCell ref="DI151:DI155"/>
    <mergeCell ref="DJ151:DJ155"/>
    <mergeCell ref="DK151:DK155"/>
    <mergeCell ref="DL151:DL155"/>
    <mergeCell ref="DM151:DM155"/>
    <mergeCell ref="DN151:DN155"/>
    <mergeCell ref="DO151:DO155"/>
    <mergeCell ref="DP151:DP155"/>
    <mergeCell ref="W152:X152"/>
    <mergeCell ref="Y152:Z152"/>
    <mergeCell ref="AA152:AB152"/>
    <mergeCell ref="AC152:AD152"/>
    <mergeCell ref="AE152:AF152"/>
    <mergeCell ref="AJ152:AK152"/>
    <mergeCell ref="AL152:AM152"/>
    <mergeCell ref="AN152:AO152"/>
    <mergeCell ref="W153:X153"/>
    <mergeCell ref="Y153:Z153"/>
    <mergeCell ref="AA153:AB153"/>
    <mergeCell ref="AC153:AD153"/>
    <mergeCell ref="AE153:AF153"/>
    <mergeCell ref="AJ153:AK153"/>
    <mergeCell ref="AL153:AM153"/>
    <mergeCell ref="AN153:AO153"/>
    <mergeCell ref="W154:X154"/>
    <mergeCell ref="Y154:Z154"/>
    <mergeCell ref="AA154:AB154"/>
    <mergeCell ref="AC154:AD154"/>
    <mergeCell ref="AE154:AF154"/>
    <mergeCell ref="AJ154:AK154"/>
    <mergeCell ref="AL154:AM154"/>
    <mergeCell ref="AN154:AO154"/>
    <mergeCell ref="W155:X155"/>
    <mergeCell ref="Y155:Z155"/>
    <mergeCell ref="AA155:AB155"/>
    <mergeCell ref="AC155:AD155"/>
    <mergeCell ref="AE155:AF155"/>
    <mergeCell ref="AJ155:AK155"/>
    <mergeCell ref="AL155:AM155"/>
    <mergeCell ref="AN155:AO155"/>
    <mergeCell ref="BO151:BO155"/>
    <mergeCell ref="BP151:BP155"/>
    <mergeCell ref="BR151:BR155"/>
    <mergeCell ref="BS151:BS155"/>
    <mergeCell ref="BT151:BT155"/>
    <mergeCell ref="BV151:BV155"/>
    <mergeCell ref="BW151:BW155"/>
    <mergeCell ref="BX151:BX155"/>
    <mergeCell ref="BY151:BY155"/>
    <mergeCell ref="BZ151:BZ155"/>
    <mergeCell ref="CA151:CA155"/>
    <mergeCell ref="CB151:CB155"/>
    <mergeCell ref="CC151:CC155"/>
    <mergeCell ref="CD151:CD155"/>
    <mergeCell ref="CE151:CE155"/>
    <mergeCell ref="CF151:CF155"/>
    <mergeCell ref="CG157:CG161"/>
    <mergeCell ref="CH157:CH161"/>
    <mergeCell ref="CI157:CI161"/>
    <mergeCell ref="CJ157:CJ161"/>
    <mergeCell ref="CK157:CK161"/>
    <mergeCell ref="CL157:CL161"/>
    <mergeCell ref="CM157:CM161"/>
    <mergeCell ref="CN157:CN161"/>
    <mergeCell ref="CO157:CO161"/>
    <mergeCell ref="CP157:CP161"/>
    <mergeCell ref="CR157:CR161"/>
    <mergeCell ref="CS157:CS161"/>
    <mergeCell ref="CT157:CT161"/>
    <mergeCell ref="CU157:CU161"/>
    <mergeCell ref="CV157:CW161"/>
    <mergeCell ref="CX157:CY161"/>
    <mergeCell ref="CZ157:CZ161"/>
    <mergeCell ref="B157:B161"/>
    <mergeCell ref="C157:C161"/>
    <mergeCell ref="D157:D161"/>
    <mergeCell ref="E157:E161"/>
    <mergeCell ref="F157:F161"/>
    <mergeCell ref="G157:G161"/>
    <mergeCell ref="I157:I161"/>
    <mergeCell ref="J157:J161"/>
    <mergeCell ref="K157:K161"/>
    <mergeCell ref="M157:M161"/>
    <mergeCell ref="N157:N161"/>
    <mergeCell ref="O157:O161"/>
    <mergeCell ref="P157:P161"/>
    <mergeCell ref="Q157:Q161"/>
    <mergeCell ref="R157:R161"/>
    <mergeCell ref="W157:X157"/>
    <mergeCell ref="Y157:Z157"/>
    <mergeCell ref="AA157:AB157"/>
    <mergeCell ref="AC157:AD157"/>
    <mergeCell ref="AE157:AF157"/>
    <mergeCell ref="AJ157:AK157"/>
    <mergeCell ref="AL157:AM157"/>
    <mergeCell ref="AN157:AO157"/>
    <mergeCell ref="AV157:AV161"/>
    <mergeCell ref="AW157:AW161"/>
    <mergeCell ref="AX157:AX161"/>
    <mergeCell ref="AY157:AY161"/>
    <mergeCell ref="AZ157:AZ161"/>
    <mergeCell ref="BA157:BA161"/>
    <mergeCell ref="BK157:BK161"/>
    <mergeCell ref="BL157:BL161"/>
    <mergeCell ref="BM157:BM161"/>
    <mergeCell ref="BN157:BN161"/>
    <mergeCell ref="DA157:DA161"/>
    <mergeCell ref="DB157:DB161"/>
    <mergeCell ref="DC157:DC161"/>
    <mergeCell ref="DD157:DD161"/>
    <mergeCell ref="DE157:DE161"/>
    <mergeCell ref="DF157:DF161"/>
    <mergeCell ref="DG157:DG161"/>
    <mergeCell ref="DH157:DH161"/>
    <mergeCell ref="DI157:DI161"/>
    <mergeCell ref="DJ157:DJ161"/>
    <mergeCell ref="DK157:DK161"/>
    <mergeCell ref="DL157:DL161"/>
    <mergeCell ref="DM157:DM161"/>
    <mergeCell ref="DN157:DN161"/>
    <mergeCell ref="DO157:DO161"/>
    <mergeCell ref="DP157:DP161"/>
    <mergeCell ref="W158:X158"/>
    <mergeCell ref="Y158:Z158"/>
    <mergeCell ref="AA158:AB158"/>
    <mergeCell ref="AC158:AD158"/>
    <mergeCell ref="AE158:AF158"/>
    <mergeCell ref="AJ158:AK158"/>
    <mergeCell ref="AL158:AM158"/>
    <mergeCell ref="AN158:AO158"/>
    <mergeCell ref="W159:X159"/>
    <mergeCell ref="Y159:Z159"/>
    <mergeCell ref="AA159:AB159"/>
    <mergeCell ref="AC159:AD159"/>
    <mergeCell ref="AE159:AF159"/>
    <mergeCell ref="AJ159:AK159"/>
    <mergeCell ref="AL159:AM159"/>
    <mergeCell ref="AN159:AO159"/>
    <mergeCell ref="W160:X160"/>
    <mergeCell ref="Y160:Z160"/>
    <mergeCell ref="AA160:AB160"/>
    <mergeCell ref="AC160:AD160"/>
    <mergeCell ref="AE160:AF160"/>
    <mergeCell ref="AJ160:AK160"/>
    <mergeCell ref="AL160:AM160"/>
    <mergeCell ref="AN160:AO160"/>
    <mergeCell ref="W161:X161"/>
    <mergeCell ref="Y161:Z161"/>
    <mergeCell ref="AA161:AB161"/>
    <mergeCell ref="AC161:AD161"/>
    <mergeCell ref="AE161:AF161"/>
    <mergeCell ref="AJ161:AK161"/>
    <mergeCell ref="AL161:AM161"/>
    <mergeCell ref="AN161:AO161"/>
    <mergeCell ref="BO157:BO161"/>
    <mergeCell ref="BP157:BP161"/>
    <mergeCell ref="BR157:BR161"/>
    <mergeCell ref="BS157:BS161"/>
    <mergeCell ref="BT157:BT161"/>
    <mergeCell ref="BV157:BV161"/>
    <mergeCell ref="BW157:BW161"/>
    <mergeCell ref="BX157:BX161"/>
    <mergeCell ref="BY157:BY161"/>
    <mergeCell ref="BZ157:BZ161"/>
    <mergeCell ref="CA157:CA161"/>
    <mergeCell ref="CB157:CB161"/>
    <mergeCell ref="CC157:CC161"/>
    <mergeCell ref="CD157:CD161"/>
    <mergeCell ref="CE157:CE161"/>
    <mergeCell ref="CF157:CF161"/>
  </mergeCells>
  <conditionalFormatting sqref="U21:V23 U26:V29 U34:V35 U39:V41 U63:V65 U73:V77 U79:V83 U67:V71">
    <cfRule type="cellIs" dxfId="17740" priority="50904" operator="equal">
      <formula>"X"</formula>
    </cfRule>
  </conditionalFormatting>
  <conditionalFormatting sqref="AJ21:AK23 AJ25:AK29 AJ34:AK35 AJ39:AK41 AJ63:AK65 AJ76:AK77 AJ81:AK83 AJ67:AK71">
    <cfRule type="cellIs" dxfId="17739" priority="50902" operator="equal">
      <formula>"NO"</formula>
    </cfRule>
    <cfRule type="cellIs" dxfId="17738" priority="50903" operator="equal">
      <formula>"SI"</formula>
    </cfRule>
  </conditionalFormatting>
  <conditionalFormatting sqref="AL21:AM23 AL25:AM29 AL34:AM35 AL39:AM41 AL63:AM65 AL76:AM77 AL81:AM83 AL67:AM71">
    <cfRule type="cellIs" dxfId="17737" priority="50898" operator="equal">
      <formula>"ALE"</formula>
    </cfRule>
    <cfRule type="cellIs" dxfId="17736" priority="50899" operator="equal">
      <formula>"CON"</formula>
    </cfRule>
  </conditionalFormatting>
  <conditionalFormatting sqref="AC21:AD23">
    <cfRule type="cellIs" dxfId="17735" priority="50874" operator="equal">
      <formula>25</formula>
    </cfRule>
  </conditionalFormatting>
  <conditionalFormatting sqref="AE21:AF23">
    <cfRule type="cellIs" dxfId="17734" priority="50873" operator="equal">
      <formula>15</formula>
    </cfRule>
  </conditionalFormatting>
  <conditionalFormatting sqref="U21:U23 U26:U29 U34:U35 U39:U41 U63:U65 U73:U77 U79:U83 U67:U71">
    <cfRule type="cellIs" dxfId="17733" priority="49740" operator="equal">
      <formula>"Y"</formula>
    </cfRule>
  </conditionalFormatting>
  <conditionalFormatting sqref="AH19:AI23 AH25:AI29 AH31:AI35 AH37:AI41 AH63:AI65 AH69:AI71 AH73:AI77 AH79:AI83">
    <cfRule type="cellIs" dxfId="17732" priority="50445" operator="equal">
      <formula>0</formula>
    </cfRule>
    <cfRule type="cellIs" dxfId="17731" priority="50446" operator="between">
      <formula>"0.1"</formula>
      <formula>100</formula>
    </cfRule>
    <cfRule type="cellIs" dxfId="17730" priority="50447" operator="between">
      <formula>0</formula>
      <formula>100</formula>
    </cfRule>
    <cfRule type="cellIs" dxfId="17729" priority="50448" operator="between">
      <formula>0</formula>
      <formula>100</formula>
    </cfRule>
  </conditionalFormatting>
  <conditionalFormatting sqref="AI19:AI23 AI25:AI29 AI31:AI35 AI37:AI41 AI63:AI65 AI69:AI71 AI73:AI77 AI79:AI83">
    <cfRule type="cellIs" dxfId="17728" priority="50442" operator="equal">
      <formula>0</formula>
    </cfRule>
    <cfRule type="cellIs" dxfId="17727" priority="50443" operator="between">
      <formula>0</formula>
      <formula>100</formula>
    </cfRule>
    <cfRule type="cellIs" dxfId="17726" priority="50444" operator="between">
      <formula>"0.1"</formula>
      <formula>100</formula>
    </cfRule>
  </conditionalFormatting>
  <conditionalFormatting sqref="BA25 BA31 BA37 BA61 BA67 BA73 BA79 BA19">
    <cfRule type="cellIs" dxfId="17725" priority="50153" operator="equal">
      <formula>"NO"</formula>
    </cfRule>
    <cfRule type="cellIs" dxfId="17724" priority="50154" operator="equal">
      <formula>"SI"</formula>
    </cfRule>
  </conditionalFormatting>
  <conditionalFormatting sqref="AH19:AH23 AH25:AH29 AH31:AH35 AH37:AH41 AH63:AH65 AH69:AH71 AH73:AH77 AH79:AH83">
    <cfRule type="cellIs" dxfId="17723" priority="49870" operator="equal">
      <formula>0.58</formula>
    </cfRule>
  </conditionalFormatting>
  <conditionalFormatting sqref="AI19:AI23 AI25:AI29 AI31:AI35 AI37:AI41 AI63:AI65 AI69:AI71 AI73:AI77 AI79:AI83">
    <cfRule type="cellIs" dxfId="17722" priority="49869" operator="equal">
      <formula>0.56</formula>
    </cfRule>
  </conditionalFormatting>
  <conditionalFormatting sqref="AX19:AX23 AX25:AX29 AX31:AX35 AX37:AX41 AX61:AX65 AX67:AX71 AX73:AX77 AX79:AX83">
    <cfRule type="expression" dxfId="17721" priority="49806">
      <formula>"&lt;,2"</formula>
    </cfRule>
  </conditionalFormatting>
  <conditionalFormatting sqref="AV19:AV23 AV25:AV29 AV31:AV35 AV37:AV41 AV61:AV65 AV67:AV71 AV73:AV77 AV79:AV83">
    <cfRule type="expression" dxfId="17720" priority="49805">
      <formula>"&lt;,2"</formula>
    </cfRule>
  </conditionalFormatting>
  <conditionalFormatting sqref="AZ19 AZ25 AZ31 AZ37 AZ61 AZ67 AZ73 AZ79">
    <cfRule type="expression" dxfId="17719" priority="49807">
      <formula>$BC19=25</formula>
    </cfRule>
    <cfRule type="expression" dxfId="17718" priority="49808">
      <formula>$BC19=24</formula>
    </cfRule>
    <cfRule type="expression" dxfId="17717" priority="49809">
      <formula>$BC19=23</formula>
    </cfRule>
    <cfRule type="expression" dxfId="17716" priority="49810">
      <formula>$BC19=22</formula>
    </cfRule>
    <cfRule type="expression" dxfId="17715" priority="49811">
      <formula>$BC19=21</formula>
    </cfRule>
    <cfRule type="expression" dxfId="17714" priority="49812">
      <formula>$BC19=20</formula>
    </cfRule>
    <cfRule type="expression" dxfId="17713" priority="49813">
      <formula>$BC19=19</formula>
    </cfRule>
    <cfRule type="expression" dxfId="17712" priority="49814">
      <formula>$BC19=18</formula>
    </cfRule>
    <cfRule type="expression" dxfId="17711" priority="49815">
      <formula>$BC19=17</formula>
    </cfRule>
    <cfRule type="expression" dxfId="17710" priority="49816">
      <formula>$BC19=16</formula>
    </cfRule>
    <cfRule type="expression" dxfId="17709" priority="49817">
      <formula>$BC19=15</formula>
    </cfRule>
    <cfRule type="expression" dxfId="17708" priority="49818">
      <formula>$BC19=14</formula>
    </cfRule>
    <cfRule type="expression" dxfId="17707" priority="49819">
      <formula>$BC19=13</formula>
    </cfRule>
    <cfRule type="expression" dxfId="17706" priority="49820">
      <formula>$BC19=12</formula>
    </cfRule>
    <cfRule type="expression" dxfId="17705" priority="49821">
      <formula>$BC19=11</formula>
    </cfRule>
    <cfRule type="expression" dxfId="17704" priority="49822">
      <formula>$BC19=10</formula>
    </cfRule>
    <cfRule type="expression" dxfId="17703" priority="49823">
      <formula>$BC19=9</formula>
    </cfRule>
    <cfRule type="expression" dxfId="17702" priority="49824">
      <formula>$BC19=8</formula>
    </cfRule>
    <cfRule type="expression" dxfId="17701" priority="49825">
      <formula>$BC19=7</formula>
    </cfRule>
    <cfRule type="expression" dxfId="17700" priority="49826">
      <formula>$BC19=6</formula>
    </cfRule>
    <cfRule type="expression" dxfId="17699" priority="49827">
      <formula>$BC19=5</formula>
    </cfRule>
    <cfRule type="expression" dxfId="17698" priority="49828">
      <formula>$BC19=4</formula>
    </cfRule>
    <cfRule type="expression" dxfId="17697" priority="49829">
      <formula>$BC19=3</formula>
    </cfRule>
    <cfRule type="expression" dxfId="17696" priority="49830">
      <formula>$BC19=2</formula>
    </cfRule>
    <cfRule type="expression" dxfId="17695" priority="49831">
      <formula>$BC19=1</formula>
    </cfRule>
  </conditionalFormatting>
  <conditionalFormatting sqref="AW19:AW23 AW25:AW29 AW31:AW35 AW37:AW41 AW61:AW65 AW67:AW71 AW73:AW77 AW79:AW83">
    <cfRule type="beginsWith" dxfId="17694" priority="49800" operator="beginsWith" text="MUY ALTA">
      <formula>LEFT(AW19,LEN("MUY ALTA"))="MUY ALTA"</formula>
    </cfRule>
    <cfRule type="beginsWith" dxfId="17693" priority="49801" operator="beginsWith" text="ALTA">
      <formula>LEFT(AW19,LEN("ALTA"))="ALTA"</formula>
    </cfRule>
    <cfRule type="beginsWith" dxfId="17692" priority="49802" operator="beginsWith" text="MEDIA">
      <formula>LEFT(AW19,LEN("MEDIA"))="MEDIA"</formula>
    </cfRule>
    <cfRule type="beginsWith" dxfId="17691" priority="49803" operator="beginsWith" text="BAJA">
      <formula>LEFT(AW19,LEN("BAJA"))="BAJA"</formula>
    </cfRule>
    <cfRule type="beginsWith" dxfId="17690" priority="49804" operator="beginsWith" text="MUY BAJA">
      <formula>LEFT(AW19,LEN("MUY BAJA"))="MUY BAJA"</formula>
    </cfRule>
  </conditionalFormatting>
  <conditionalFormatting sqref="AY19:AY23 AY25:AY29 AY31:AY35 AY37:AY41 AY61:AY65 AY67:AY71 AY73:AY77 AY79:AY83">
    <cfRule type="beginsWith" dxfId="17689" priority="49795" operator="beginsWith" text="MUY ALTA">
      <formula>LEFT(AY19,LEN("MUY ALTA"))="MUY ALTA"</formula>
    </cfRule>
    <cfRule type="beginsWith" dxfId="17688" priority="49796" operator="beginsWith" text="ALTA">
      <formula>LEFT(AY19,LEN("ALTA"))="ALTA"</formula>
    </cfRule>
    <cfRule type="beginsWith" dxfId="17687" priority="49797" operator="beginsWith" text="MEDIA">
      <formula>LEFT(AY19,LEN("MEDIA"))="MEDIA"</formula>
    </cfRule>
    <cfRule type="beginsWith" dxfId="17686" priority="49798" operator="beginsWith" text="BAJA">
      <formula>LEFT(AY19,LEN("BAJA"))="BAJA"</formula>
    </cfRule>
    <cfRule type="beginsWith" dxfId="17685" priority="49799" operator="beginsWith" text="MUY BAJA">
      <formula>LEFT(AY19,LEN("MUY BAJA"))="MUY BAJA"</formula>
    </cfRule>
  </conditionalFormatting>
  <conditionalFormatting sqref="AN21:AO23 AN25:AO25 AN35:AO35 AN39:AO41 AN63:AO65 AN76:AO77 AN81:AO83 AN67:AO71">
    <cfRule type="cellIs" dxfId="17684" priority="49745" operator="equal">
      <formula>"NO"</formula>
    </cfRule>
  </conditionalFormatting>
  <conditionalFormatting sqref="BA25:BA29 BA31:BA35 BA37:BA41 BA61:BA65 BA67:BA71 BA73:BA77 BA79:BA83 BA19:BA23">
    <cfRule type="cellIs" dxfId="17683" priority="49742" operator="equal">
      <formula>"Evitar"</formula>
    </cfRule>
    <cfRule type="cellIs" dxfId="17682" priority="49743" operator="equal">
      <formula>"Aceptar"</formula>
    </cfRule>
    <cfRule type="cellIs" dxfId="17681" priority="49744" operator="equal">
      <formula>"Reducir"</formula>
    </cfRule>
  </conditionalFormatting>
  <conditionalFormatting sqref="V21:V23 V26:V29 V34:V35 V39:V41 V63:V65 V73:V77 V79:V83 V67:V71">
    <cfRule type="cellIs" dxfId="17680" priority="49741" operator="equal">
      <formula>"X"</formula>
    </cfRule>
  </conditionalFormatting>
  <conditionalFormatting sqref="CV199:CY203">
    <cfRule type="cellIs" dxfId="17679" priority="46468" operator="equal">
      <formula>"NO"</formula>
    </cfRule>
    <cfRule type="cellIs" dxfId="17678" priority="46469" operator="equal">
      <formula>"SI"</formula>
    </cfRule>
  </conditionalFormatting>
  <conditionalFormatting sqref="R19">
    <cfRule type="expression" dxfId="17677" priority="49615">
      <formula>$S19=25</formula>
    </cfRule>
    <cfRule type="expression" dxfId="17676" priority="49616">
      <formula>$S19=24</formula>
    </cfRule>
    <cfRule type="expression" dxfId="17675" priority="49617">
      <formula>$S19=23</formula>
    </cfRule>
    <cfRule type="expression" dxfId="17674" priority="49618">
      <formula>$S19=22</formula>
    </cfRule>
    <cfRule type="expression" dxfId="17673" priority="49619">
      <formula>$S19=21</formula>
    </cfRule>
    <cfRule type="expression" dxfId="17672" priority="49620">
      <formula>$S19=20</formula>
    </cfRule>
    <cfRule type="expression" dxfId="17671" priority="49621">
      <formula>$S19=19</formula>
    </cfRule>
    <cfRule type="expression" dxfId="17670" priority="49622">
      <formula>$S19=18</formula>
    </cfRule>
    <cfRule type="expression" dxfId="17669" priority="49623">
      <formula>$S19=17</formula>
    </cfRule>
    <cfRule type="expression" dxfId="17668" priority="49624">
      <formula>$S19=16</formula>
    </cfRule>
    <cfRule type="expression" dxfId="17667" priority="49625">
      <formula>$S19=15</formula>
    </cfRule>
    <cfRule type="expression" dxfId="17666" priority="49626">
      <formula>$S19=14</formula>
    </cfRule>
    <cfRule type="expression" dxfId="17665" priority="49627">
      <formula>$S19=13</formula>
    </cfRule>
    <cfRule type="expression" dxfId="17664" priority="49628">
      <formula>$S19=12</formula>
    </cfRule>
    <cfRule type="expression" dxfId="17663" priority="49629">
      <formula>$S19=11</formula>
    </cfRule>
    <cfRule type="expression" dxfId="17662" priority="49630">
      <formula>$S19=10</formula>
    </cfRule>
    <cfRule type="expression" dxfId="17661" priority="49631">
      <formula>$S19=9</formula>
    </cfRule>
    <cfRule type="expression" dxfId="17660" priority="49632">
      <formula>$S19=8</formula>
    </cfRule>
    <cfRule type="expression" dxfId="17659" priority="49633">
      <formula>$S19=7</formula>
    </cfRule>
    <cfRule type="expression" dxfId="17658" priority="49634">
      <formula>$S19=6</formula>
    </cfRule>
    <cfRule type="expression" dxfId="17657" priority="49635">
      <formula>$S19=5</formula>
    </cfRule>
    <cfRule type="expression" dxfId="17656" priority="49636">
      <formula>$S19=4</formula>
    </cfRule>
    <cfRule type="expression" dxfId="17655" priority="49637">
      <formula>$S19=3</formula>
    </cfRule>
    <cfRule type="expression" dxfId="17654" priority="49638">
      <formula>$S19=2</formula>
    </cfRule>
    <cfRule type="expression" dxfId="17653" priority="49639">
      <formula>$S19=1</formula>
    </cfRule>
  </conditionalFormatting>
  <conditionalFormatting sqref="P19:P23">
    <cfRule type="expression" dxfId="17652" priority="49614">
      <formula>"&lt;,2"</formula>
    </cfRule>
  </conditionalFormatting>
  <conditionalFormatting sqref="Q19:Q23">
    <cfRule type="cellIs" dxfId="17651" priority="49598" operator="equal">
      <formula>20</formula>
    </cfRule>
    <cfRule type="cellIs" dxfId="17650" priority="49599" operator="equal">
      <formula>10</formula>
    </cfRule>
    <cfRule type="cellIs" dxfId="17649" priority="49600" operator="equal">
      <formula>5</formula>
    </cfRule>
    <cfRule type="cellIs" dxfId="17648" priority="49601" operator="equal">
      <formula>1</formula>
    </cfRule>
    <cfRule type="cellIs" dxfId="17647" priority="49602" operator="equal">
      <formula>0.8</formula>
    </cfRule>
    <cfRule type="cellIs" dxfId="17646" priority="49603" operator="equal">
      <formula>0.6</formula>
    </cfRule>
    <cfRule type="cellIs" dxfId="17645" priority="49604" operator="equal">
      <formula>0.4</formula>
    </cfRule>
    <cfRule type="cellIs" dxfId="17644" priority="49605" operator="equal">
      <formula>20%</formula>
    </cfRule>
  </conditionalFormatting>
  <conditionalFormatting sqref="O19:O23">
    <cfRule type="cellIs" dxfId="17643" priority="49159" operator="equal">
      <formula>"MUY ALTA "</formula>
    </cfRule>
    <cfRule type="cellIs" dxfId="17642" priority="49160" operator="equal">
      <formula>"MUY ALTA"</formula>
    </cfRule>
    <cfRule type="cellIs" dxfId="17641" priority="49161" operator="equal">
      <formula>"ALTA"</formula>
    </cfRule>
    <cfRule type="cellIs" dxfId="17640" priority="49162" operator="equal">
      <formula>"MEDIA"</formula>
    </cfRule>
    <cfRule type="cellIs" dxfId="17639" priority="49163" operator="equal">
      <formula>"BAJA"</formula>
    </cfRule>
    <cfRule type="cellIs" dxfId="17638" priority="49164" operator="equal">
      <formula>"MUY BAJA"</formula>
    </cfRule>
    <cfRule type="cellIs" dxfId="17637" priority="49165" operator="equal">
      <formula>0.2</formula>
    </cfRule>
  </conditionalFormatting>
  <conditionalFormatting sqref="N19:N23">
    <cfRule type="beginsWith" priority="49152" operator="beginsWith" text="La actividad que conlleva el riesgo se ejecuta como máximos 2 veces por año">
      <formula>LEFT(N19,LEN("La actividad que conlleva el riesgo se ejecuta como máximos 2 veces por año"))="La actividad que conlleva el riesgo se ejecuta como máximos 2 veces por año"</formula>
    </cfRule>
    <cfRule type="cellIs" dxfId="17636" priority="49153" operator="equal">
      <formula>"La actividad que conlleva el riesgo se ejecuta como máximos 2 veces por año"</formula>
    </cfRule>
    <cfRule type="cellIs" dxfId="17635" priority="49154" operator="equal">
      <formula>"La actividad que conlleva el riesgo se ejecuta como máximos 2 veces por año "</formula>
    </cfRule>
    <cfRule type="containsText" dxfId="17634" priority="49156" operator="containsText" text="La actividad que conlleva el riesgo se ejecuta como máximos 2 veces por año">
      <formula>NOT(ISERROR(SEARCH("La actividad que conlleva el riesgo se ejecuta como máximos 2 veces por año",N19)))</formula>
    </cfRule>
    <cfRule type="cellIs" dxfId="17633" priority="49157" operator="equal">
      <formula>"La actividad que conlleva el riesgo se ejecuta como máximos 2 veces por año"</formula>
    </cfRule>
    <cfRule type="cellIs" dxfId="17632" priority="49158" operator="equal">
      <formula>"La actividad que conlleva el riesgo se ejecuta como máximos 2 veces por año"</formula>
    </cfRule>
  </conditionalFormatting>
  <conditionalFormatting sqref="R25">
    <cfRule type="expression" dxfId="17631" priority="49127">
      <formula>$S25=25</formula>
    </cfRule>
    <cfRule type="expression" dxfId="17630" priority="49128">
      <formula>$S25=24</formula>
    </cfRule>
    <cfRule type="expression" dxfId="17629" priority="49129">
      <formula>$S25=23</formula>
    </cfRule>
    <cfRule type="expression" dxfId="17628" priority="49130">
      <formula>$S25=22</formula>
    </cfRule>
    <cfRule type="expression" dxfId="17627" priority="49131">
      <formula>$S25=21</formula>
    </cfRule>
    <cfRule type="expression" dxfId="17626" priority="49132">
      <formula>$S25=20</formula>
    </cfRule>
    <cfRule type="expression" dxfId="17625" priority="49133">
      <formula>$S25=19</formula>
    </cfRule>
    <cfRule type="expression" dxfId="17624" priority="49134">
      <formula>$S25=18</formula>
    </cfRule>
    <cfRule type="expression" dxfId="17623" priority="49135">
      <formula>$S25=17</formula>
    </cfRule>
    <cfRule type="expression" dxfId="17622" priority="49136">
      <formula>$S25=16</formula>
    </cfRule>
    <cfRule type="expression" dxfId="17621" priority="49137">
      <formula>$S25=15</formula>
    </cfRule>
    <cfRule type="expression" dxfId="17620" priority="49138">
      <formula>$S25=14</formula>
    </cfRule>
    <cfRule type="expression" dxfId="17619" priority="49139">
      <formula>$S25=13</formula>
    </cfRule>
    <cfRule type="expression" dxfId="17618" priority="49140">
      <formula>$S25=12</formula>
    </cfRule>
    <cfRule type="expression" dxfId="17617" priority="49141">
      <formula>$S25=11</formula>
    </cfRule>
    <cfRule type="expression" dxfId="17616" priority="49142">
      <formula>$S25=10</formula>
    </cfRule>
    <cfRule type="expression" dxfId="17615" priority="49143">
      <formula>$S25=9</formula>
    </cfRule>
    <cfRule type="expression" dxfId="17614" priority="49144">
      <formula>$S25=8</formula>
    </cfRule>
    <cfRule type="expression" dxfId="17613" priority="49145">
      <formula>$S25=7</formula>
    </cfRule>
    <cfRule type="expression" dxfId="17612" priority="49146">
      <formula>$S25=6</formula>
    </cfRule>
    <cfRule type="expression" dxfId="17611" priority="49147">
      <formula>$S25=5</formula>
    </cfRule>
    <cfRule type="expression" dxfId="17610" priority="49148">
      <formula>$S25=4</formula>
    </cfRule>
    <cfRule type="expression" dxfId="17609" priority="49149">
      <formula>$S25=3</formula>
    </cfRule>
    <cfRule type="expression" dxfId="17608" priority="49150">
      <formula>$S25=2</formula>
    </cfRule>
    <cfRule type="expression" dxfId="17607" priority="49151">
      <formula>$S25=1</formula>
    </cfRule>
  </conditionalFormatting>
  <conditionalFormatting sqref="P25:P29">
    <cfRule type="expression" dxfId="17606" priority="49126">
      <formula>"&lt;,2"</formula>
    </cfRule>
  </conditionalFormatting>
  <conditionalFormatting sqref="Q25:Q29">
    <cfRule type="cellIs" dxfId="17605" priority="49118" operator="equal">
      <formula>20</formula>
    </cfRule>
    <cfRule type="cellIs" dxfId="17604" priority="49119" operator="equal">
      <formula>10</formula>
    </cfRule>
    <cfRule type="cellIs" dxfId="17603" priority="49120" operator="equal">
      <formula>5</formula>
    </cfRule>
    <cfRule type="cellIs" dxfId="17602" priority="49121" operator="equal">
      <formula>1</formula>
    </cfRule>
    <cfRule type="cellIs" dxfId="17601" priority="49122" operator="equal">
      <formula>0.8</formula>
    </cfRule>
    <cfRule type="cellIs" dxfId="17600" priority="49123" operator="equal">
      <formula>0.6</formula>
    </cfRule>
    <cfRule type="cellIs" dxfId="17599" priority="49124" operator="equal">
      <formula>0.4</formula>
    </cfRule>
    <cfRule type="cellIs" dxfId="17598" priority="49125" operator="equal">
      <formula>20%</formula>
    </cfRule>
  </conditionalFormatting>
  <conditionalFormatting sqref="O25:O29">
    <cfRule type="cellIs" dxfId="17597" priority="49111" operator="equal">
      <formula>"MUY ALTA "</formula>
    </cfRule>
    <cfRule type="cellIs" dxfId="17596" priority="49112" operator="equal">
      <formula>"MUY ALTA"</formula>
    </cfRule>
    <cfRule type="cellIs" dxfId="17595" priority="49113" operator="equal">
      <formula>"ALTA"</formula>
    </cfRule>
    <cfRule type="cellIs" dxfId="17594" priority="49114" operator="equal">
      <formula>"MEDIA"</formula>
    </cfRule>
    <cfRule type="cellIs" dxfId="17593" priority="49115" operator="equal">
      <formula>"BAJA"</formula>
    </cfRule>
    <cfRule type="cellIs" dxfId="17592" priority="49116" operator="equal">
      <formula>"MUY BAJA"</formula>
    </cfRule>
    <cfRule type="cellIs" dxfId="17591" priority="49117" operator="equal">
      <formula>0.2</formula>
    </cfRule>
  </conditionalFormatting>
  <conditionalFormatting sqref="N25:N29">
    <cfRule type="beginsWith" priority="49104" operator="beginsWith" text="La actividad que conlleva el riesgo se ejecuta como máximos 2 veces por año">
      <formula>LEFT(N25,LEN("La actividad que conlleva el riesgo se ejecuta como máximos 2 veces por año"))="La actividad que conlleva el riesgo se ejecuta como máximos 2 veces por año"</formula>
    </cfRule>
    <cfRule type="cellIs" dxfId="17590" priority="49105" operator="equal">
      <formula>"La actividad que conlleva el riesgo se ejecuta como máximos 2 veces por año"</formula>
    </cfRule>
    <cfRule type="cellIs" dxfId="17589" priority="49106" operator="equal">
      <formula>"La actividad que conlleva el riesgo se ejecuta como máximos 2 veces por año "</formula>
    </cfRule>
    <cfRule type="containsText" dxfId="17588" priority="49108" operator="containsText" text="La actividad que conlleva el riesgo se ejecuta como máximos 2 veces por año">
      <formula>NOT(ISERROR(SEARCH("La actividad que conlleva el riesgo se ejecuta como máximos 2 veces por año",N25)))</formula>
    </cfRule>
    <cfRule type="cellIs" dxfId="17587" priority="49109" operator="equal">
      <formula>"La actividad que conlleva el riesgo se ejecuta como máximos 2 veces por año"</formula>
    </cfRule>
    <cfRule type="cellIs" dxfId="17586" priority="49110" operator="equal">
      <formula>"La actividad que conlleva el riesgo se ejecuta como máximos 2 veces por año"</formula>
    </cfRule>
  </conditionalFormatting>
  <conditionalFormatting sqref="R31">
    <cfRule type="expression" dxfId="17585" priority="49079">
      <formula>$S31=25</formula>
    </cfRule>
    <cfRule type="expression" dxfId="17584" priority="49080">
      <formula>$S31=24</formula>
    </cfRule>
    <cfRule type="expression" dxfId="17583" priority="49081">
      <formula>$S31=23</formula>
    </cfRule>
    <cfRule type="expression" dxfId="17582" priority="49082">
      <formula>$S31=22</formula>
    </cfRule>
    <cfRule type="expression" dxfId="17581" priority="49083">
      <formula>$S31=21</formula>
    </cfRule>
    <cfRule type="expression" dxfId="17580" priority="49084">
      <formula>$S31=20</formula>
    </cfRule>
    <cfRule type="expression" dxfId="17579" priority="49085">
      <formula>$S31=19</formula>
    </cfRule>
    <cfRule type="expression" dxfId="17578" priority="49086">
      <formula>$S31=18</formula>
    </cfRule>
    <cfRule type="expression" dxfId="17577" priority="49087">
      <formula>$S31=17</formula>
    </cfRule>
    <cfRule type="expression" dxfId="17576" priority="49088">
      <formula>$S31=16</formula>
    </cfRule>
    <cfRule type="expression" dxfId="17575" priority="49089">
      <formula>$S31=15</formula>
    </cfRule>
    <cfRule type="expression" dxfId="17574" priority="49090">
      <formula>$S31=14</formula>
    </cfRule>
    <cfRule type="expression" dxfId="17573" priority="49091">
      <formula>$S31=13</formula>
    </cfRule>
    <cfRule type="expression" dxfId="17572" priority="49092">
      <formula>$S31=12</formula>
    </cfRule>
    <cfRule type="expression" dxfId="17571" priority="49093">
      <formula>$S31=11</formula>
    </cfRule>
    <cfRule type="expression" dxfId="17570" priority="49094">
      <formula>$S31=10</formula>
    </cfRule>
    <cfRule type="expression" dxfId="17569" priority="49095">
      <formula>$S31=9</formula>
    </cfRule>
    <cfRule type="expression" dxfId="17568" priority="49096">
      <formula>$S31=8</formula>
    </cfRule>
    <cfRule type="expression" dxfId="17567" priority="49097">
      <formula>$S31=7</formula>
    </cfRule>
    <cfRule type="expression" dxfId="17566" priority="49098">
      <formula>$S31=6</formula>
    </cfRule>
    <cfRule type="expression" dxfId="17565" priority="49099">
      <formula>$S31=5</formula>
    </cfRule>
    <cfRule type="expression" dxfId="17564" priority="49100">
      <formula>$S31=4</formula>
    </cfRule>
    <cfRule type="expression" dxfId="17563" priority="49101">
      <formula>$S31=3</formula>
    </cfRule>
    <cfRule type="expression" dxfId="17562" priority="49102">
      <formula>$S31=2</formula>
    </cfRule>
    <cfRule type="expression" dxfId="17561" priority="49103">
      <formula>$S31=1</formula>
    </cfRule>
  </conditionalFormatting>
  <conditionalFormatting sqref="P31:P35">
    <cfRule type="expression" dxfId="17560" priority="49078">
      <formula>"&lt;,2"</formula>
    </cfRule>
  </conditionalFormatting>
  <conditionalFormatting sqref="Q31:Q35">
    <cfRule type="cellIs" dxfId="17559" priority="49070" operator="equal">
      <formula>20</formula>
    </cfRule>
    <cfRule type="cellIs" dxfId="17558" priority="49071" operator="equal">
      <formula>10</formula>
    </cfRule>
    <cfRule type="cellIs" dxfId="17557" priority="49072" operator="equal">
      <formula>5</formula>
    </cfRule>
    <cfRule type="cellIs" dxfId="17556" priority="49073" operator="equal">
      <formula>1</formula>
    </cfRule>
    <cfRule type="cellIs" dxfId="17555" priority="49074" operator="equal">
      <formula>0.8</formula>
    </cfRule>
    <cfRule type="cellIs" dxfId="17554" priority="49075" operator="equal">
      <formula>0.6</formula>
    </cfRule>
    <cfRule type="cellIs" dxfId="17553" priority="49076" operator="equal">
      <formula>0.4</formula>
    </cfRule>
    <cfRule type="cellIs" dxfId="17552" priority="49077" operator="equal">
      <formula>20%</formula>
    </cfRule>
  </conditionalFormatting>
  <conditionalFormatting sqref="O31:O35">
    <cfRule type="cellIs" dxfId="17551" priority="49063" operator="equal">
      <formula>"MUY ALTA "</formula>
    </cfRule>
    <cfRule type="cellIs" dxfId="17550" priority="49064" operator="equal">
      <formula>"MUY ALTA"</formula>
    </cfRule>
    <cfRule type="cellIs" dxfId="17549" priority="49065" operator="equal">
      <formula>"ALTA"</formula>
    </cfRule>
    <cfRule type="cellIs" dxfId="17548" priority="49066" operator="equal">
      <formula>"MEDIA"</formula>
    </cfRule>
    <cfRule type="cellIs" dxfId="17547" priority="49067" operator="equal">
      <formula>"BAJA"</formula>
    </cfRule>
    <cfRule type="cellIs" dxfId="17546" priority="49068" operator="equal">
      <formula>"MUY BAJA"</formula>
    </cfRule>
    <cfRule type="cellIs" dxfId="17545" priority="49069" operator="equal">
      <formula>0.2</formula>
    </cfRule>
  </conditionalFormatting>
  <conditionalFormatting sqref="N31:N35">
    <cfRule type="beginsWith" priority="49056" operator="beginsWith" text="La actividad que conlleva el riesgo se ejecuta como máximos 2 veces por año">
      <formula>LEFT(N31,LEN("La actividad que conlleva el riesgo se ejecuta como máximos 2 veces por año"))="La actividad que conlleva el riesgo se ejecuta como máximos 2 veces por año"</formula>
    </cfRule>
    <cfRule type="cellIs" dxfId="17544" priority="49057" operator="equal">
      <formula>"La actividad que conlleva el riesgo se ejecuta como máximos 2 veces por año"</formula>
    </cfRule>
    <cfRule type="cellIs" dxfId="17543" priority="49058" operator="equal">
      <formula>"La actividad que conlleva el riesgo se ejecuta como máximos 2 veces por año "</formula>
    </cfRule>
    <cfRule type="containsText" dxfId="17542" priority="49060" operator="containsText" text="La actividad que conlleva el riesgo se ejecuta como máximos 2 veces por año">
      <formula>NOT(ISERROR(SEARCH("La actividad que conlleva el riesgo se ejecuta como máximos 2 veces por año",N31)))</formula>
    </cfRule>
    <cfRule type="cellIs" dxfId="17541" priority="49061" operator="equal">
      <formula>"La actividad que conlleva el riesgo se ejecuta como máximos 2 veces por año"</formula>
    </cfRule>
    <cfRule type="cellIs" dxfId="17540" priority="49062" operator="equal">
      <formula>"La actividad que conlleva el riesgo se ejecuta como máximos 2 veces por año"</formula>
    </cfRule>
  </conditionalFormatting>
  <conditionalFormatting sqref="R37">
    <cfRule type="expression" dxfId="17539" priority="49031">
      <formula>$S37=25</formula>
    </cfRule>
    <cfRule type="expression" dxfId="17538" priority="49032">
      <formula>$S37=24</formula>
    </cfRule>
    <cfRule type="expression" dxfId="17537" priority="49033">
      <formula>$S37=23</formula>
    </cfRule>
    <cfRule type="expression" dxfId="17536" priority="49034">
      <formula>$S37=22</formula>
    </cfRule>
    <cfRule type="expression" dxfId="17535" priority="49035">
      <formula>$S37=21</formula>
    </cfRule>
    <cfRule type="expression" dxfId="17534" priority="49036">
      <formula>$S37=20</formula>
    </cfRule>
    <cfRule type="expression" dxfId="17533" priority="49037">
      <formula>$S37=19</formula>
    </cfRule>
    <cfRule type="expression" dxfId="17532" priority="49038">
      <formula>$S37=18</formula>
    </cfRule>
    <cfRule type="expression" dxfId="17531" priority="49039">
      <formula>$S37=17</formula>
    </cfRule>
    <cfRule type="expression" dxfId="17530" priority="49040">
      <formula>$S37=16</formula>
    </cfRule>
    <cfRule type="expression" dxfId="17529" priority="49041">
      <formula>$S37=15</formula>
    </cfRule>
    <cfRule type="expression" dxfId="17528" priority="49042">
      <formula>$S37=14</formula>
    </cfRule>
    <cfRule type="expression" dxfId="17527" priority="49043">
      <formula>$S37=13</formula>
    </cfRule>
    <cfRule type="expression" dxfId="17526" priority="49044">
      <formula>$S37=12</formula>
    </cfRule>
    <cfRule type="expression" dxfId="17525" priority="49045">
      <formula>$S37=11</formula>
    </cfRule>
    <cfRule type="expression" dxfId="17524" priority="49046">
      <formula>$S37=10</formula>
    </cfRule>
    <cfRule type="expression" dxfId="17523" priority="49047">
      <formula>$S37=9</formula>
    </cfRule>
    <cfRule type="expression" dxfId="17522" priority="49048">
      <formula>$S37=8</formula>
    </cfRule>
    <cfRule type="expression" dxfId="17521" priority="49049">
      <formula>$S37=7</formula>
    </cfRule>
    <cfRule type="expression" dxfId="17520" priority="49050">
      <formula>$S37=6</formula>
    </cfRule>
    <cfRule type="expression" dxfId="17519" priority="49051">
      <formula>$S37=5</formula>
    </cfRule>
    <cfRule type="expression" dxfId="17518" priority="49052">
      <formula>$S37=4</formula>
    </cfRule>
    <cfRule type="expression" dxfId="17517" priority="49053">
      <formula>$S37=3</formula>
    </cfRule>
    <cfRule type="expression" dxfId="17516" priority="49054">
      <formula>$S37=2</formula>
    </cfRule>
    <cfRule type="expression" dxfId="17515" priority="49055">
      <formula>$S37=1</formula>
    </cfRule>
  </conditionalFormatting>
  <conditionalFormatting sqref="P37:P41">
    <cfRule type="expression" dxfId="17514" priority="49030">
      <formula>"&lt;,2"</formula>
    </cfRule>
  </conditionalFormatting>
  <conditionalFormatting sqref="Q37:Q41">
    <cfRule type="cellIs" dxfId="17513" priority="49022" operator="equal">
      <formula>20</formula>
    </cfRule>
    <cfRule type="cellIs" dxfId="17512" priority="49023" operator="equal">
      <formula>10</formula>
    </cfRule>
    <cfRule type="cellIs" dxfId="17511" priority="49024" operator="equal">
      <formula>5</formula>
    </cfRule>
    <cfRule type="cellIs" dxfId="17510" priority="49025" operator="equal">
      <formula>1</formula>
    </cfRule>
    <cfRule type="cellIs" dxfId="17509" priority="49026" operator="equal">
      <formula>0.8</formula>
    </cfRule>
    <cfRule type="cellIs" dxfId="17508" priority="49027" operator="equal">
      <formula>0.6</formula>
    </cfRule>
    <cfRule type="cellIs" dxfId="17507" priority="49028" operator="equal">
      <formula>0.4</formula>
    </cfRule>
    <cfRule type="cellIs" dxfId="17506" priority="49029" operator="equal">
      <formula>20%</formula>
    </cfRule>
  </conditionalFormatting>
  <conditionalFormatting sqref="O37:O41">
    <cfRule type="cellIs" dxfId="17505" priority="49015" operator="equal">
      <formula>"MUY ALTA "</formula>
    </cfRule>
    <cfRule type="cellIs" dxfId="17504" priority="49016" operator="equal">
      <formula>"MUY ALTA"</formula>
    </cfRule>
    <cfRule type="cellIs" dxfId="17503" priority="49017" operator="equal">
      <formula>"ALTA"</formula>
    </cfRule>
    <cfRule type="cellIs" dxfId="17502" priority="49018" operator="equal">
      <formula>"MEDIA"</formula>
    </cfRule>
    <cfRule type="cellIs" dxfId="17501" priority="49019" operator="equal">
      <formula>"BAJA"</formula>
    </cfRule>
    <cfRule type="cellIs" dxfId="17500" priority="49020" operator="equal">
      <formula>"MUY BAJA"</formula>
    </cfRule>
    <cfRule type="cellIs" dxfId="17499" priority="49021" operator="equal">
      <formula>0.2</formula>
    </cfRule>
  </conditionalFormatting>
  <conditionalFormatting sqref="N37:N41">
    <cfRule type="beginsWith" priority="49008" operator="beginsWith" text="La actividad que conlleva el riesgo se ejecuta como máximos 2 veces por año">
      <formula>LEFT(N37,LEN("La actividad que conlleva el riesgo se ejecuta como máximos 2 veces por año"))="La actividad que conlleva el riesgo se ejecuta como máximos 2 veces por año"</formula>
    </cfRule>
    <cfRule type="cellIs" dxfId="17498" priority="49009" operator="equal">
      <formula>"La actividad que conlleva el riesgo se ejecuta como máximos 2 veces por año"</formula>
    </cfRule>
    <cfRule type="cellIs" dxfId="17497" priority="49010" operator="equal">
      <formula>"La actividad que conlleva el riesgo se ejecuta como máximos 2 veces por año "</formula>
    </cfRule>
    <cfRule type="containsText" dxfId="17496" priority="49012" operator="containsText" text="La actividad que conlleva el riesgo se ejecuta como máximos 2 veces por año">
      <formula>NOT(ISERROR(SEARCH("La actividad que conlleva el riesgo se ejecuta como máximos 2 veces por año",N37)))</formula>
    </cfRule>
    <cfRule type="cellIs" dxfId="17495" priority="49013" operator="equal">
      <formula>"La actividad que conlleva el riesgo se ejecuta como máximos 2 veces por año"</formula>
    </cfRule>
    <cfRule type="cellIs" dxfId="17494" priority="49014" operator="equal">
      <formula>"La actividad que conlleva el riesgo se ejecuta como máximos 2 veces por año"</formula>
    </cfRule>
  </conditionalFormatting>
  <conditionalFormatting sqref="R61">
    <cfRule type="expression" dxfId="17493" priority="48887">
      <formula>$S61=25</formula>
    </cfRule>
    <cfRule type="expression" dxfId="17492" priority="48888">
      <formula>$S61=24</formula>
    </cfRule>
    <cfRule type="expression" dxfId="17491" priority="48889">
      <formula>$S61=23</formula>
    </cfRule>
    <cfRule type="expression" dxfId="17490" priority="48890">
      <formula>$S61=22</formula>
    </cfRule>
    <cfRule type="expression" dxfId="17489" priority="48891">
      <formula>$S61=21</formula>
    </cfRule>
    <cfRule type="expression" dxfId="17488" priority="48892">
      <formula>$S61=20</formula>
    </cfRule>
    <cfRule type="expression" dxfId="17487" priority="48893">
      <formula>$S61=19</formula>
    </cfRule>
    <cfRule type="expression" dxfId="17486" priority="48894">
      <formula>$S61=18</formula>
    </cfRule>
    <cfRule type="expression" dxfId="17485" priority="48895">
      <formula>$S61=17</formula>
    </cfRule>
    <cfRule type="expression" dxfId="17484" priority="48896">
      <formula>$S61=16</formula>
    </cfRule>
    <cfRule type="expression" dxfId="17483" priority="48897">
      <formula>$S61=15</formula>
    </cfRule>
    <cfRule type="expression" dxfId="17482" priority="48898">
      <formula>$S61=14</formula>
    </cfRule>
    <cfRule type="expression" dxfId="17481" priority="48899">
      <formula>$S61=13</formula>
    </cfRule>
    <cfRule type="expression" dxfId="17480" priority="48900">
      <formula>$S61=12</formula>
    </cfRule>
    <cfRule type="expression" dxfId="17479" priority="48901">
      <formula>$S61=11</formula>
    </cfRule>
    <cfRule type="expression" dxfId="17478" priority="48902">
      <formula>$S61=10</formula>
    </cfRule>
    <cfRule type="expression" dxfId="17477" priority="48903">
      <formula>$S61=9</formula>
    </cfRule>
    <cfRule type="expression" dxfId="17476" priority="48904">
      <formula>$S61=8</formula>
    </cfRule>
    <cfRule type="expression" dxfId="17475" priority="48905">
      <formula>$S61=7</formula>
    </cfRule>
    <cfRule type="expression" dxfId="17474" priority="48906">
      <formula>$S61=6</formula>
    </cfRule>
    <cfRule type="expression" dxfId="17473" priority="48907">
      <formula>$S61=5</formula>
    </cfRule>
    <cfRule type="expression" dxfId="17472" priority="48908">
      <formula>$S61=4</formula>
    </cfRule>
    <cfRule type="expression" dxfId="17471" priority="48909">
      <formula>$S61=3</formula>
    </cfRule>
    <cfRule type="expression" dxfId="17470" priority="48910">
      <formula>$S61=2</formula>
    </cfRule>
    <cfRule type="expression" dxfId="17469" priority="48911">
      <formula>$S61=1</formula>
    </cfRule>
  </conditionalFormatting>
  <conditionalFormatting sqref="P61:P65">
    <cfRule type="expression" dxfId="17468" priority="48886">
      <formula>"&lt;,2"</formula>
    </cfRule>
  </conditionalFormatting>
  <conditionalFormatting sqref="Q61:Q65">
    <cfRule type="cellIs" dxfId="17467" priority="48878" operator="equal">
      <formula>20</formula>
    </cfRule>
    <cfRule type="cellIs" dxfId="17466" priority="48879" operator="equal">
      <formula>10</formula>
    </cfRule>
    <cfRule type="cellIs" dxfId="17465" priority="48880" operator="equal">
      <formula>5</formula>
    </cfRule>
    <cfRule type="cellIs" dxfId="17464" priority="48881" operator="equal">
      <formula>1</formula>
    </cfRule>
    <cfRule type="cellIs" dxfId="17463" priority="48882" operator="equal">
      <formula>0.8</formula>
    </cfRule>
    <cfRule type="cellIs" dxfId="17462" priority="48883" operator="equal">
      <formula>0.6</formula>
    </cfRule>
    <cfRule type="cellIs" dxfId="17461" priority="48884" operator="equal">
      <formula>0.4</formula>
    </cfRule>
    <cfRule type="cellIs" dxfId="17460" priority="48885" operator="equal">
      <formula>20%</formula>
    </cfRule>
  </conditionalFormatting>
  <conditionalFormatting sqref="O61:O65">
    <cfRule type="cellIs" dxfId="17459" priority="48871" operator="equal">
      <formula>"MUY ALTA "</formula>
    </cfRule>
    <cfRule type="cellIs" dxfId="17458" priority="48872" operator="equal">
      <formula>"MUY ALTA"</formula>
    </cfRule>
    <cfRule type="cellIs" dxfId="17457" priority="48873" operator="equal">
      <formula>"ALTA"</formula>
    </cfRule>
    <cfRule type="cellIs" dxfId="17456" priority="48874" operator="equal">
      <formula>"MEDIA"</formula>
    </cfRule>
    <cfRule type="cellIs" dxfId="17455" priority="48875" operator="equal">
      <formula>"BAJA"</formula>
    </cfRule>
    <cfRule type="cellIs" dxfId="17454" priority="48876" operator="equal">
      <formula>"MUY BAJA"</formula>
    </cfRule>
    <cfRule type="cellIs" dxfId="17453" priority="48877" operator="equal">
      <formula>0.2</formula>
    </cfRule>
  </conditionalFormatting>
  <conditionalFormatting sqref="N61:N65">
    <cfRule type="beginsWith" priority="48864" operator="beginsWith" text="La actividad que conlleva el riesgo se ejecuta como máximos 2 veces por año">
      <formula>LEFT(N61,LEN("La actividad que conlleva el riesgo se ejecuta como máximos 2 veces por año"))="La actividad que conlleva el riesgo se ejecuta como máximos 2 veces por año"</formula>
    </cfRule>
    <cfRule type="cellIs" dxfId="17452" priority="48865" operator="equal">
      <formula>"La actividad que conlleva el riesgo se ejecuta como máximos 2 veces por año"</formula>
    </cfRule>
    <cfRule type="cellIs" dxfId="17451" priority="48866" operator="equal">
      <formula>"La actividad que conlleva el riesgo se ejecuta como máximos 2 veces por año "</formula>
    </cfRule>
    <cfRule type="containsText" dxfId="17450" priority="48868" operator="containsText" text="La actividad que conlleva el riesgo se ejecuta como máximos 2 veces por año">
      <formula>NOT(ISERROR(SEARCH("La actividad que conlleva el riesgo se ejecuta como máximos 2 veces por año",N61)))</formula>
    </cfRule>
    <cfRule type="cellIs" dxfId="17449" priority="48869" operator="equal">
      <formula>"La actividad que conlleva el riesgo se ejecuta como máximos 2 veces por año"</formula>
    </cfRule>
    <cfRule type="cellIs" dxfId="17448" priority="48870" operator="equal">
      <formula>"La actividad que conlleva el riesgo se ejecuta como máximos 2 veces por año"</formula>
    </cfRule>
  </conditionalFormatting>
  <conditionalFormatting sqref="R67">
    <cfRule type="expression" dxfId="17447" priority="48839">
      <formula>$S67=25</formula>
    </cfRule>
    <cfRule type="expression" dxfId="17446" priority="48840">
      <formula>$S67=24</formula>
    </cfRule>
    <cfRule type="expression" dxfId="17445" priority="48841">
      <formula>$S67=23</formula>
    </cfRule>
    <cfRule type="expression" dxfId="17444" priority="48842">
      <formula>$S67=22</formula>
    </cfRule>
    <cfRule type="expression" dxfId="17443" priority="48843">
      <formula>$S67=21</formula>
    </cfRule>
    <cfRule type="expression" dxfId="17442" priority="48844">
      <formula>$S67=20</formula>
    </cfRule>
    <cfRule type="expression" dxfId="17441" priority="48845">
      <formula>$S67=19</formula>
    </cfRule>
    <cfRule type="expression" dxfId="17440" priority="48846">
      <formula>$S67=18</formula>
    </cfRule>
    <cfRule type="expression" dxfId="17439" priority="48847">
      <formula>$S67=17</formula>
    </cfRule>
    <cfRule type="expression" dxfId="17438" priority="48848">
      <formula>$S67=16</formula>
    </cfRule>
    <cfRule type="expression" dxfId="17437" priority="48849">
      <formula>$S67=15</formula>
    </cfRule>
    <cfRule type="expression" dxfId="17436" priority="48850">
      <formula>$S67=14</formula>
    </cfRule>
    <cfRule type="expression" dxfId="17435" priority="48851">
      <formula>$S67=13</formula>
    </cfRule>
    <cfRule type="expression" dxfId="17434" priority="48852">
      <formula>$S67=12</formula>
    </cfRule>
    <cfRule type="expression" dxfId="17433" priority="48853">
      <formula>$S67=11</formula>
    </cfRule>
    <cfRule type="expression" dxfId="17432" priority="48854">
      <formula>$S67=10</formula>
    </cfRule>
    <cfRule type="expression" dxfId="17431" priority="48855">
      <formula>$S67=9</formula>
    </cfRule>
    <cfRule type="expression" dxfId="17430" priority="48856">
      <formula>$S67=8</formula>
    </cfRule>
    <cfRule type="expression" dxfId="17429" priority="48857">
      <formula>$S67=7</formula>
    </cfRule>
    <cfRule type="expression" dxfId="17428" priority="48858">
      <formula>$S67=6</formula>
    </cfRule>
    <cfRule type="expression" dxfId="17427" priority="48859">
      <formula>$S67=5</formula>
    </cfRule>
    <cfRule type="expression" dxfId="17426" priority="48860">
      <formula>$S67=4</formula>
    </cfRule>
    <cfRule type="expression" dxfId="17425" priority="48861">
      <formula>$S67=3</formula>
    </cfRule>
    <cfRule type="expression" dxfId="17424" priority="48862">
      <formula>$S67=2</formula>
    </cfRule>
    <cfRule type="expression" dxfId="17423" priority="48863">
      <formula>$S67=1</formula>
    </cfRule>
  </conditionalFormatting>
  <conditionalFormatting sqref="P67:P71">
    <cfRule type="expression" dxfId="17422" priority="48838">
      <formula>"&lt;,2"</formula>
    </cfRule>
  </conditionalFormatting>
  <conditionalFormatting sqref="Q67:Q71">
    <cfRule type="cellIs" dxfId="17421" priority="48830" operator="equal">
      <formula>20</formula>
    </cfRule>
    <cfRule type="cellIs" dxfId="17420" priority="48831" operator="equal">
      <formula>10</formula>
    </cfRule>
    <cfRule type="cellIs" dxfId="17419" priority="48832" operator="equal">
      <formula>5</formula>
    </cfRule>
    <cfRule type="cellIs" dxfId="17418" priority="48833" operator="equal">
      <formula>1</formula>
    </cfRule>
    <cfRule type="cellIs" dxfId="17417" priority="48834" operator="equal">
      <formula>0.8</formula>
    </cfRule>
    <cfRule type="cellIs" dxfId="17416" priority="48835" operator="equal">
      <formula>0.6</formula>
    </cfRule>
    <cfRule type="cellIs" dxfId="17415" priority="48836" operator="equal">
      <formula>0.4</formula>
    </cfRule>
    <cfRule type="cellIs" dxfId="17414" priority="48837" operator="equal">
      <formula>20%</formula>
    </cfRule>
  </conditionalFormatting>
  <conditionalFormatting sqref="O67:O71">
    <cfRule type="cellIs" dxfId="17413" priority="48823" operator="equal">
      <formula>"MUY ALTA "</formula>
    </cfRule>
    <cfRule type="cellIs" dxfId="17412" priority="48824" operator="equal">
      <formula>"MUY ALTA"</formula>
    </cfRule>
    <cfRule type="cellIs" dxfId="17411" priority="48825" operator="equal">
      <formula>"ALTA"</formula>
    </cfRule>
    <cfRule type="cellIs" dxfId="17410" priority="48826" operator="equal">
      <formula>"MEDIA"</formula>
    </cfRule>
    <cfRule type="cellIs" dxfId="17409" priority="48827" operator="equal">
      <formula>"BAJA"</formula>
    </cfRule>
    <cfRule type="cellIs" dxfId="17408" priority="48828" operator="equal">
      <formula>"MUY BAJA"</formula>
    </cfRule>
    <cfRule type="cellIs" dxfId="17407" priority="48829" operator="equal">
      <formula>0.2</formula>
    </cfRule>
  </conditionalFormatting>
  <conditionalFormatting sqref="N67:N71">
    <cfRule type="beginsWith" priority="48816" operator="beginsWith" text="La actividad que conlleva el riesgo se ejecuta como máximos 2 veces por año">
      <formula>LEFT(N67,LEN("La actividad que conlleva el riesgo se ejecuta como máximos 2 veces por año"))="La actividad que conlleva el riesgo se ejecuta como máximos 2 veces por año"</formula>
    </cfRule>
    <cfRule type="cellIs" dxfId="17406" priority="48817" operator="equal">
      <formula>"La actividad que conlleva el riesgo se ejecuta como máximos 2 veces por año"</formula>
    </cfRule>
    <cfRule type="cellIs" dxfId="17405" priority="48818" operator="equal">
      <formula>"La actividad que conlleva el riesgo se ejecuta como máximos 2 veces por año "</formula>
    </cfRule>
    <cfRule type="containsText" dxfId="17404" priority="48820" operator="containsText" text="La actividad que conlleva el riesgo se ejecuta como máximos 2 veces por año">
      <formula>NOT(ISERROR(SEARCH("La actividad que conlleva el riesgo se ejecuta como máximos 2 veces por año",N67)))</formula>
    </cfRule>
    <cfRule type="cellIs" dxfId="17403" priority="48821" operator="equal">
      <formula>"La actividad que conlleva el riesgo se ejecuta como máximos 2 veces por año"</formula>
    </cfRule>
    <cfRule type="cellIs" dxfId="17402" priority="48822" operator="equal">
      <formula>"La actividad que conlleva el riesgo se ejecuta como máximos 2 veces por año"</formula>
    </cfRule>
  </conditionalFormatting>
  <conditionalFormatting sqref="R73">
    <cfRule type="expression" dxfId="17401" priority="48791">
      <formula>$S73=25</formula>
    </cfRule>
    <cfRule type="expression" dxfId="17400" priority="48792">
      <formula>$S73=24</formula>
    </cfRule>
    <cfRule type="expression" dxfId="17399" priority="48793">
      <formula>$S73=23</formula>
    </cfRule>
    <cfRule type="expression" dxfId="17398" priority="48794">
      <formula>$S73=22</formula>
    </cfRule>
    <cfRule type="expression" dxfId="17397" priority="48795">
      <formula>$S73=21</formula>
    </cfRule>
    <cfRule type="expression" dxfId="17396" priority="48796">
      <formula>$S73=20</formula>
    </cfRule>
    <cfRule type="expression" dxfId="17395" priority="48797">
      <formula>$S73=19</formula>
    </cfRule>
    <cfRule type="expression" dxfId="17394" priority="48798">
      <formula>$S73=18</formula>
    </cfRule>
    <cfRule type="expression" dxfId="17393" priority="48799">
      <formula>$S73=17</formula>
    </cfRule>
    <cfRule type="expression" dxfId="17392" priority="48800">
      <formula>$S73=16</formula>
    </cfRule>
    <cfRule type="expression" dxfId="17391" priority="48801">
      <formula>$S73=15</formula>
    </cfRule>
    <cfRule type="expression" dxfId="17390" priority="48802">
      <formula>$S73=14</formula>
    </cfRule>
    <cfRule type="expression" dxfId="17389" priority="48803">
      <formula>$S73=13</formula>
    </cfRule>
    <cfRule type="expression" dxfId="17388" priority="48804">
      <formula>$S73=12</formula>
    </cfRule>
    <cfRule type="expression" dxfId="17387" priority="48805">
      <formula>$S73=11</formula>
    </cfRule>
    <cfRule type="expression" dxfId="17386" priority="48806">
      <formula>$S73=10</formula>
    </cfRule>
    <cfRule type="expression" dxfId="17385" priority="48807">
      <formula>$S73=9</formula>
    </cfRule>
    <cfRule type="expression" dxfId="17384" priority="48808">
      <formula>$S73=8</formula>
    </cfRule>
    <cfRule type="expression" dxfId="17383" priority="48809">
      <formula>$S73=7</formula>
    </cfRule>
    <cfRule type="expression" dxfId="17382" priority="48810">
      <formula>$S73=6</formula>
    </cfRule>
    <cfRule type="expression" dxfId="17381" priority="48811">
      <formula>$S73=5</formula>
    </cfRule>
    <cfRule type="expression" dxfId="17380" priority="48812">
      <formula>$S73=4</formula>
    </cfRule>
    <cfRule type="expression" dxfId="17379" priority="48813">
      <formula>$S73=3</formula>
    </cfRule>
    <cfRule type="expression" dxfId="17378" priority="48814">
      <formula>$S73=2</formula>
    </cfRule>
    <cfRule type="expression" dxfId="17377" priority="48815">
      <formula>$S73=1</formula>
    </cfRule>
  </conditionalFormatting>
  <conditionalFormatting sqref="P73:P77">
    <cfRule type="expression" dxfId="17376" priority="48790">
      <formula>"&lt;,2"</formula>
    </cfRule>
  </conditionalFormatting>
  <conditionalFormatting sqref="Q73:Q77">
    <cfRule type="cellIs" dxfId="17375" priority="48782" operator="equal">
      <formula>20</formula>
    </cfRule>
    <cfRule type="cellIs" dxfId="17374" priority="48783" operator="equal">
      <formula>10</formula>
    </cfRule>
    <cfRule type="cellIs" dxfId="17373" priority="48784" operator="equal">
      <formula>5</formula>
    </cfRule>
    <cfRule type="cellIs" dxfId="17372" priority="48785" operator="equal">
      <formula>1</formula>
    </cfRule>
    <cfRule type="cellIs" dxfId="17371" priority="48786" operator="equal">
      <formula>0.8</formula>
    </cfRule>
    <cfRule type="cellIs" dxfId="17370" priority="48787" operator="equal">
      <formula>0.6</formula>
    </cfRule>
    <cfRule type="cellIs" dxfId="17369" priority="48788" operator="equal">
      <formula>0.4</formula>
    </cfRule>
    <cfRule type="cellIs" dxfId="17368" priority="48789" operator="equal">
      <formula>20%</formula>
    </cfRule>
  </conditionalFormatting>
  <conditionalFormatting sqref="O73:O77">
    <cfRule type="cellIs" dxfId="17367" priority="48775" operator="equal">
      <formula>"MUY ALTA "</formula>
    </cfRule>
    <cfRule type="cellIs" dxfId="17366" priority="48776" operator="equal">
      <formula>"MUY ALTA"</formula>
    </cfRule>
    <cfRule type="cellIs" dxfId="17365" priority="48777" operator="equal">
      <formula>"ALTA"</formula>
    </cfRule>
    <cfRule type="cellIs" dxfId="17364" priority="48778" operator="equal">
      <formula>"MEDIA"</formula>
    </cfRule>
    <cfRule type="cellIs" dxfId="17363" priority="48779" operator="equal">
      <formula>"BAJA"</formula>
    </cfRule>
    <cfRule type="cellIs" dxfId="17362" priority="48780" operator="equal">
      <formula>"MUY BAJA"</formula>
    </cfRule>
    <cfRule type="cellIs" dxfId="17361" priority="48781" operator="equal">
      <formula>0.2</formula>
    </cfRule>
  </conditionalFormatting>
  <conditionalFormatting sqref="N73:N77">
    <cfRule type="beginsWith" priority="48768" operator="beginsWith" text="La actividad que conlleva el riesgo se ejecuta como máximos 2 veces por año">
      <formula>LEFT(N73,LEN("La actividad que conlleva el riesgo se ejecuta como máximos 2 veces por año"))="La actividad que conlleva el riesgo se ejecuta como máximos 2 veces por año"</formula>
    </cfRule>
    <cfRule type="cellIs" dxfId="17360" priority="48769" operator="equal">
      <formula>"La actividad que conlleva el riesgo se ejecuta como máximos 2 veces por año"</formula>
    </cfRule>
    <cfRule type="cellIs" dxfId="17359" priority="48770" operator="equal">
      <formula>"La actividad que conlleva el riesgo se ejecuta como máximos 2 veces por año "</formula>
    </cfRule>
    <cfRule type="containsText" dxfId="17358" priority="48772" operator="containsText" text="La actividad que conlleva el riesgo se ejecuta como máximos 2 veces por año">
      <formula>NOT(ISERROR(SEARCH("La actividad que conlleva el riesgo se ejecuta como máximos 2 veces por año",N73)))</formula>
    </cfRule>
    <cfRule type="cellIs" dxfId="17357" priority="48773" operator="equal">
      <formula>"La actividad que conlleva el riesgo se ejecuta como máximos 2 veces por año"</formula>
    </cfRule>
    <cfRule type="cellIs" dxfId="17356" priority="48774" operator="equal">
      <formula>"La actividad que conlleva el riesgo se ejecuta como máximos 2 veces por año"</formula>
    </cfRule>
  </conditionalFormatting>
  <conditionalFormatting sqref="R79">
    <cfRule type="expression" dxfId="17355" priority="48743">
      <formula>$S79=25</formula>
    </cfRule>
    <cfRule type="expression" dxfId="17354" priority="48744">
      <formula>$S79=24</formula>
    </cfRule>
    <cfRule type="expression" dxfId="17353" priority="48745">
      <formula>$S79=23</formula>
    </cfRule>
    <cfRule type="expression" dxfId="17352" priority="48746">
      <formula>$S79=22</formula>
    </cfRule>
    <cfRule type="expression" dxfId="17351" priority="48747">
      <formula>$S79=21</formula>
    </cfRule>
    <cfRule type="expression" dxfId="17350" priority="48748">
      <formula>$S79=20</formula>
    </cfRule>
    <cfRule type="expression" dxfId="17349" priority="48749">
      <formula>$S79=19</formula>
    </cfRule>
    <cfRule type="expression" dxfId="17348" priority="48750">
      <formula>$S79=18</formula>
    </cfRule>
    <cfRule type="expression" dxfId="17347" priority="48751">
      <formula>$S79=17</formula>
    </cfRule>
    <cfRule type="expression" dxfId="17346" priority="48752">
      <formula>$S79=16</formula>
    </cfRule>
    <cfRule type="expression" dxfId="17345" priority="48753">
      <formula>$S79=15</formula>
    </cfRule>
    <cfRule type="expression" dxfId="17344" priority="48754">
      <formula>$S79=14</formula>
    </cfRule>
    <cfRule type="expression" dxfId="17343" priority="48755">
      <formula>$S79=13</formula>
    </cfRule>
    <cfRule type="expression" dxfId="17342" priority="48756">
      <formula>$S79=12</formula>
    </cfRule>
    <cfRule type="expression" dxfId="17341" priority="48757">
      <formula>$S79=11</formula>
    </cfRule>
    <cfRule type="expression" dxfId="17340" priority="48758">
      <formula>$S79=10</formula>
    </cfRule>
    <cfRule type="expression" dxfId="17339" priority="48759">
      <formula>$S79=9</formula>
    </cfRule>
    <cfRule type="expression" dxfId="17338" priority="48760">
      <formula>$S79=8</formula>
    </cfRule>
    <cfRule type="expression" dxfId="17337" priority="48761">
      <formula>$S79=7</formula>
    </cfRule>
    <cfRule type="expression" dxfId="17336" priority="48762">
      <formula>$S79=6</formula>
    </cfRule>
    <cfRule type="expression" dxfId="17335" priority="48763">
      <formula>$S79=5</formula>
    </cfRule>
    <cfRule type="expression" dxfId="17334" priority="48764">
      <formula>$S79=4</formula>
    </cfRule>
    <cfRule type="expression" dxfId="17333" priority="48765">
      <formula>$S79=3</formula>
    </cfRule>
    <cfRule type="expression" dxfId="17332" priority="48766">
      <formula>$S79=2</formula>
    </cfRule>
    <cfRule type="expression" dxfId="17331" priority="48767">
      <formula>$S79=1</formula>
    </cfRule>
  </conditionalFormatting>
  <conditionalFormatting sqref="P79:P83">
    <cfRule type="expression" dxfId="17330" priority="48742">
      <formula>"&lt;,2"</formula>
    </cfRule>
  </conditionalFormatting>
  <conditionalFormatting sqref="Q79:Q83">
    <cfRule type="cellIs" dxfId="17329" priority="48734" operator="equal">
      <formula>20</formula>
    </cfRule>
    <cfRule type="cellIs" dxfId="17328" priority="48735" operator="equal">
      <formula>10</formula>
    </cfRule>
    <cfRule type="cellIs" dxfId="17327" priority="48736" operator="equal">
      <formula>5</formula>
    </cfRule>
    <cfRule type="cellIs" dxfId="17326" priority="48737" operator="equal">
      <formula>1</formula>
    </cfRule>
    <cfRule type="cellIs" dxfId="17325" priority="48738" operator="equal">
      <formula>0.8</formula>
    </cfRule>
    <cfRule type="cellIs" dxfId="17324" priority="48739" operator="equal">
      <formula>0.6</formula>
    </cfRule>
    <cfRule type="cellIs" dxfId="17323" priority="48740" operator="equal">
      <formula>0.4</formula>
    </cfRule>
    <cfRule type="cellIs" dxfId="17322" priority="48741" operator="equal">
      <formula>20%</formula>
    </cfRule>
  </conditionalFormatting>
  <conditionalFormatting sqref="O79:O83">
    <cfRule type="cellIs" dxfId="17321" priority="48727" operator="equal">
      <formula>"MUY ALTA "</formula>
    </cfRule>
    <cfRule type="cellIs" dxfId="17320" priority="48728" operator="equal">
      <formula>"MUY ALTA"</formula>
    </cfRule>
    <cfRule type="cellIs" dxfId="17319" priority="48729" operator="equal">
      <formula>"ALTA"</formula>
    </cfRule>
    <cfRule type="cellIs" dxfId="17318" priority="48730" operator="equal">
      <formula>"MEDIA"</formula>
    </cfRule>
    <cfRule type="cellIs" dxfId="17317" priority="48731" operator="equal">
      <formula>"BAJA"</formula>
    </cfRule>
    <cfRule type="cellIs" dxfId="17316" priority="48732" operator="equal">
      <formula>"MUY BAJA"</formula>
    </cfRule>
    <cfRule type="cellIs" dxfId="17315" priority="48733" operator="equal">
      <formula>0.2</formula>
    </cfRule>
  </conditionalFormatting>
  <conditionalFormatting sqref="N79:N83">
    <cfRule type="beginsWith" priority="48720" operator="beginsWith" text="La actividad que conlleva el riesgo se ejecuta como máximos 2 veces por año">
      <formula>LEFT(N79,LEN("La actividad que conlleva el riesgo se ejecuta como máximos 2 veces por año"))="La actividad que conlleva el riesgo se ejecuta como máximos 2 veces por año"</formula>
    </cfRule>
    <cfRule type="cellIs" dxfId="17314" priority="48721" operator="equal">
      <formula>"La actividad que conlleva el riesgo se ejecuta como máximos 2 veces por año"</formula>
    </cfRule>
    <cfRule type="cellIs" dxfId="17313" priority="48722" operator="equal">
      <formula>"La actividad que conlleva el riesgo se ejecuta como máximos 2 veces por año "</formula>
    </cfRule>
    <cfRule type="containsText" dxfId="17312" priority="48724" operator="containsText" text="La actividad que conlleva el riesgo se ejecuta como máximos 2 veces por año">
      <formula>NOT(ISERROR(SEARCH("La actividad que conlleva el riesgo se ejecuta como máximos 2 veces por año",N79)))</formula>
    </cfRule>
    <cfRule type="cellIs" dxfId="17311" priority="48725" operator="equal">
      <formula>"La actividad que conlleva el riesgo se ejecuta como máximos 2 veces por año"</formula>
    </cfRule>
    <cfRule type="cellIs" dxfId="17310" priority="48726" operator="equal">
      <formula>"La actividad que conlleva el riesgo se ejecuta como máximos 2 veces por año"</formula>
    </cfRule>
  </conditionalFormatting>
  <conditionalFormatting sqref="AC21:AD23">
    <cfRule type="expression" dxfId="17309" priority="48708">
      <formula>AE21=15</formula>
    </cfRule>
  </conditionalFormatting>
  <conditionalFormatting sqref="AE21:AF23">
    <cfRule type="expression" dxfId="17308" priority="48707">
      <formula>AC21=25</formula>
    </cfRule>
  </conditionalFormatting>
  <conditionalFormatting sqref="V21:V23">
    <cfRule type="expression" dxfId="17307" priority="48699">
      <formula>U21=Y</formula>
    </cfRule>
    <cfRule type="expression" dxfId="17306" priority="48701">
      <formula>U21="y"</formula>
    </cfRule>
  </conditionalFormatting>
  <conditionalFormatting sqref="AA21:AB23">
    <cfRule type="expression" dxfId="17305" priority="48626">
      <formula>AA21=10</formula>
    </cfRule>
    <cfRule type="expression" dxfId="17304" priority="48627">
      <formula>Y21=15</formula>
    </cfRule>
    <cfRule type="expression" dxfId="17303" priority="48628">
      <formula>W21=25</formula>
    </cfRule>
    <cfRule type="cellIs" dxfId="17302" priority="48638" operator="equal">
      <formula>25</formula>
    </cfRule>
  </conditionalFormatting>
  <conditionalFormatting sqref="AA21:AB23">
    <cfRule type="expression" dxfId="17301" priority="48635">
      <formula>AC21=15</formula>
    </cfRule>
    <cfRule type="expression" dxfId="17300" priority="48636">
      <formula>AE21=10</formula>
    </cfRule>
    <cfRule type="expression" dxfId="17299" priority="48637">
      <formula>AC21=15</formula>
    </cfRule>
  </conditionalFormatting>
  <conditionalFormatting sqref="W21:X23">
    <cfRule type="expression" dxfId="17298" priority="48632">
      <formula>AA21=10</formula>
    </cfRule>
    <cfRule type="expression" dxfId="17297" priority="48633">
      <formula>W21=25</formula>
    </cfRule>
    <cfRule type="expression" dxfId="17296" priority="48634">
      <formula>Y21=15</formula>
    </cfRule>
  </conditionalFormatting>
  <conditionalFormatting sqref="Y21:Z23">
    <cfRule type="expression" dxfId="17295" priority="48629">
      <formula>Y21=15</formula>
    </cfRule>
    <cfRule type="expression" dxfId="17294" priority="48630">
      <formula>AA21=10</formula>
    </cfRule>
    <cfRule type="expression" dxfId="17293" priority="48631">
      <formula>W21=25</formula>
    </cfRule>
  </conditionalFormatting>
  <conditionalFormatting sqref="U21:U23">
    <cfRule type="expression" dxfId="17292" priority="48611">
      <formula>V21="X"</formula>
    </cfRule>
  </conditionalFormatting>
  <conditionalFormatting sqref="V26:V29">
    <cfRule type="expression" dxfId="17291" priority="48609">
      <formula>U26=Y</formula>
    </cfRule>
    <cfRule type="expression" dxfId="17290" priority="48610">
      <formula>U26="y"</formula>
    </cfRule>
  </conditionalFormatting>
  <conditionalFormatting sqref="V26">
    <cfRule type="expression" dxfId="17289" priority="48607">
      <formula>$U$20=Y</formula>
    </cfRule>
    <cfRule type="expression" dxfId="17288" priority="48608">
      <formula>$U$20=x</formula>
    </cfRule>
  </conditionalFormatting>
  <conditionalFormatting sqref="U26:U29">
    <cfRule type="expression" dxfId="17287" priority="48606">
      <formula>V26="X"</formula>
    </cfRule>
  </conditionalFormatting>
  <conditionalFormatting sqref="V34:V35">
    <cfRule type="expression" dxfId="17286" priority="48604">
      <formula>U34=Y</formula>
    </cfRule>
    <cfRule type="expression" dxfId="17285" priority="48605">
      <formula>U34="y"</formula>
    </cfRule>
  </conditionalFormatting>
  <conditionalFormatting sqref="U34:U35">
    <cfRule type="expression" dxfId="17284" priority="48601">
      <formula>V34="X"</formula>
    </cfRule>
  </conditionalFormatting>
  <conditionalFormatting sqref="V39:V41">
    <cfRule type="expression" dxfId="17283" priority="48599">
      <formula>U39=Y</formula>
    </cfRule>
    <cfRule type="expression" dxfId="17282" priority="48600">
      <formula>U39="y"</formula>
    </cfRule>
  </conditionalFormatting>
  <conditionalFormatting sqref="U39:U41">
    <cfRule type="expression" dxfId="17281" priority="48596">
      <formula>V39="X"</formula>
    </cfRule>
  </conditionalFormatting>
  <conditionalFormatting sqref="V26:V29">
    <cfRule type="expression" dxfId="17280" priority="48589">
      <formula>U26=Y</formula>
    </cfRule>
    <cfRule type="expression" dxfId="17279" priority="48590">
      <formula>U26="y"</formula>
    </cfRule>
  </conditionalFormatting>
  <conditionalFormatting sqref="V26">
    <cfRule type="expression" dxfId="17278" priority="48587">
      <formula>$U$20=Y</formula>
    </cfRule>
    <cfRule type="expression" dxfId="17277" priority="48588">
      <formula>$U$20=x</formula>
    </cfRule>
  </conditionalFormatting>
  <conditionalFormatting sqref="U26:U29">
    <cfRule type="expression" dxfId="17276" priority="48586">
      <formula>V26="X"</formula>
    </cfRule>
  </conditionalFormatting>
  <conditionalFormatting sqref="V34:V35">
    <cfRule type="expression" dxfId="17275" priority="48584">
      <formula>U34=Y</formula>
    </cfRule>
    <cfRule type="expression" dxfId="17274" priority="48585">
      <formula>U34="y"</formula>
    </cfRule>
  </conditionalFormatting>
  <conditionalFormatting sqref="U34:U35">
    <cfRule type="expression" dxfId="17273" priority="48581">
      <formula>V34="X"</formula>
    </cfRule>
  </conditionalFormatting>
  <conditionalFormatting sqref="V39:V41">
    <cfRule type="expression" dxfId="17272" priority="48579">
      <formula>U39=Y</formula>
    </cfRule>
    <cfRule type="expression" dxfId="17271" priority="48580">
      <formula>U39="y"</formula>
    </cfRule>
  </conditionalFormatting>
  <conditionalFormatting sqref="U39:U41">
    <cfRule type="expression" dxfId="17270" priority="48576">
      <formula>V39="X"</formula>
    </cfRule>
  </conditionalFormatting>
  <conditionalFormatting sqref="V34:V35">
    <cfRule type="expression" dxfId="17269" priority="48574">
      <formula>U34=Y</formula>
    </cfRule>
    <cfRule type="expression" dxfId="17268" priority="48575">
      <formula>U34="y"</formula>
    </cfRule>
  </conditionalFormatting>
  <conditionalFormatting sqref="U34:U35">
    <cfRule type="expression" dxfId="17267" priority="48571">
      <formula>V34="X"</formula>
    </cfRule>
  </conditionalFormatting>
  <conditionalFormatting sqref="V34:V35">
    <cfRule type="expression" dxfId="17266" priority="48569">
      <formula>U34=Y</formula>
    </cfRule>
    <cfRule type="expression" dxfId="17265" priority="48570">
      <formula>U34="y"</formula>
    </cfRule>
  </conditionalFormatting>
  <conditionalFormatting sqref="U34:U35">
    <cfRule type="expression" dxfId="17264" priority="48566">
      <formula>V34="X"</formula>
    </cfRule>
  </conditionalFormatting>
  <conditionalFormatting sqref="V39:V41">
    <cfRule type="expression" dxfId="17263" priority="48564">
      <formula>U39=Y</formula>
    </cfRule>
    <cfRule type="expression" dxfId="17262" priority="48565">
      <formula>U39="y"</formula>
    </cfRule>
  </conditionalFormatting>
  <conditionalFormatting sqref="U39:U41">
    <cfRule type="expression" dxfId="17261" priority="48561">
      <formula>V39="X"</formula>
    </cfRule>
  </conditionalFormatting>
  <conditionalFormatting sqref="V39:V41">
    <cfRule type="expression" dxfId="17260" priority="48559">
      <formula>U39=Y</formula>
    </cfRule>
    <cfRule type="expression" dxfId="17259" priority="48560">
      <formula>U39="y"</formula>
    </cfRule>
  </conditionalFormatting>
  <conditionalFormatting sqref="U39:U41">
    <cfRule type="expression" dxfId="17258" priority="48556">
      <formula>V39="X"</formula>
    </cfRule>
  </conditionalFormatting>
  <conditionalFormatting sqref="V63:V65">
    <cfRule type="expression" dxfId="17257" priority="48534">
      <formula>U63=Y</formula>
    </cfRule>
    <cfRule type="expression" dxfId="17256" priority="48535">
      <formula>U63="y"</formula>
    </cfRule>
  </conditionalFormatting>
  <conditionalFormatting sqref="U63:U65">
    <cfRule type="expression" dxfId="17255" priority="48531">
      <formula>V63="X"</formula>
    </cfRule>
  </conditionalFormatting>
  <conditionalFormatting sqref="V63:V65">
    <cfRule type="expression" dxfId="17254" priority="48529">
      <formula>U63=Y</formula>
    </cfRule>
    <cfRule type="expression" dxfId="17253" priority="48530">
      <formula>U63="y"</formula>
    </cfRule>
  </conditionalFormatting>
  <conditionalFormatting sqref="U63:U65">
    <cfRule type="expression" dxfId="17252" priority="48526">
      <formula>V63="X"</formula>
    </cfRule>
  </conditionalFormatting>
  <conditionalFormatting sqref="V67:V71">
    <cfRule type="expression" dxfId="17251" priority="48524">
      <formula>U67=Y</formula>
    </cfRule>
    <cfRule type="expression" dxfId="17250" priority="48525">
      <formula>U67="y"</formula>
    </cfRule>
  </conditionalFormatting>
  <conditionalFormatting sqref="U67:U71">
    <cfRule type="expression" dxfId="17249" priority="48521">
      <formula>V67="X"</formula>
    </cfRule>
  </conditionalFormatting>
  <conditionalFormatting sqref="V67:V71">
    <cfRule type="expression" dxfId="17248" priority="48519">
      <formula>U67=Y</formula>
    </cfRule>
    <cfRule type="expression" dxfId="17247" priority="48520">
      <formula>U67="y"</formula>
    </cfRule>
  </conditionalFormatting>
  <conditionalFormatting sqref="U67:U71">
    <cfRule type="expression" dxfId="17246" priority="48516">
      <formula>V67="X"</formula>
    </cfRule>
  </conditionalFormatting>
  <conditionalFormatting sqref="V73:V77">
    <cfRule type="expression" dxfId="17245" priority="48514">
      <formula>U73=Y</formula>
    </cfRule>
    <cfRule type="expression" dxfId="17244" priority="48515">
      <formula>U73="y"</formula>
    </cfRule>
  </conditionalFormatting>
  <conditionalFormatting sqref="V74">
    <cfRule type="expression" dxfId="17243" priority="48512">
      <formula>$U$20=Y</formula>
    </cfRule>
    <cfRule type="expression" dxfId="17242" priority="48513">
      <formula>$U$20=x</formula>
    </cfRule>
  </conditionalFormatting>
  <conditionalFormatting sqref="U73:U77">
    <cfRule type="expression" dxfId="17241" priority="48511">
      <formula>V73="X"</formula>
    </cfRule>
  </conditionalFormatting>
  <conditionalFormatting sqref="V73:V77">
    <cfRule type="expression" dxfId="17240" priority="48509">
      <formula>U73=Y</formula>
    </cfRule>
    <cfRule type="expression" dxfId="17239" priority="48510">
      <formula>U73="y"</formula>
    </cfRule>
  </conditionalFormatting>
  <conditionalFormatting sqref="V74">
    <cfRule type="expression" dxfId="17238" priority="48507">
      <formula>$U$20=Y</formula>
    </cfRule>
    <cfRule type="expression" dxfId="17237" priority="48508">
      <formula>$U$20=x</formula>
    </cfRule>
  </conditionalFormatting>
  <conditionalFormatting sqref="U73:U77">
    <cfRule type="expression" dxfId="17236" priority="48506">
      <formula>V73="X"</formula>
    </cfRule>
  </conditionalFormatting>
  <conditionalFormatting sqref="V79:V83">
    <cfRule type="expression" dxfId="17235" priority="48504">
      <formula>U79=Y</formula>
    </cfRule>
    <cfRule type="expression" dxfId="17234" priority="48505">
      <formula>U79="y"</formula>
    </cfRule>
  </conditionalFormatting>
  <conditionalFormatting sqref="V80">
    <cfRule type="expression" dxfId="17233" priority="48502">
      <formula>$U$20=Y</formula>
    </cfRule>
    <cfRule type="expression" dxfId="17232" priority="48503">
      <formula>$U$20=x</formula>
    </cfRule>
  </conditionalFormatting>
  <conditionalFormatting sqref="U79:U83">
    <cfRule type="expression" dxfId="17231" priority="48501">
      <formula>V79="X"</formula>
    </cfRule>
  </conditionalFormatting>
  <conditionalFormatting sqref="V79:V83">
    <cfRule type="expression" dxfId="17230" priority="48499">
      <formula>U79=Y</formula>
    </cfRule>
    <cfRule type="expression" dxfId="17229" priority="48500">
      <formula>U79="y"</formula>
    </cfRule>
  </conditionalFormatting>
  <conditionalFormatting sqref="V80">
    <cfRule type="expression" dxfId="17228" priority="48497">
      <formula>$U$20=Y</formula>
    </cfRule>
    <cfRule type="expression" dxfId="17227" priority="48498">
      <formula>$U$20=x</formula>
    </cfRule>
  </conditionalFormatting>
  <conditionalFormatting sqref="U79:U83">
    <cfRule type="expression" dxfId="17226" priority="48496">
      <formula>V79="X"</formula>
    </cfRule>
  </conditionalFormatting>
  <conditionalFormatting sqref="AE37:AF38">
    <cfRule type="cellIs" dxfId="17225" priority="45061" operator="equal">
      <formula>15</formula>
    </cfRule>
  </conditionalFormatting>
  <conditionalFormatting sqref="W86:X86">
    <cfRule type="expression" dxfId="17224" priority="44859">
      <formula>AA86=10</formula>
    </cfRule>
    <cfRule type="expression" dxfId="17223" priority="44860">
      <formula>W86=25</formula>
    </cfRule>
    <cfRule type="expression" dxfId="17222" priority="44861">
      <formula>Y86=15</formula>
    </cfRule>
  </conditionalFormatting>
  <conditionalFormatting sqref="AC61:AD62">
    <cfRule type="cellIs" dxfId="17221" priority="44880" operator="equal">
      <formula>25</formula>
    </cfRule>
  </conditionalFormatting>
  <conditionalFormatting sqref="AE61:AF62">
    <cfRule type="cellIs" dxfId="17220" priority="44879" operator="equal">
      <formula>15</formula>
    </cfRule>
  </conditionalFormatting>
  <conditionalFormatting sqref="AC61:AD62">
    <cfRule type="expression" dxfId="17219" priority="44878">
      <formula>AE61=15</formula>
    </cfRule>
  </conditionalFormatting>
  <conditionalFormatting sqref="AE61:AF62">
    <cfRule type="expression" dxfId="17218" priority="44877">
      <formula>AC61=25</formula>
    </cfRule>
  </conditionalFormatting>
  <conditionalFormatting sqref="AA27:AB29">
    <cfRule type="expression" dxfId="17217" priority="48404">
      <formula>AA27=10</formula>
    </cfRule>
    <cfRule type="expression" dxfId="17216" priority="48405">
      <formula>Y27=15</formula>
    </cfRule>
    <cfRule type="expression" dxfId="17215" priority="48406">
      <formula>W27=25</formula>
    </cfRule>
    <cfRule type="cellIs" dxfId="17214" priority="48416" operator="equal">
      <formula>25</formula>
    </cfRule>
  </conditionalFormatting>
  <conditionalFormatting sqref="AA27:AB29">
    <cfRule type="expression" dxfId="17213" priority="48413">
      <formula>AC27=15</formula>
    </cfRule>
    <cfRule type="expression" dxfId="17212" priority="48414">
      <formula>AE27=10</formula>
    </cfRule>
    <cfRule type="expression" dxfId="17211" priority="48415">
      <formula>AC27=15</formula>
    </cfRule>
  </conditionalFormatting>
  <conditionalFormatting sqref="W27:X29">
    <cfRule type="expression" dxfId="17210" priority="48410">
      <formula>AA27=10</formula>
    </cfRule>
    <cfRule type="expression" dxfId="17209" priority="48411">
      <formula>W27=25</formula>
    </cfRule>
    <cfRule type="expression" dxfId="17208" priority="48412">
      <formula>Y27=15</formula>
    </cfRule>
  </conditionalFormatting>
  <conditionalFormatting sqref="Y27:Z29">
    <cfRule type="expression" dxfId="17207" priority="48407">
      <formula>Y27=15</formula>
    </cfRule>
    <cfRule type="expression" dxfId="17206" priority="48408">
      <formula>AA27=10</formula>
    </cfRule>
    <cfRule type="expression" dxfId="17205" priority="48409">
      <formula>W27=25</formula>
    </cfRule>
  </conditionalFormatting>
  <conditionalFormatting sqref="AA26:AB26">
    <cfRule type="expression" dxfId="17204" priority="48391">
      <formula>AA26=10</formula>
    </cfRule>
    <cfRule type="expression" dxfId="17203" priority="48392">
      <formula>Y26=15</formula>
    </cfRule>
    <cfRule type="expression" dxfId="17202" priority="48393">
      <formula>W26=25</formula>
    </cfRule>
    <cfRule type="cellIs" dxfId="17201" priority="48403" operator="equal">
      <formula>25</formula>
    </cfRule>
  </conditionalFormatting>
  <conditionalFormatting sqref="AA26:AB26">
    <cfRule type="expression" dxfId="17200" priority="48400">
      <formula>AC26=15</formula>
    </cfRule>
    <cfRule type="expression" dxfId="17199" priority="48401">
      <formula>AE26=10</formula>
    </cfRule>
    <cfRule type="expression" dxfId="17198" priority="48402">
      <formula>AC26=15</formula>
    </cfRule>
  </conditionalFormatting>
  <conditionalFormatting sqref="W26:X26">
    <cfRule type="expression" dxfId="17197" priority="48397">
      <formula>AA26=10</formula>
    </cfRule>
    <cfRule type="expression" dxfId="17196" priority="48398">
      <formula>W26=25</formula>
    </cfRule>
    <cfRule type="expression" dxfId="17195" priority="48399">
      <formula>Y26=15</formula>
    </cfRule>
  </conditionalFormatting>
  <conditionalFormatting sqref="Y26:Z26">
    <cfRule type="expression" dxfId="17194" priority="48394">
      <formula>Y26=15</formula>
    </cfRule>
    <cfRule type="expression" dxfId="17193" priority="48395">
      <formula>AA26=10</formula>
    </cfRule>
    <cfRule type="expression" dxfId="17192" priority="48396">
      <formula>W26=25</formula>
    </cfRule>
  </conditionalFormatting>
  <conditionalFormatting sqref="AC26:AD29">
    <cfRule type="cellIs" dxfId="17191" priority="48390" operator="equal">
      <formula>25</formula>
    </cfRule>
  </conditionalFormatting>
  <conditionalFormatting sqref="AE26:AF29">
    <cfRule type="cellIs" dxfId="17190" priority="48389" operator="equal">
      <formula>15</formula>
    </cfRule>
  </conditionalFormatting>
  <conditionalFormatting sqref="AC26:AD29">
    <cfRule type="expression" dxfId="17189" priority="48388">
      <formula>AE26=15</formula>
    </cfRule>
  </conditionalFormatting>
  <conditionalFormatting sqref="AE26:AF29">
    <cfRule type="expression" dxfId="17188" priority="48387">
      <formula>AC26=25</formula>
    </cfRule>
  </conditionalFormatting>
  <conditionalFormatting sqref="AA34:AB35">
    <cfRule type="expression" dxfId="17187" priority="48354">
      <formula>AA34=10</formula>
    </cfRule>
    <cfRule type="expression" dxfId="17186" priority="48355">
      <formula>Y34=15</formula>
    </cfRule>
    <cfRule type="expression" dxfId="17185" priority="48356">
      <formula>W34=25</formula>
    </cfRule>
    <cfRule type="cellIs" dxfId="17184" priority="48366" operator="equal">
      <formula>25</formula>
    </cfRule>
  </conditionalFormatting>
  <conditionalFormatting sqref="AA34:AB35">
    <cfRule type="expression" dxfId="17183" priority="48363">
      <formula>AC34=15</formula>
    </cfRule>
    <cfRule type="expression" dxfId="17182" priority="48364">
      <formula>AE34=10</formula>
    </cfRule>
    <cfRule type="expression" dxfId="17181" priority="48365">
      <formula>AC34=15</formula>
    </cfRule>
  </conditionalFormatting>
  <conditionalFormatting sqref="W34:X35">
    <cfRule type="expression" dxfId="17180" priority="48360">
      <formula>AA34=10</formula>
    </cfRule>
    <cfRule type="expression" dxfId="17179" priority="48361">
      <formula>W34=25</formula>
    </cfRule>
    <cfRule type="expression" dxfId="17178" priority="48362">
      <formula>Y34=15</formula>
    </cfRule>
  </conditionalFormatting>
  <conditionalFormatting sqref="Y34:Z35">
    <cfRule type="expression" dxfId="17177" priority="48357">
      <formula>Y34=15</formula>
    </cfRule>
    <cfRule type="expression" dxfId="17176" priority="48358">
      <formula>AA34=10</formula>
    </cfRule>
    <cfRule type="expression" dxfId="17175" priority="48359">
      <formula>W34=25</formula>
    </cfRule>
  </conditionalFormatting>
  <conditionalFormatting sqref="AC34:AD35">
    <cfRule type="cellIs" dxfId="17174" priority="48340" operator="equal">
      <formula>25</formula>
    </cfRule>
  </conditionalFormatting>
  <conditionalFormatting sqref="AE34:AF35">
    <cfRule type="cellIs" dxfId="17173" priority="48339" operator="equal">
      <formula>15</formula>
    </cfRule>
  </conditionalFormatting>
  <conditionalFormatting sqref="AC34:AD35">
    <cfRule type="expression" dxfId="17172" priority="48338">
      <formula>AE34=15</formula>
    </cfRule>
  </conditionalFormatting>
  <conditionalFormatting sqref="AE34:AF35">
    <cfRule type="expression" dxfId="17171" priority="48337">
      <formula>AC34=25</formula>
    </cfRule>
  </conditionalFormatting>
  <conditionalFormatting sqref="AA73:AB73">
    <cfRule type="expression" dxfId="17170" priority="48089">
      <formula>AA73=10</formula>
    </cfRule>
    <cfRule type="expression" dxfId="17169" priority="48090">
      <formula>Y73=15</formula>
    </cfRule>
    <cfRule type="expression" dxfId="17168" priority="48091">
      <formula>W73=25</formula>
    </cfRule>
    <cfRule type="cellIs" dxfId="17167" priority="48101" operator="equal">
      <formula>25</formula>
    </cfRule>
  </conditionalFormatting>
  <conditionalFormatting sqref="AA73:AB73">
    <cfRule type="expression" dxfId="17166" priority="48098">
      <formula>AC73=15</formula>
    </cfRule>
    <cfRule type="expression" dxfId="17165" priority="48099">
      <formula>AE73=10</formula>
    </cfRule>
    <cfRule type="expression" dxfId="17164" priority="48100">
      <formula>AC73=15</formula>
    </cfRule>
  </conditionalFormatting>
  <conditionalFormatting sqref="W73:X73">
    <cfRule type="expression" dxfId="17163" priority="48095">
      <formula>AA73=10</formula>
    </cfRule>
    <cfRule type="expression" dxfId="17162" priority="48096">
      <formula>W73=25</formula>
    </cfRule>
    <cfRule type="expression" dxfId="17161" priority="48097">
      <formula>Y73=15</formula>
    </cfRule>
  </conditionalFormatting>
  <conditionalFormatting sqref="Y73:Z73">
    <cfRule type="expression" dxfId="17160" priority="48092">
      <formula>Y73=15</formula>
    </cfRule>
    <cfRule type="expression" dxfId="17159" priority="48093">
      <formula>AA73=10</formula>
    </cfRule>
    <cfRule type="expression" dxfId="17158" priority="48094">
      <formula>W73=25</formula>
    </cfRule>
  </conditionalFormatting>
  <conditionalFormatting sqref="AC73:AD73">
    <cfRule type="cellIs" dxfId="17157" priority="48088" operator="equal">
      <formula>25</formula>
    </cfRule>
  </conditionalFormatting>
  <conditionalFormatting sqref="AE73:AF73">
    <cfRule type="cellIs" dxfId="17156" priority="48087" operator="equal">
      <formula>15</formula>
    </cfRule>
  </conditionalFormatting>
  <conditionalFormatting sqref="AC73:AD73">
    <cfRule type="expression" dxfId="17155" priority="48086">
      <formula>AE73=15</formula>
    </cfRule>
  </conditionalFormatting>
  <conditionalFormatting sqref="AE73:AF73">
    <cfRule type="expression" dxfId="17154" priority="48085">
      <formula>AC73=25</formula>
    </cfRule>
  </conditionalFormatting>
  <conditionalFormatting sqref="AA39:AB41">
    <cfRule type="expression" dxfId="17153" priority="48307">
      <formula>AA39=10</formula>
    </cfRule>
    <cfRule type="expression" dxfId="17152" priority="48308">
      <formula>Y39=15</formula>
    </cfRule>
    <cfRule type="expression" dxfId="17151" priority="48309">
      <formula>W39=25</formula>
    </cfRule>
    <cfRule type="cellIs" dxfId="17150" priority="48319" operator="equal">
      <formula>25</formula>
    </cfRule>
  </conditionalFormatting>
  <conditionalFormatting sqref="AA39:AB41">
    <cfRule type="expression" dxfId="17149" priority="48316">
      <formula>AC39=15</formula>
    </cfRule>
    <cfRule type="expression" dxfId="17148" priority="48317">
      <formula>AE39=10</formula>
    </cfRule>
    <cfRule type="expression" dxfId="17147" priority="48318">
      <formula>AC39=15</formula>
    </cfRule>
  </conditionalFormatting>
  <conditionalFormatting sqref="W39:X41">
    <cfRule type="expression" dxfId="17146" priority="48313">
      <formula>AA39=10</formula>
    </cfRule>
    <cfRule type="expression" dxfId="17145" priority="48314">
      <formula>W39=25</formula>
    </cfRule>
    <cfRule type="expression" dxfId="17144" priority="48315">
      <formula>Y39=15</formula>
    </cfRule>
  </conditionalFormatting>
  <conditionalFormatting sqref="Y39:Z41">
    <cfRule type="expression" dxfId="17143" priority="48310">
      <formula>Y39=15</formula>
    </cfRule>
    <cfRule type="expression" dxfId="17142" priority="48311">
      <formula>AA39=10</formula>
    </cfRule>
    <cfRule type="expression" dxfId="17141" priority="48312">
      <formula>W39=25</formula>
    </cfRule>
  </conditionalFormatting>
  <conditionalFormatting sqref="AA74:AB74">
    <cfRule type="expression" dxfId="17140" priority="48059">
      <formula>AA74=10</formula>
    </cfRule>
    <cfRule type="expression" dxfId="17139" priority="48060">
      <formula>Y74=15</formula>
    </cfRule>
    <cfRule type="expression" dxfId="17138" priority="48061">
      <formula>W74=25</formula>
    </cfRule>
    <cfRule type="cellIs" dxfId="17137" priority="48071" operator="equal">
      <formula>25</formula>
    </cfRule>
  </conditionalFormatting>
  <conditionalFormatting sqref="AA74:AB74">
    <cfRule type="expression" dxfId="17136" priority="48068">
      <formula>AC74=15</formula>
    </cfRule>
    <cfRule type="expression" dxfId="17135" priority="48069">
      <formula>AE74=10</formula>
    </cfRule>
    <cfRule type="expression" dxfId="17134" priority="48070">
      <formula>AC74=15</formula>
    </cfRule>
  </conditionalFormatting>
  <conditionalFormatting sqref="W74:X74">
    <cfRule type="expression" dxfId="17133" priority="48065">
      <formula>AA74=10</formula>
    </cfRule>
    <cfRule type="expression" dxfId="17132" priority="48066">
      <formula>W74=25</formula>
    </cfRule>
    <cfRule type="expression" dxfId="17131" priority="48067">
      <formula>Y74=15</formula>
    </cfRule>
  </conditionalFormatting>
  <conditionalFormatting sqref="Y74:Z74">
    <cfRule type="expression" dxfId="17130" priority="48062">
      <formula>Y74=15</formula>
    </cfRule>
    <cfRule type="expression" dxfId="17129" priority="48063">
      <formula>AA74=10</formula>
    </cfRule>
    <cfRule type="expression" dxfId="17128" priority="48064">
      <formula>W74=25</formula>
    </cfRule>
  </conditionalFormatting>
  <conditionalFormatting sqref="AC39:AD41">
    <cfRule type="cellIs" dxfId="17127" priority="48293" operator="equal">
      <formula>25</formula>
    </cfRule>
  </conditionalFormatting>
  <conditionalFormatting sqref="AE39:AF41">
    <cfRule type="cellIs" dxfId="17126" priority="48292" operator="equal">
      <formula>15</formula>
    </cfRule>
  </conditionalFormatting>
  <conditionalFormatting sqref="AC39:AD41">
    <cfRule type="expression" dxfId="17125" priority="48291">
      <formula>AE39=15</formula>
    </cfRule>
  </conditionalFormatting>
  <conditionalFormatting sqref="AE39:AF41">
    <cfRule type="expression" dxfId="17124" priority="48290">
      <formula>AC39=25</formula>
    </cfRule>
  </conditionalFormatting>
  <conditionalFormatting sqref="AA63:AB65">
    <cfRule type="expression" dxfId="17123" priority="48166">
      <formula>AA63=10</formula>
    </cfRule>
    <cfRule type="expression" dxfId="17122" priority="48167">
      <formula>Y63=15</formula>
    </cfRule>
    <cfRule type="expression" dxfId="17121" priority="48168">
      <formula>W63=25</formula>
    </cfRule>
    <cfRule type="cellIs" dxfId="17120" priority="48178" operator="equal">
      <formula>25</formula>
    </cfRule>
  </conditionalFormatting>
  <conditionalFormatting sqref="AA63:AB65">
    <cfRule type="expression" dxfId="17119" priority="48175">
      <formula>AC63=15</formula>
    </cfRule>
    <cfRule type="expression" dxfId="17118" priority="48176">
      <formula>AE63=10</formula>
    </cfRule>
    <cfRule type="expression" dxfId="17117" priority="48177">
      <formula>AC63=15</formula>
    </cfRule>
  </conditionalFormatting>
  <conditionalFormatting sqref="W63:X65">
    <cfRule type="expression" dxfId="17116" priority="48172">
      <formula>AA63=10</formula>
    </cfRule>
    <cfRule type="expression" dxfId="17115" priority="48173">
      <formula>W63=25</formula>
    </cfRule>
    <cfRule type="expression" dxfId="17114" priority="48174">
      <formula>Y63=15</formula>
    </cfRule>
  </conditionalFormatting>
  <conditionalFormatting sqref="Y63:Z65">
    <cfRule type="expression" dxfId="17113" priority="48169">
      <formula>Y63=15</formula>
    </cfRule>
    <cfRule type="expression" dxfId="17112" priority="48170">
      <formula>AA63=10</formula>
    </cfRule>
    <cfRule type="expression" dxfId="17111" priority="48171">
      <formula>W63=25</formula>
    </cfRule>
  </conditionalFormatting>
  <conditionalFormatting sqref="AC63:AD65">
    <cfRule type="cellIs" dxfId="17110" priority="48152" operator="equal">
      <formula>25</formula>
    </cfRule>
  </conditionalFormatting>
  <conditionalFormatting sqref="AE63:AF65">
    <cfRule type="cellIs" dxfId="17109" priority="48151" operator="equal">
      <formula>15</formula>
    </cfRule>
  </conditionalFormatting>
  <conditionalFormatting sqref="AC63:AD65">
    <cfRule type="expression" dxfId="17108" priority="48150">
      <formula>AE63=15</formula>
    </cfRule>
  </conditionalFormatting>
  <conditionalFormatting sqref="AE63:AF65">
    <cfRule type="expression" dxfId="17107" priority="48149">
      <formula>AC63=25</formula>
    </cfRule>
  </conditionalFormatting>
  <conditionalFormatting sqref="AA67:AB71">
    <cfRule type="expression" dxfId="17106" priority="48119">
      <formula>AA67=10</formula>
    </cfRule>
    <cfRule type="expression" dxfId="17105" priority="48120">
      <formula>Y67=15</formula>
    </cfRule>
    <cfRule type="expression" dxfId="17104" priority="48121">
      <formula>W67=25</formula>
    </cfRule>
    <cfRule type="cellIs" dxfId="17103" priority="48131" operator="equal">
      <formula>25</formula>
    </cfRule>
  </conditionalFormatting>
  <conditionalFormatting sqref="AA67:AB71">
    <cfRule type="expression" dxfId="17102" priority="48128">
      <formula>AC67=15</formula>
    </cfRule>
    <cfRule type="expression" dxfId="17101" priority="48129">
      <formula>AE67=10</formula>
    </cfRule>
    <cfRule type="expression" dxfId="17100" priority="48130">
      <formula>AC67=15</formula>
    </cfRule>
  </conditionalFormatting>
  <conditionalFormatting sqref="W67:X71">
    <cfRule type="expression" dxfId="17099" priority="48125">
      <formula>AA67=10</formula>
    </cfRule>
    <cfRule type="expression" dxfId="17098" priority="48126">
      <formula>W67=25</formula>
    </cfRule>
    <cfRule type="expression" dxfId="17097" priority="48127">
      <formula>Y67=15</formula>
    </cfRule>
  </conditionalFormatting>
  <conditionalFormatting sqref="Y67:Z71">
    <cfRule type="expression" dxfId="17096" priority="48122">
      <formula>Y67=15</formula>
    </cfRule>
    <cfRule type="expression" dxfId="17095" priority="48123">
      <formula>AA67=10</formula>
    </cfRule>
    <cfRule type="expression" dxfId="17094" priority="48124">
      <formula>W67=25</formula>
    </cfRule>
  </conditionalFormatting>
  <conditionalFormatting sqref="AC67:AD71">
    <cfRule type="cellIs" dxfId="17093" priority="48105" operator="equal">
      <formula>25</formula>
    </cfRule>
  </conditionalFormatting>
  <conditionalFormatting sqref="AE67:AF71">
    <cfRule type="cellIs" dxfId="17092" priority="48104" operator="equal">
      <formula>15</formula>
    </cfRule>
  </conditionalFormatting>
  <conditionalFormatting sqref="AC67:AD71">
    <cfRule type="expression" dxfId="17091" priority="48103">
      <formula>AE67=15</formula>
    </cfRule>
  </conditionalFormatting>
  <conditionalFormatting sqref="AE67:AF71">
    <cfRule type="expression" dxfId="17090" priority="48102">
      <formula>AC67=25</formula>
    </cfRule>
  </conditionalFormatting>
  <conditionalFormatting sqref="AA75:AB77">
    <cfRule type="expression" dxfId="17089" priority="48072">
      <formula>AA75=10</formula>
    </cfRule>
    <cfRule type="expression" dxfId="17088" priority="48073">
      <formula>Y75=15</formula>
    </cfRule>
    <cfRule type="expression" dxfId="17087" priority="48074">
      <formula>W75=25</formula>
    </cfRule>
    <cfRule type="cellIs" dxfId="17086" priority="48084" operator="equal">
      <formula>25</formula>
    </cfRule>
  </conditionalFormatting>
  <conditionalFormatting sqref="AA75:AB77">
    <cfRule type="expression" dxfId="17085" priority="48081">
      <formula>AC75=15</formula>
    </cfRule>
    <cfRule type="expression" dxfId="17084" priority="48082">
      <formula>AE75=10</formula>
    </cfRule>
    <cfRule type="expression" dxfId="17083" priority="48083">
      <formula>AC75=15</formula>
    </cfRule>
  </conditionalFormatting>
  <conditionalFormatting sqref="W75:X77">
    <cfRule type="expression" dxfId="17082" priority="48078">
      <formula>AA75=10</formula>
    </cfRule>
    <cfRule type="expression" dxfId="17081" priority="48079">
      <formula>W75=25</formula>
    </cfRule>
    <cfRule type="expression" dxfId="17080" priority="48080">
      <formula>Y75=15</formula>
    </cfRule>
  </conditionalFormatting>
  <conditionalFormatting sqref="Y75:Z77">
    <cfRule type="expression" dxfId="17079" priority="48075">
      <formula>Y75=15</formula>
    </cfRule>
    <cfRule type="expression" dxfId="17078" priority="48076">
      <formula>AA75=10</formula>
    </cfRule>
    <cfRule type="expression" dxfId="17077" priority="48077">
      <formula>W75=25</formula>
    </cfRule>
  </conditionalFormatting>
  <conditionalFormatting sqref="AC74:AD77">
    <cfRule type="cellIs" dxfId="17076" priority="48058" operator="equal">
      <formula>25</formula>
    </cfRule>
  </conditionalFormatting>
  <conditionalFormatting sqref="AE74:AF77">
    <cfRule type="cellIs" dxfId="17075" priority="48057" operator="equal">
      <formula>15</formula>
    </cfRule>
  </conditionalFormatting>
  <conditionalFormatting sqref="AC74:AD77">
    <cfRule type="expression" dxfId="17074" priority="48056">
      <formula>AE74=15</formula>
    </cfRule>
  </conditionalFormatting>
  <conditionalFormatting sqref="AE74:AF77">
    <cfRule type="expression" dxfId="17073" priority="48055">
      <formula>AC74=25</formula>
    </cfRule>
  </conditionalFormatting>
  <conditionalFormatting sqref="AA79:AB79">
    <cfRule type="expression" dxfId="17072" priority="48042">
      <formula>AA79=10</formula>
    </cfRule>
    <cfRule type="expression" dxfId="17071" priority="48043">
      <formula>Y79=15</formula>
    </cfRule>
    <cfRule type="expression" dxfId="17070" priority="48044">
      <formula>W79=25</formula>
    </cfRule>
    <cfRule type="cellIs" dxfId="17069" priority="48054" operator="equal">
      <formula>25</formula>
    </cfRule>
  </conditionalFormatting>
  <conditionalFormatting sqref="AA79:AB79">
    <cfRule type="expression" dxfId="17068" priority="48051">
      <formula>AC79=15</formula>
    </cfRule>
    <cfRule type="expression" dxfId="17067" priority="48052">
      <formula>AE79=10</formula>
    </cfRule>
    <cfRule type="expression" dxfId="17066" priority="48053">
      <formula>AC79=15</formula>
    </cfRule>
  </conditionalFormatting>
  <conditionalFormatting sqref="W79:X79">
    <cfRule type="expression" dxfId="17065" priority="48048">
      <formula>AA79=10</formula>
    </cfRule>
    <cfRule type="expression" dxfId="17064" priority="48049">
      <formula>W79=25</formula>
    </cfRule>
    <cfRule type="expression" dxfId="17063" priority="48050">
      <formula>Y79=15</formula>
    </cfRule>
  </conditionalFormatting>
  <conditionalFormatting sqref="Y79:Z79">
    <cfRule type="expression" dxfId="17062" priority="48045">
      <formula>Y79=15</formula>
    </cfRule>
    <cfRule type="expression" dxfId="17061" priority="48046">
      <formula>AA79=10</formula>
    </cfRule>
    <cfRule type="expression" dxfId="17060" priority="48047">
      <formula>W79=25</formula>
    </cfRule>
  </conditionalFormatting>
  <conditionalFormatting sqref="AC79:AD79">
    <cfRule type="cellIs" dxfId="17059" priority="48041" operator="equal">
      <formula>25</formula>
    </cfRule>
  </conditionalFormatting>
  <conditionalFormatting sqref="AE79:AF79">
    <cfRule type="cellIs" dxfId="17058" priority="48040" operator="equal">
      <formula>15</formula>
    </cfRule>
  </conditionalFormatting>
  <conditionalFormatting sqref="AC79:AD79">
    <cfRule type="expression" dxfId="17057" priority="48039">
      <formula>AE79=15</formula>
    </cfRule>
  </conditionalFormatting>
  <conditionalFormatting sqref="AE79:AF79">
    <cfRule type="expression" dxfId="17056" priority="48038">
      <formula>AC79=25</formula>
    </cfRule>
  </conditionalFormatting>
  <conditionalFormatting sqref="AA81:AB83">
    <cfRule type="expression" dxfId="17055" priority="48025">
      <formula>AA81=10</formula>
    </cfRule>
    <cfRule type="expression" dxfId="17054" priority="48026">
      <formula>Y81=15</formula>
    </cfRule>
    <cfRule type="expression" dxfId="17053" priority="48027">
      <formula>W81=25</formula>
    </cfRule>
    <cfRule type="cellIs" dxfId="17052" priority="48037" operator="equal">
      <formula>25</formula>
    </cfRule>
  </conditionalFormatting>
  <conditionalFormatting sqref="AA81:AB83">
    <cfRule type="expression" dxfId="17051" priority="48034">
      <formula>AC81=15</formula>
    </cfRule>
    <cfRule type="expression" dxfId="17050" priority="48035">
      <formula>AE81=10</formula>
    </cfRule>
    <cfRule type="expression" dxfId="17049" priority="48036">
      <formula>AC81=15</formula>
    </cfRule>
  </conditionalFormatting>
  <conditionalFormatting sqref="W81:X83">
    <cfRule type="expression" dxfId="17048" priority="48031">
      <formula>AA81=10</formula>
    </cfRule>
    <cfRule type="expression" dxfId="17047" priority="48032">
      <formula>W81=25</formula>
    </cfRule>
    <cfRule type="expression" dxfId="17046" priority="48033">
      <formula>Y81=15</formula>
    </cfRule>
  </conditionalFormatting>
  <conditionalFormatting sqref="Y81:Z83">
    <cfRule type="expression" dxfId="17045" priority="48028">
      <formula>Y81=15</formula>
    </cfRule>
    <cfRule type="expression" dxfId="17044" priority="48029">
      <formula>AA81=10</formula>
    </cfRule>
    <cfRule type="expression" dxfId="17043" priority="48030">
      <formula>W81=25</formula>
    </cfRule>
  </conditionalFormatting>
  <conditionalFormatting sqref="AA80:AB80">
    <cfRule type="expression" dxfId="17042" priority="48012">
      <formula>AA80=10</formula>
    </cfRule>
    <cfRule type="expression" dxfId="17041" priority="48013">
      <formula>Y80=15</formula>
    </cfRule>
    <cfRule type="expression" dxfId="17040" priority="48014">
      <formula>W80=25</formula>
    </cfRule>
    <cfRule type="cellIs" dxfId="17039" priority="48024" operator="equal">
      <formula>25</formula>
    </cfRule>
  </conditionalFormatting>
  <conditionalFormatting sqref="AA80:AB80">
    <cfRule type="expression" dxfId="17038" priority="48021">
      <formula>AC80=15</formula>
    </cfRule>
    <cfRule type="expression" dxfId="17037" priority="48022">
      <formula>AE80=10</formula>
    </cfRule>
    <cfRule type="expression" dxfId="17036" priority="48023">
      <formula>AC80=15</formula>
    </cfRule>
  </conditionalFormatting>
  <conditionalFormatting sqref="W80:X80">
    <cfRule type="expression" dxfId="17035" priority="48018">
      <formula>AA80=10</formula>
    </cfRule>
    <cfRule type="expression" dxfId="17034" priority="48019">
      <formula>W80=25</formula>
    </cfRule>
    <cfRule type="expression" dxfId="17033" priority="48020">
      <formula>Y80=15</formula>
    </cfRule>
  </conditionalFormatting>
  <conditionalFormatting sqref="Y80:Z80">
    <cfRule type="expression" dxfId="17032" priority="48015">
      <formula>Y80=15</formula>
    </cfRule>
    <cfRule type="expression" dxfId="17031" priority="48016">
      <formula>AA80=10</formula>
    </cfRule>
    <cfRule type="expression" dxfId="17030" priority="48017">
      <formula>W80=25</formula>
    </cfRule>
  </conditionalFormatting>
  <conditionalFormatting sqref="AC80:AD83">
    <cfRule type="cellIs" dxfId="17029" priority="48011" operator="equal">
      <formula>25</formula>
    </cfRule>
  </conditionalFormatting>
  <conditionalFormatting sqref="AE80:AF83">
    <cfRule type="cellIs" dxfId="17028" priority="48010" operator="equal">
      <formula>15</formula>
    </cfRule>
  </conditionalFormatting>
  <conditionalFormatting sqref="AC80:AD83">
    <cfRule type="expression" dxfId="17027" priority="48009">
      <formula>AE80=15</formula>
    </cfRule>
  </conditionalFormatting>
  <conditionalFormatting sqref="AE80:AF83">
    <cfRule type="expression" dxfId="17026" priority="48008">
      <formula>AC80=25</formula>
    </cfRule>
  </conditionalFormatting>
  <conditionalFormatting sqref="U19:V20">
    <cfRule type="cellIs" dxfId="17025" priority="48007" operator="equal">
      <formula>"X"</formula>
    </cfRule>
  </conditionalFormatting>
  <conditionalFormatting sqref="U19:U20">
    <cfRule type="cellIs" dxfId="17024" priority="48005" operator="equal">
      <formula>"Y"</formula>
    </cfRule>
  </conditionalFormatting>
  <conditionalFormatting sqref="V19:V20">
    <cfRule type="cellIs" dxfId="17023" priority="48006" operator="equal">
      <formula>"X"</formula>
    </cfRule>
  </conditionalFormatting>
  <conditionalFormatting sqref="AA19:AB19">
    <cfRule type="expression" dxfId="17022" priority="47992">
      <formula>AA19=10</formula>
    </cfRule>
    <cfRule type="expression" dxfId="17021" priority="47993">
      <formula>Y19=15</formula>
    </cfRule>
    <cfRule type="expression" dxfId="17020" priority="47994">
      <formula>W19=25</formula>
    </cfRule>
    <cfRule type="cellIs" dxfId="17019" priority="48004" operator="equal">
      <formula>25</formula>
    </cfRule>
  </conditionalFormatting>
  <conditionalFormatting sqref="AA19:AB19">
    <cfRule type="expression" dxfId="17018" priority="48001">
      <formula>AC19=15</formula>
    </cfRule>
    <cfRule type="expression" dxfId="17017" priority="48002">
      <formula>AE19=10</formula>
    </cfRule>
    <cfRule type="expression" dxfId="17016" priority="48003">
      <formula>AC19=15</formula>
    </cfRule>
  </conditionalFormatting>
  <conditionalFormatting sqref="W19:X19">
    <cfRule type="expression" dxfId="17015" priority="47998">
      <formula>AA19=10</formula>
    </cfRule>
    <cfRule type="expression" dxfId="17014" priority="47999">
      <formula>W19=25</formula>
    </cfRule>
    <cfRule type="expression" dxfId="17013" priority="48000">
      <formula>Y19=15</formula>
    </cfRule>
  </conditionalFormatting>
  <conditionalFormatting sqref="Y19:Z19">
    <cfRule type="expression" dxfId="17012" priority="47995">
      <formula>Y19=15</formula>
    </cfRule>
    <cfRule type="expression" dxfId="17011" priority="47996">
      <formula>AA19=10</formula>
    </cfRule>
    <cfRule type="expression" dxfId="17010" priority="47997">
      <formula>W19=25</formula>
    </cfRule>
  </conditionalFormatting>
  <conditionalFormatting sqref="V19:V20">
    <cfRule type="expression" dxfId="17009" priority="47990">
      <formula>U19=Y</formula>
    </cfRule>
    <cfRule type="expression" dxfId="17008" priority="47991">
      <formula>U19="y"</formula>
    </cfRule>
  </conditionalFormatting>
  <conditionalFormatting sqref="V20">
    <cfRule type="expression" dxfId="17007" priority="47988">
      <formula>$U$20=Y</formula>
    </cfRule>
    <cfRule type="expression" dxfId="17006" priority="47989">
      <formula>$U$20=x</formula>
    </cfRule>
  </conditionalFormatting>
  <conditionalFormatting sqref="U19:U20">
    <cfRule type="expression" dxfId="17005" priority="47987">
      <formula>V19="X"</formula>
    </cfRule>
  </conditionalFormatting>
  <conditionalFormatting sqref="V19:V20">
    <cfRule type="expression" dxfId="17004" priority="47985">
      <formula>U19=Y</formula>
    </cfRule>
    <cfRule type="expression" dxfId="17003" priority="47986">
      <formula>U19="y"</formula>
    </cfRule>
  </conditionalFormatting>
  <conditionalFormatting sqref="V20">
    <cfRule type="expression" dxfId="17002" priority="47983">
      <formula>$U$20=Y</formula>
    </cfRule>
    <cfRule type="expression" dxfId="17001" priority="47984">
      <formula>$U$20=x</formula>
    </cfRule>
  </conditionalFormatting>
  <conditionalFormatting sqref="U19:U20">
    <cfRule type="expression" dxfId="17000" priority="47982">
      <formula>V19="X"</formula>
    </cfRule>
  </conditionalFormatting>
  <conditionalFormatting sqref="AC19:AD19">
    <cfRule type="cellIs" dxfId="16999" priority="47981" operator="equal">
      <formula>25</formula>
    </cfRule>
  </conditionalFormatting>
  <conditionalFormatting sqref="AE19:AF19">
    <cfRule type="cellIs" dxfId="16998" priority="47980" operator="equal">
      <formula>15</formula>
    </cfRule>
  </conditionalFormatting>
  <conditionalFormatting sqref="AC19:AD19">
    <cfRule type="expression" dxfId="16997" priority="47979">
      <formula>AE19=15</formula>
    </cfRule>
  </conditionalFormatting>
  <conditionalFormatting sqref="AE19:AF19">
    <cfRule type="expression" dxfId="16996" priority="47978">
      <formula>AC19=25</formula>
    </cfRule>
  </conditionalFormatting>
  <conditionalFormatting sqref="AA20:AB20">
    <cfRule type="expression" dxfId="16995" priority="47965">
      <formula>AA20=10</formula>
    </cfRule>
    <cfRule type="expression" dxfId="16994" priority="47966">
      <formula>Y20=15</formula>
    </cfRule>
    <cfRule type="expression" dxfId="16993" priority="47967">
      <formula>W20=25</formula>
    </cfRule>
    <cfRule type="cellIs" dxfId="16992" priority="47977" operator="equal">
      <formula>25</formula>
    </cfRule>
  </conditionalFormatting>
  <conditionalFormatting sqref="AA20:AB20">
    <cfRule type="expression" dxfId="16991" priority="47974">
      <formula>AC20=15</formula>
    </cfRule>
    <cfRule type="expression" dxfId="16990" priority="47975">
      <formula>AE20=10</formula>
    </cfRule>
    <cfRule type="expression" dxfId="16989" priority="47976">
      <formula>AC20=15</formula>
    </cfRule>
  </conditionalFormatting>
  <conditionalFormatting sqref="W20:X20">
    <cfRule type="expression" dxfId="16988" priority="47971">
      <formula>AA20=10</formula>
    </cfRule>
    <cfRule type="expression" dxfId="16987" priority="47972">
      <formula>W20=25</formula>
    </cfRule>
    <cfRule type="expression" dxfId="16986" priority="47973">
      <formula>Y20=15</formula>
    </cfRule>
  </conditionalFormatting>
  <conditionalFormatting sqref="Y20:Z20">
    <cfRule type="expression" dxfId="16985" priority="47968">
      <formula>Y20=15</formula>
    </cfRule>
    <cfRule type="expression" dxfId="16984" priority="47969">
      <formula>AA20=10</formula>
    </cfRule>
    <cfRule type="expression" dxfId="16983" priority="47970">
      <formula>W20=25</formula>
    </cfRule>
  </conditionalFormatting>
  <conditionalFormatting sqref="AC20:AD20">
    <cfRule type="cellIs" dxfId="16982" priority="47964" operator="equal">
      <formula>25</formula>
    </cfRule>
  </conditionalFormatting>
  <conditionalFormatting sqref="AE20:AF20">
    <cfRule type="cellIs" dxfId="16981" priority="47963" operator="equal">
      <formula>15</formula>
    </cfRule>
  </conditionalFormatting>
  <conditionalFormatting sqref="AC20:AD20">
    <cfRule type="expression" dxfId="16980" priority="47962">
      <formula>AE20=15</formula>
    </cfRule>
  </conditionalFormatting>
  <conditionalFormatting sqref="AE20:AF20">
    <cfRule type="expression" dxfId="16979" priority="47961">
      <formula>AC20=25</formula>
    </cfRule>
  </conditionalFormatting>
  <conditionalFormatting sqref="AJ19:AK20">
    <cfRule type="cellIs" dxfId="16978" priority="47959" operator="equal">
      <formula>"NO"</formula>
    </cfRule>
    <cfRule type="cellIs" dxfId="16977" priority="47960" operator="equal">
      <formula>"SI"</formula>
    </cfRule>
  </conditionalFormatting>
  <conditionalFormatting sqref="AL19:AM20">
    <cfRule type="cellIs" dxfId="16976" priority="47957" operator="equal">
      <formula>"ALE"</formula>
    </cfRule>
    <cfRule type="cellIs" dxfId="16975" priority="47958" operator="equal">
      <formula>"CON"</formula>
    </cfRule>
  </conditionalFormatting>
  <conditionalFormatting sqref="AN19:AO20">
    <cfRule type="cellIs" dxfId="16974" priority="47955" operator="equal">
      <formula>"NO"</formula>
    </cfRule>
  </conditionalFormatting>
  <conditionalFormatting sqref="CA19:CC23 CE19:CG23 CI19:CK23 CM19:CO23">
    <cfRule type="cellIs" dxfId="16973" priority="47953" operator="equal">
      <formula>"NO"</formula>
    </cfRule>
    <cfRule type="cellIs" dxfId="16972" priority="47954" operator="equal">
      <formula>"SI"</formula>
    </cfRule>
  </conditionalFormatting>
  <conditionalFormatting sqref="DA19:DC23 DE19:DG23 DM19:DO23 DI19:DK23">
    <cfRule type="cellIs" dxfId="16971" priority="47951" operator="equal">
      <formula>"NO"</formula>
    </cfRule>
    <cfRule type="cellIs" dxfId="16970" priority="47952" operator="equal">
      <formula>"SI"</formula>
    </cfRule>
  </conditionalFormatting>
  <conditionalFormatting sqref="CV19:CY23">
    <cfRule type="cellIs" dxfId="16969" priority="47949" operator="equal">
      <formula>"NO"</formula>
    </cfRule>
    <cfRule type="cellIs" dxfId="16968" priority="47950" operator="equal">
      <formula>"SI"</formula>
    </cfRule>
  </conditionalFormatting>
  <conditionalFormatting sqref="U25:V25">
    <cfRule type="cellIs" dxfId="16967" priority="47948" operator="equal">
      <formula>"X"</formula>
    </cfRule>
  </conditionalFormatting>
  <conditionalFormatting sqref="AC25:AD25">
    <cfRule type="cellIs" dxfId="16966" priority="47947" operator="equal">
      <formula>25</formula>
    </cfRule>
  </conditionalFormatting>
  <conditionalFormatting sqref="AE25:AF25">
    <cfRule type="cellIs" dxfId="16965" priority="47946" operator="equal">
      <formula>15</formula>
    </cfRule>
  </conditionalFormatting>
  <conditionalFormatting sqref="U25">
    <cfRule type="cellIs" dxfId="16964" priority="47944" operator="equal">
      <formula>"Y"</formula>
    </cfRule>
  </conditionalFormatting>
  <conditionalFormatting sqref="V25">
    <cfRule type="cellIs" dxfId="16963" priority="47945" operator="equal">
      <formula>"X"</formula>
    </cfRule>
  </conditionalFormatting>
  <conditionalFormatting sqref="AC25:AD25">
    <cfRule type="expression" dxfId="16962" priority="47943">
      <formula>AE25=15</formula>
    </cfRule>
  </conditionalFormatting>
  <conditionalFormatting sqref="AE25:AF25">
    <cfRule type="expression" dxfId="16961" priority="47942">
      <formula>AC25=25</formula>
    </cfRule>
  </conditionalFormatting>
  <conditionalFormatting sqref="V25">
    <cfRule type="expression" dxfId="16960" priority="47940">
      <formula>U25=Y</formula>
    </cfRule>
    <cfRule type="expression" dxfId="16959" priority="47941">
      <formula>U25="y"</formula>
    </cfRule>
  </conditionalFormatting>
  <conditionalFormatting sqref="AA25:AB25">
    <cfRule type="expression" dxfId="16958" priority="47927">
      <formula>AA25=10</formula>
    </cfRule>
    <cfRule type="expression" dxfId="16957" priority="47928">
      <formula>Y25=15</formula>
    </cfRule>
    <cfRule type="expression" dxfId="16956" priority="47929">
      <formula>W25=25</formula>
    </cfRule>
    <cfRule type="cellIs" dxfId="16955" priority="47939" operator="equal">
      <formula>25</formula>
    </cfRule>
  </conditionalFormatting>
  <conditionalFormatting sqref="AA25:AB25">
    <cfRule type="expression" dxfId="16954" priority="47936">
      <formula>AC25=15</formula>
    </cfRule>
    <cfRule type="expression" dxfId="16953" priority="47937">
      <formula>AE25=10</formula>
    </cfRule>
    <cfRule type="expression" dxfId="16952" priority="47938">
      <formula>AC25=15</formula>
    </cfRule>
  </conditionalFormatting>
  <conditionalFormatting sqref="W25:X25">
    <cfRule type="expression" dxfId="16951" priority="47933">
      <formula>AA25=10</formula>
    </cfRule>
    <cfRule type="expression" dxfId="16950" priority="47934">
      <formula>W25=25</formula>
    </cfRule>
    <cfRule type="expression" dxfId="16949" priority="47935">
      <formula>Y25=15</formula>
    </cfRule>
  </conditionalFormatting>
  <conditionalFormatting sqref="Y25:Z25">
    <cfRule type="expression" dxfId="16948" priority="47930">
      <formula>Y25=15</formula>
    </cfRule>
    <cfRule type="expression" dxfId="16947" priority="47931">
      <formula>AA25=10</formula>
    </cfRule>
    <cfRule type="expression" dxfId="16946" priority="47932">
      <formula>W25=25</formula>
    </cfRule>
  </conditionalFormatting>
  <conditionalFormatting sqref="U25">
    <cfRule type="expression" dxfId="16945" priority="47926">
      <formula>V25="X"</formula>
    </cfRule>
  </conditionalFormatting>
  <conditionalFormatting sqref="U31:V33">
    <cfRule type="cellIs" dxfId="16944" priority="47925" operator="equal">
      <formula>"X"</formula>
    </cfRule>
  </conditionalFormatting>
  <conditionalFormatting sqref="U31:U33">
    <cfRule type="cellIs" dxfId="16943" priority="47923" operator="equal">
      <formula>"Y"</formula>
    </cfRule>
  </conditionalFormatting>
  <conditionalFormatting sqref="V31:V33">
    <cfRule type="cellIs" dxfId="16942" priority="47924" operator="equal">
      <formula>"X"</formula>
    </cfRule>
  </conditionalFormatting>
  <conditionalFormatting sqref="V31:V33">
    <cfRule type="expression" dxfId="16941" priority="47921">
      <formula>U31=Y</formula>
    </cfRule>
    <cfRule type="expression" dxfId="16940" priority="47922">
      <formula>U31="y"</formula>
    </cfRule>
  </conditionalFormatting>
  <conditionalFormatting sqref="V32">
    <cfRule type="expression" dxfId="16939" priority="47919">
      <formula>$U$20=Y</formula>
    </cfRule>
    <cfRule type="expression" dxfId="16938" priority="47920">
      <formula>$U$20=x</formula>
    </cfRule>
  </conditionalFormatting>
  <conditionalFormatting sqref="U31:U33">
    <cfRule type="expression" dxfId="16937" priority="47918">
      <formula>V31="X"</formula>
    </cfRule>
  </conditionalFormatting>
  <conditionalFormatting sqref="V31:V33">
    <cfRule type="expression" dxfId="16936" priority="47916">
      <formula>U31=Y</formula>
    </cfRule>
    <cfRule type="expression" dxfId="16935" priority="47917">
      <formula>U31="y"</formula>
    </cfRule>
  </conditionalFormatting>
  <conditionalFormatting sqref="V32">
    <cfRule type="expression" dxfId="16934" priority="47914">
      <formula>$U$20=Y</formula>
    </cfRule>
    <cfRule type="expression" dxfId="16933" priority="47915">
      <formula>$U$20=x</formula>
    </cfRule>
  </conditionalFormatting>
  <conditionalFormatting sqref="U31:U33">
    <cfRule type="expression" dxfId="16932" priority="47913">
      <formula>V31="X"</formula>
    </cfRule>
  </conditionalFormatting>
  <conditionalFormatting sqref="AE31:AF33">
    <cfRule type="cellIs" dxfId="16931" priority="47912" operator="equal">
      <formula>15</formula>
    </cfRule>
  </conditionalFormatting>
  <conditionalFormatting sqref="AE31:AF33">
    <cfRule type="expression" dxfId="16930" priority="47911">
      <formula>AC31=25</formula>
    </cfRule>
  </conditionalFormatting>
  <conditionalFormatting sqref="AC31:AD33">
    <cfRule type="cellIs" dxfId="16929" priority="47910" operator="equal">
      <formula>25</formula>
    </cfRule>
  </conditionalFormatting>
  <conditionalFormatting sqref="AC31:AD33">
    <cfRule type="expression" dxfId="16928" priority="47909">
      <formula>AE31=15</formula>
    </cfRule>
  </conditionalFormatting>
  <conditionalFormatting sqref="AA31:AB33">
    <cfRule type="expression" dxfId="16927" priority="47896">
      <formula>AA31=10</formula>
    </cfRule>
    <cfRule type="expression" dxfId="16926" priority="47897">
      <formula>Y31=15</formula>
    </cfRule>
    <cfRule type="expression" dxfId="16925" priority="47898">
      <formula>W31=25</formula>
    </cfRule>
    <cfRule type="cellIs" dxfId="16924" priority="47908" operator="equal">
      <formula>25</formula>
    </cfRule>
  </conditionalFormatting>
  <conditionalFormatting sqref="AA31:AB33">
    <cfRule type="expression" dxfId="16923" priority="47905">
      <formula>AC31=15</formula>
    </cfRule>
    <cfRule type="expression" dxfId="16922" priority="47906">
      <formula>AE31=10</formula>
    </cfRule>
    <cfRule type="expression" dxfId="16921" priority="47907">
      <formula>AC31=15</formula>
    </cfRule>
  </conditionalFormatting>
  <conditionalFormatting sqref="W31:X33">
    <cfRule type="expression" dxfId="16920" priority="47902">
      <formula>AA31=10</formula>
    </cfRule>
    <cfRule type="expression" dxfId="16919" priority="47903">
      <formula>W31=25</formula>
    </cfRule>
    <cfRule type="expression" dxfId="16918" priority="47904">
      <formula>Y31=15</formula>
    </cfRule>
  </conditionalFormatting>
  <conditionalFormatting sqref="Y31:Z33">
    <cfRule type="expression" dxfId="16917" priority="47899">
      <formula>Y31=15</formula>
    </cfRule>
    <cfRule type="expression" dxfId="16916" priority="47900">
      <formula>AA31=10</formula>
    </cfRule>
    <cfRule type="expression" dxfId="16915" priority="47901">
      <formula>W31=25</formula>
    </cfRule>
  </conditionalFormatting>
  <conditionalFormatting sqref="AJ31:AK33">
    <cfRule type="cellIs" dxfId="16914" priority="47894" operator="equal">
      <formula>"NO"</formula>
    </cfRule>
    <cfRule type="cellIs" dxfId="16913" priority="47895" operator="equal">
      <formula>"SI"</formula>
    </cfRule>
  </conditionalFormatting>
  <conditionalFormatting sqref="AL31:AM33">
    <cfRule type="cellIs" dxfId="16912" priority="47892" operator="equal">
      <formula>"ALE"</formula>
    </cfRule>
    <cfRule type="cellIs" dxfId="16911" priority="47893" operator="equal">
      <formula>"CON"</formula>
    </cfRule>
  </conditionalFormatting>
  <conditionalFormatting sqref="CA25:CC29 CE25:CG29 CI25:CK29 CM25:CO29">
    <cfRule type="cellIs" dxfId="16910" priority="47888" operator="equal">
      <formula>"NO"</formula>
    </cfRule>
    <cfRule type="cellIs" dxfId="16909" priority="47889" operator="equal">
      <formula>"SI"</formula>
    </cfRule>
  </conditionalFormatting>
  <conditionalFormatting sqref="DA25:DC29 DE25:DG29 DM25:DO29 DI25:DK29">
    <cfRule type="cellIs" dxfId="16908" priority="47886" operator="equal">
      <formula>"NO"</formula>
    </cfRule>
    <cfRule type="cellIs" dxfId="16907" priority="47887" operator="equal">
      <formula>"SI"</formula>
    </cfRule>
  </conditionalFormatting>
  <conditionalFormatting sqref="CV25:CY29">
    <cfRule type="cellIs" dxfId="16906" priority="47884" operator="equal">
      <formula>"NO"</formula>
    </cfRule>
    <cfRule type="cellIs" dxfId="16905" priority="47885" operator="equal">
      <formula>"SI"</formula>
    </cfRule>
  </conditionalFormatting>
  <conditionalFormatting sqref="CA31:CC35 CE31:CG35 CI31:CK35 CM31:CO35">
    <cfRule type="cellIs" dxfId="16904" priority="47882" operator="equal">
      <formula>"NO"</formula>
    </cfRule>
    <cfRule type="cellIs" dxfId="16903" priority="47883" operator="equal">
      <formula>"SI"</formula>
    </cfRule>
  </conditionalFormatting>
  <conditionalFormatting sqref="DA31:DC35 DE31:DG35 DM31:DO35 DI31:DK35">
    <cfRule type="cellIs" dxfId="16902" priority="47880" operator="equal">
      <formula>"NO"</formula>
    </cfRule>
    <cfRule type="cellIs" dxfId="16901" priority="47881" operator="equal">
      <formula>"SI"</formula>
    </cfRule>
  </conditionalFormatting>
  <conditionalFormatting sqref="CV31:CY35">
    <cfRule type="cellIs" dxfId="16900" priority="47878" operator="equal">
      <formula>"NO"</formula>
    </cfRule>
    <cfRule type="cellIs" dxfId="16899" priority="47879" operator="equal">
      <formula>"SI"</formula>
    </cfRule>
  </conditionalFormatting>
  <conditionalFormatting sqref="CA37:CC41 CE37:CG41 CI37:CK41 CM37:CO41">
    <cfRule type="cellIs" dxfId="16898" priority="47876" operator="equal">
      <formula>"NO"</formula>
    </cfRule>
    <cfRule type="cellIs" dxfId="16897" priority="47877" operator="equal">
      <formula>"SI"</formula>
    </cfRule>
  </conditionalFormatting>
  <conditionalFormatting sqref="DA37:DC41 DE37:DG41 DM37:DO41 DI37:DK41">
    <cfRule type="cellIs" dxfId="16896" priority="47874" operator="equal">
      <formula>"NO"</formula>
    </cfRule>
    <cfRule type="cellIs" dxfId="16895" priority="47875" operator="equal">
      <formula>"SI"</formula>
    </cfRule>
  </conditionalFormatting>
  <conditionalFormatting sqref="CV37:CY41">
    <cfRule type="cellIs" dxfId="16894" priority="47872" operator="equal">
      <formula>"NO"</formula>
    </cfRule>
    <cfRule type="cellIs" dxfId="16893" priority="47873" operator="equal">
      <formula>"SI"</formula>
    </cfRule>
  </conditionalFormatting>
  <conditionalFormatting sqref="CA61:CC65 CE61:CG65 CI61:CK65 CM61:CO65">
    <cfRule type="cellIs" dxfId="16892" priority="47858" operator="equal">
      <formula>"NO"</formula>
    </cfRule>
    <cfRule type="cellIs" dxfId="16891" priority="47859" operator="equal">
      <formula>"SI"</formula>
    </cfRule>
  </conditionalFormatting>
  <conditionalFormatting sqref="DA61:DC65 DE61:DG65 DM61:DO65 DI61:DK65">
    <cfRule type="cellIs" dxfId="16890" priority="47856" operator="equal">
      <formula>"NO"</formula>
    </cfRule>
    <cfRule type="cellIs" dxfId="16889" priority="47857" operator="equal">
      <formula>"SI"</formula>
    </cfRule>
  </conditionalFormatting>
  <conditionalFormatting sqref="CV61:CY65">
    <cfRule type="cellIs" dxfId="16888" priority="47854" operator="equal">
      <formula>"NO"</formula>
    </cfRule>
    <cfRule type="cellIs" dxfId="16887" priority="47855" operator="equal">
      <formula>"SI"</formula>
    </cfRule>
  </conditionalFormatting>
  <conditionalFormatting sqref="CA67:CC71 CE67:CG71 CI67:CK71 CM67:CO71">
    <cfRule type="cellIs" dxfId="16886" priority="47852" operator="equal">
      <formula>"NO"</formula>
    </cfRule>
    <cfRule type="cellIs" dxfId="16885" priority="47853" operator="equal">
      <formula>"SI"</formula>
    </cfRule>
  </conditionalFormatting>
  <conditionalFormatting sqref="DA67:DC71 DE67:DG71 DM67:DO71 DI67:DK71">
    <cfRule type="cellIs" dxfId="16884" priority="47850" operator="equal">
      <formula>"NO"</formula>
    </cfRule>
    <cfRule type="cellIs" dxfId="16883" priority="47851" operator="equal">
      <formula>"SI"</formula>
    </cfRule>
  </conditionalFormatting>
  <conditionalFormatting sqref="CV67:CY71">
    <cfRule type="cellIs" dxfId="16882" priority="47848" operator="equal">
      <formula>"NO"</formula>
    </cfRule>
    <cfRule type="cellIs" dxfId="16881" priority="47849" operator="equal">
      <formula>"SI"</formula>
    </cfRule>
  </conditionalFormatting>
  <conditionalFormatting sqref="CA73:CC77 CE73:CG77 CI73:CK77 CM73:CO77">
    <cfRule type="cellIs" dxfId="16880" priority="47846" operator="equal">
      <formula>"NO"</formula>
    </cfRule>
    <cfRule type="cellIs" dxfId="16879" priority="47847" operator="equal">
      <formula>"SI"</formula>
    </cfRule>
  </conditionalFormatting>
  <conditionalFormatting sqref="DA73:DC77 DE73:DG77 DM73:DO77 DI73:DK77">
    <cfRule type="cellIs" dxfId="16878" priority="47844" operator="equal">
      <formula>"NO"</formula>
    </cfRule>
    <cfRule type="cellIs" dxfId="16877" priority="47845" operator="equal">
      <formula>"SI"</formula>
    </cfRule>
  </conditionalFormatting>
  <conditionalFormatting sqref="CV73:CY77">
    <cfRule type="cellIs" dxfId="16876" priority="47842" operator="equal">
      <formula>"NO"</formula>
    </cfRule>
    <cfRule type="cellIs" dxfId="16875" priority="47843" operator="equal">
      <formula>"SI"</formula>
    </cfRule>
  </conditionalFormatting>
  <conditionalFormatting sqref="CA79:CC83 CE79:CG83 CI79:CK83 CM79:CO83">
    <cfRule type="cellIs" dxfId="16874" priority="47840" operator="equal">
      <formula>"NO"</formula>
    </cfRule>
    <cfRule type="cellIs" dxfId="16873" priority="47841" operator="equal">
      <formula>"SI"</formula>
    </cfRule>
  </conditionalFormatting>
  <conditionalFormatting sqref="DA79:DC83 DE79:DG83 DM79:DO83 DI79:DK83">
    <cfRule type="cellIs" dxfId="16872" priority="47838" operator="equal">
      <formula>"NO"</formula>
    </cfRule>
    <cfRule type="cellIs" dxfId="16871" priority="47839" operator="equal">
      <formula>"SI"</formula>
    </cfRule>
  </conditionalFormatting>
  <conditionalFormatting sqref="CV79:CY83">
    <cfRule type="cellIs" dxfId="16870" priority="47836" operator="equal">
      <formula>"NO"</formula>
    </cfRule>
    <cfRule type="cellIs" dxfId="16869" priority="47837" operator="equal">
      <formula>"SI"</formula>
    </cfRule>
  </conditionalFormatting>
  <conditionalFormatting sqref="U85:V89">
    <cfRule type="cellIs" dxfId="16868" priority="47835" operator="equal">
      <formula>"X"</formula>
    </cfRule>
  </conditionalFormatting>
  <conditionalFormatting sqref="AJ88:AK89">
    <cfRule type="cellIs" dxfId="16867" priority="47833" operator="equal">
      <formula>"NO"</formula>
    </cfRule>
    <cfRule type="cellIs" dxfId="16866" priority="47834" operator="equal">
      <formula>"SI"</formula>
    </cfRule>
  </conditionalFormatting>
  <conditionalFormatting sqref="AL88:AM89">
    <cfRule type="cellIs" dxfId="16865" priority="47831" operator="equal">
      <formula>"ALE"</formula>
    </cfRule>
    <cfRule type="cellIs" dxfId="16864" priority="47832" operator="equal">
      <formula>"CON"</formula>
    </cfRule>
  </conditionalFormatting>
  <conditionalFormatting sqref="U85:U89">
    <cfRule type="cellIs" dxfId="16863" priority="47776" operator="equal">
      <formula>"Y"</formula>
    </cfRule>
  </conditionalFormatting>
  <conditionalFormatting sqref="AH85:AI89">
    <cfRule type="cellIs" dxfId="16862" priority="47827" operator="equal">
      <formula>0</formula>
    </cfRule>
    <cfRule type="cellIs" dxfId="16861" priority="47828" operator="between">
      <formula>"0.1"</formula>
      <formula>100</formula>
    </cfRule>
    <cfRule type="cellIs" dxfId="16860" priority="47829" operator="between">
      <formula>0</formula>
      <formula>100</formula>
    </cfRule>
    <cfRule type="cellIs" dxfId="16859" priority="47830" operator="between">
      <formula>0</formula>
      <formula>100</formula>
    </cfRule>
  </conditionalFormatting>
  <conditionalFormatting sqref="AI85:AI89">
    <cfRule type="cellIs" dxfId="16858" priority="47824" operator="equal">
      <formula>0</formula>
    </cfRule>
    <cfRule type="cellIs" dxfId="16857" priority="47825" operator="between">
      <formula>0</formula>
      <formula>100</formula>
    </cfRule>
    <cfRule type="cellIs" dxfId="16856" priority="47826" operator="between">
      <formula>"0.1"</formula>
      <formula>100</formula>
    </cfRule>
  </conditionalFormatting>
  <conditionalFormatting sqref="BA85">
    <cfRule type="cellIs" dxfId="16855" priority="47822" operator="equal">
      <formula>"NO"</formula>
    </cfRule>
    <cfRule type="cellIs" dxfId="16854" priority="47823" operator="equal">
      <formula>"SI"</formula>
    </cfRule>
  </conditionalFormatting>
  <conditionalFormatting sqref="AH85:AH89">
    <cfRule type="cellIs" dxfId="16853" priority="47821" operator="equal">
      <formula>0.58</formula>
    </cfRule>
  </conditionalFormatting>
  <conditionalFormatting sqref="AI85:AI89">
    <cfRule type="cellIs" dxfId="16852" priority="47820" operator="equal">
      <formula>0.56</formula>
    </cfRule>
  </conditionalFormatting>
  <conditionalFormatting sqref="AX85:AX89">
    <cfRule type="expression" dxfId="16851" priority="47794">
      <formula>"&lt;,2"</formula>
    </cfRule>
  </conditionalFormatting>
  <conditionalFormatting sqref="AV85:AV89">
    <cfRule type="expression" dxfId="16850" priority="47793">
      <formula>"&lt;,2"</formula>
    </cfRule>
  </conditionalFormatting>
  <conditionalFormatting sqref="AZ85">
    <cfRule type="expression" dxfId="16849" priority="47795">
      <formula>$BC85=25</formula>
    </cfRule>
    <cfRule type="expression" dxfId="16848" priority="47796">
      <formula>$BC85=24</formula>
    </cfRule>
    <cfRule type="expression" dxfId="16847" priority="47797">
      <formula>$BC85=23</formula>
    </cfRule>
    <cfRule type="expression" dxfId="16846" priority="47798">
      <formula>$BC85=22</formula>
    </cfRule>
    <cfRule type="expression" dxfId="16845" priority="47799">
      <formula>$BC85=21</formula>
    </cfRule>
    <cfRule type="expression" dxfId="16844" priority="47800">
      <formula>$BC85=20</formula>
    </cfRule>
    <cfRule type="expression" dxfId="16843" priority="47801">
      <formula>$BC85=19</formula>
    </cfRule>
    <cfRule type="expression" dxfId="16842" priority="47802">
      <formula>$BC85=18</formula>
    </cfRule>
    <cfRule type="expression" dxfId="16841" priority="47803">
      <formula>$BC85=17</formula>
    </cfRule>
    <cfRule type="expression" dxfId="16840" priority="47804">
      <formula>$BC85=16</formula>
    </cfRule>
    <cfRule type="expression" dxfId="16839" priority="47805">
      <formula>$BC85=15</formula>
    </cfRule>
    <cfRule type="expression" dxfId="16838" priority="47806">
      <formula>$BC85=14</formula>
    </cfRule>
    <cfRule type="expression" dxfId="16837" priority="47807">
      <formula>$BC85=13</formula>
    </cfRule>
    <cfRule type="expression" dxfId="16836" priority="47808">
      <formula>$BC85=12</formula>
    </cfRule>
    <cfRule type="expression" dxfId="16835" priority="47809">
      <formula>$BC85=11</formula>
    </cfRule>
    <cfRule type="expression" dxfId="16834" priority="47810">
      <formula>$BC85=10</formula>
    </cfRule>
    <cfRule type="expression" dxfId="16833" priority="47811">
      <formula>$BC85=9</formula>
    </cfRule>
    <cfRule type="expression" dxfId="16832" priority="47812">
      <formula>$BC85=8</formula>
    </cfRule>
    <cfRule type="expression" dxfId="16831" priority="47813">
      <formula>$BC85=7</formula>
    </cfRule>
    <cfRule type="expression" dxfId="16830" priority="47814">
      <formula>$BC85=6</formula>
    </cfRule>
    <cfRule type="expression" dxfId="16829" priority="47815">
      <formula>$BC85=5</formula>
    </cfRule>
    <cfRule type="expression" dxfId="16828" priority="47816">
      <formula>$BC85=4</formula>
    </cfRule>
    <cfRule type="expression" dxfId="16827" priority="47817">
      <formula>$BC85=3</formula>
    </cfRule>
    <cfRule type="expression" dxfId="16826" priority="47818">
      <formula>$BC85=2</formula>
    </cfRule>
    <cfRule type="expression" dxfId="16825" priority="47819">
      <formula>$BC85=1</formula>
    </cfRule>
  </conditionalFormatting>
  <conditionalFormatting sqref="AW85:AW89">
    <cfRule type="beginsWith" dxfId="16824" priority="47788" operator="beginsWith" text="MUY ALTA">
      <formula>LEFT(AW85,LEN("MUY ALTA"))="MUY ALTA"</formula>
    </cfRule>
    <cfRule type="beginsWith" dxfId="16823" priority="47789" operator="beginsWith" text="ALTA">
      <formula>LEFT(AW85,LEN("ALTA"))="ALTA"</formula>
    </cfRule>
    <cfRule type="beginsWith" dxfId="16822" priority="47790" operator="beginsWith" text="MEDIA">
      <formula>LEFT(AW85,LEN("MEDIA"))="MEDIA"</formula>
    </cfRule>
    <cfRule type="beginsWith" dxfId="16821" priority="47791" operator="beginsWith" text="BAJA">
      <formula>LEFT(AW85,LEN("BAJA"))="BAJA"</formula>
    </cfRule>
    <cfRule type="beginsWith" dxfId="16820" priority="47792" operator="beginsWith" text="MUY BAJA">
      <formula>LEFT(AW85,LEN("MUY BAJA"))="MUY BAJA"</formula>
    </cfRule>
  </conditionalFormatting>
  <conditionalFormatting sqref="AY85:AY89">
    <cfRule type="beginsWith" dxfId="16819" priority="47783" operator="beginsWith" text="MUY ALTA">
      <formula>LEFT(AY85,LEN("MUY ALTA"))="MUY ALTA"</formula>
    </cfRule>
    <cfRule type="beginsWith" dxfId="16818" priority="47784" operator="beginsWith" text="ALTA">
      <formula>LEFT(AY85,LEN("ALTA"))="ALTA"</formula>
    </cfRule>
    <cfRule type="beginsWith" dxfId="16817" priority="47785" operator="beginsWith" text="MEDIA">
      <formula>LEFT(AY85,LEN("MEDIA"))="MEDIA"</formula>
    </cfRule>
    <cfRule type="beginsWith" dxfId="16816" priority="47786" operator="beginsWith" text="BAJA">
      <formula>LEFT(AY85,LEN("BAJA"))="BAJA"</formula>
    </cfRule>
    <cfRule type="beginsWith" dxfId="16815" priority="47787" operator="beginsWith" text="MUY BAJA">
      <formula>LEFT(AY85,LEN("MUY BAJA"))="MUY BAJA"</formula>
    </cfRule>
  </conditionalFormatting>
  <conditionalFormatting sqref="AN88:AO89">
    <cfRule type="cellIs" dxfId="16814" priority="47781" operator="equal">
      <formula>"NO"</formula>
    </cfRule>
  </conditionalFormatting>
  <conditionalFormatting sqref="BA85:BA89">
    <cfRule type="cellIs" dxfId="16813" priority="47778" operator="equal">
      <formula>"Evitar"</formula>
    </cfRule>
    <cfRule type="cellIs" dxfId="16812" priority="47779" operator="equal">
      <formula>"Aceptar"</formula>
    </cfRule>
    <cfRule type="cellIs" dxfId="16811" priority="47780" operator="equal">
      <formula>"Reducir"</formula>
    </cfRule>
  </conditionalFormatting>
  <conditionalFormatting sqref="V85:V89">
    <cfRule type="cellIs" dxfId="16810" priority="47777" operator="equal">
      <formula>"X"</formula>
    </cfRule>
  </conditionalFormatting>
  <conditionalFormatting sqref="R85">
    <cfRule type="expression" dxfId="16809" priority="47751">
      <formula>$S85=25</formula>
    </cfRule>
    <cfRule type="expression" dxfId="16808" priority="47752">
      <formula>$S85=24</formula>
    </cfRule>
    <cfRule type="expression" dxfId="16807" priority="47753">
      <formula>$S85=23</formula>
    </cfRule>
    <cfRule type="expression" dxfId="16806" priority="47754">
      <formula>$S85=22</formula>
    </cfRule>
    <cfRule type="expression" dxfId="16805" priority="47755">
      <formula>$S85=21</formula>
    </cfRule>
    <cfRule type="expression" dxfId="16804" priority="47756">
      <formula>$S85=20</formula>
    </cfRule>
    <cfRule type="expression" dxfId="16803" priority="47757">
      <formula>$S85=19</formula>
    </cfRule>
    <cfRule type="expression" dxfId="16802" priority="47758">
      <formula>$S85=18</formula>
    </cfRule>
    <cfRule type="expression" dxfId="16801" priority="47759">
      <formula>$S85=17</formula>
    </cfRule>
    <cfRule type="expression" dxfId="16800" priority="47760">
      <formula>$S85=16</formula>
    </cfRule>
    <cfRule type="expression" dxfId="16799" priority="47761">
      <formula>$S85=15</formula>
    </cfRule>
    <cfRule type="expression" dxfId="16798" priority="47762">
      <formula>$S85=14</formula>
    </cfRule>
    <cfRule type="expression" dxfId="16797" priority="47763">
      <formula>$S85=13</formula>
    </cfRule>
    <cfRule type="expression" dxfId="16796" priority="47764">
      <formula>$S85=12</formula>
    </cfRule>
    <cfRule type="expression" dxfId="16795" priority="47765">
      <formula>$S85=11</formula>
    </cfRule>
    <cfRule type="expression" dxfId="16794" priority="47766">
      <formula>$S85=10</formula>
    </cfRule>
    <cfRule type="expression" dxfId="16793" priority="47767">
      <formula>$S85=9</formula>
    </cfRule>
    <cfRule type="expression" dxfId="16792" priority="47768">
      <formula>$S85=8</formula>
    </cfRule>
    <cfRule type="expression" dxfId="16791" priority="47769">
      <formula>$S85=7</formula>
    </cfRule>
    <cfRule type="expression" dxfId="16790" priority="47770">
      <formula>$S85=6</formula>
    </cfRule>
    <cfRule type="expression" dxfId="16789" priority="47771">
      <formula>$S85=5</formula>
    </cfRule>
    <cfRule type="expression" dxfId="16788" priority="47772">
      <formula>$S85=4</formula>
    </cfRule>
    <cfRule type="expression" dxfId="16787" priority="47773">
      <formula>$S85=3</formula>
    </cfRule>
    <cfRule type="expression" dxfId="16786" priority="47774">
      <formula>$S85=2</formula>
    </cfRule>
    <cfRule type="expression" dxfId="16785" priority="47775">
      <formula>$S85=1</formula>
    </cfRule>
  </conditionalFormatting>
  <conditionalFormatting sqref="P85:P89">
    <cfRule type="expression" dxfId="16784" priority="47750">
      <formula>"&lt;,2"</formula>
    </cfRule>
  </conditionalFormatting>
  <conditionalFormatting sqref="Q85:Q89">
    <cfRule type="cellIs" dxfId="16783" priority="47742" operator="equal">
      <formula>20</formula>
    </cfRule>
    <cfRule type="cellIs" dxfId="16782" priority="47743" operator="equal">
      <formula>10</formula>
    </cfRule>
    <cfRule type="cellIs" dxfId="16781" priority="47744" operator="equal">
      <formula>5</formula>
    </cfRule>
    <cfRule type="cellIs" dxfId="16780" priority="47745" operator="equal">
      <formula>1</formula>
    </cfRule>
    <cfRule type="cellIs" dxfId="16779" priority="47746" operator="equal">
      <formula>0.8</formula>
    </cfRule>
    <cfRule type="cellIs" dxfId="16778" priority="47747" operator="equal">
      <formula>0.6</formula>
    </cfRule>
    <cfRule type="cellIs" dxfId="16777" priority="47748" operator="equal">
      <formula>0.4</formula>
    </cfRule>
    <cfRule type="cellIs" dxfId="16776" priority="47749" operator="equal">
      <formula>20%</formula>
    </cfRule>
  </conditionalFormatting>
  <conditionalFormatting sqref="O85:O89">
    <cfRule type="cellIs" dxfId="16775" priority="47735" operator="equal">
      <formula>"MUY ALTA "</formula>
    </cfRule>
    <cfRule type="cellIs" dxfId="16774" priority="47736" operator="equal">
      <formula>"MUY ALTA"</formula>
    </cfRule>
    <cfRule type="cellIs" dxfId="16773" priority="47737" operator="equal">
      <formula>"ALTA"</formula>
    </cfRule>
    <cfRule type="cellIs" dxfId="16772" priority="47738" operator="equal">
      <formula>"MEDIA"</formula>
    </cfRule>
    <cfRule type="cellIs" dxfId="16771" priority="47739" operator="equal">
      <formula>"BAJA"</formula>
    </cfRule>
    <cfRule type="cellIs" dxfId="16770" priority="47740" operator="equal">
      <formula>"MUY BAJA"</formula>
    </cfRule>
    <cfRule type="cellIs" dxfId="16769" priority="47741" operator="equal">
      <formula>0.2</formula>
    </cfRule>
  </conditionalFormatting>
  <conditionalFormatting sqref="N85:N89">
    <cfRule type="beginsWith" priority="47728" operator="beginsWith" text="La actividad que conlleva el riesgo se ejecuta como máximos 2 veces por año">
      <formula>LEFT(N85,LEN("La actividad que conlleva el riesgo se ejecuta como máximos 2 veces por año"))="La actividad que conlleva el riesgo se ejecuta como máximos 2 veces por año"</formula>
    </cfRule>
    <cfRule type="cellIs" dxfId="16768" priority="47729" operator="equal">
      <formula>"La actividad que conlleva el riesgo se ejecuta como máximos 2 veces por año"</formula>
    </cfRule>
    <cfRule type="cellIs" dxfId="16767" priority="47730" operator="equal">
      <formula>"La actividad que conlleva el riesgo se ejecuta como máximos 2 veces por año "</formula>
    </cfRule>
    <cfRule type="containsText" dxfId="16766" priority="47732" operator="containsText" text="La actividad que conlleva el riesgo se ejecuta como máximos 2 veces por año">
      <formula>NOT(ISERROR(SEARCH("La actividad que conlleva el riesgo se ejecuta como máximos 2 veces por año",N85)))</formula>
    </cfRule>
    <cfRule type="cellIs" dxfId="16765" priority="47733" operator="equal">
      <formula>"La actividad que conlleva el riesgo se ejecuta como máximos 2 veces por año"</formula>
    </cfRule>
    <cfRule type="cellIs" dxfId="16764" priority="47734" operator="equal">
      <formula>"La actividad que conlleva el riesgo se ejecuta como máximos 2 veces por año"</formula>
    </cfRule>
  </conditionalFormatting>
  <conditionalFormatting sqref="V85:V89">
    <cfRule type="expression" dxfId="16763" priority="47726">
      <formula>U85=Y</formula>
    </cfRule>
    <cfRule type="expression" dxfId="16762" priority="47727">
      <formula>U85="y"</formula>
    </cfRule>
  </conditionalFormatting>
  <conditionalFormatting sqref="V86">
    <cfRule type="expression" dxfId="16761" priority="47724">
      <formula>$U$20=Y</formula>
    </cfRule>
    <cfRule type="expression" dxfId="16760" priority="47725">
      <formula>$U$20=x</formula>
    </cfRule>
  </conditionalFormatting>
  <conditionalFormatting sqref="U85:U89">
    <cfRule type="expression" dxfId="16759" priority="47723">
      <formula>V85="X"</formula>
    </cfRule>
  </conditionalFormatting>
  <conditionalFormatting sqref="V85:V89">
    <cfRule type="expression" dxfId="16758" priority="47721">
      <formula>U85=Y</formula>
    </cfRule>
    <cfRule type="expression" dxfId="16757" priority="47722">
      <formula>U85="y"</formula>
    </cfRule>
  </conditionalFormatting>
  <conditionalFormatting sqref="V86">
    <cfRule type="expression" dxfId="16756" priority="47719">
      <formula>$U$20=Y</formula>
    </cfRule>
    <cfRule type="expression" dxfId="16755" priority="47720">
      <formula>$U$20=x</formula>
    </cfRule>
  </conditionalFormatting>
  <conditionalFormatting sqref="U85:U89">
    <cfRule type="expression" dxfId="16754" priority="47718">
      <formula>V85="X"</formula>
    </cfRule>
  </conditionalFormatting>
  <conditionalFormatting sqref="AA85:AB85">
    <cfRule type="expression" dxfId="16753" priority="47705">
      <formula>AA85=10</formula>
    </cfRule>
    <cfRule type="expression" dxfId="16752" priority="47706">
      <formula>Y85=15</formula>
    </cfRule>
    <cfRule type="expression" dxfId="16751" priority="47707">
      <formula>W85=25</formula>
    </cfRule>
    <cfRule type="cellIs" dxfId="16750" priority="47717" operator="equal">
      <formula>25</formula>
    </cfRule>
  </conditionalFormatting>
  <conditionalFormatting sqref="AA85:AB85">
    <cfRule type="expression" dxfId="16749" priority="47714">
      <formula>AC85=15</formula>
    </cfRule>
    <cfRule type="expression" dxfId="16748" priority="47715">
      <formula>AE85=10</formula>
    </cfRule>
    <cfRule type="expression" dxfId="16747" priority="47716">
      <formula>AC85=15</formula>
    </cfRule>
  </conditionalFormatting>
  <conditionalFormatting sqref="Y85:Z85">
    <cfRule type="expression" dxfId="16746" priority="47708">
      <formula>Y85=15</formula>
    </cfRule>
    <cfRule type="expression" dxfId="16745" priority="47709">
      <formula>AA85=10</formula>
    </cfRule>
    <cfRule type="expression" dxfId="16744" priority="47710">
      <formula>W85=25</formula>
    </cfRule>
  </conditionalFormatting>
  <conditionalFormatting sqref="AC85:AD85">
    <cfRule type="cellIs" dxfId="16743" priority="47704" operator="equal">
      <formula>25</formula>
    </cfRule>
  </conditionalFormatting>
  <conditionalFormatting sqref="AE85:AF85">
    <cfRule type="cellIs" dxfId="16742" priority="47703" operator="equal">
      <formula>15</formula>
    </cfRule>
  </conditionalFormatting>
  <conditionalFormatting sqref="AC85:AD85">
    <cfRule type="expression" dxfId="16741" priority="47702">
      <formula>AE85=15</formula>
    </cfRule>
  </conditionalFormatting>
  <conditionalFormatting sqref="AE85:AF85">
    <cfRule type="expression" dxfId="16740" priority="47701">
      <formula>AC85=25</formula>
    </cfRule>
  </conditionalFormatting>
  <conditionalFormatting sqref="AA87:AB89">
    <cfRule type="expression" dxfId="16739" priority="47688">
      <formula>AA87=10</formula>
    </cfRule>
    <cfRule type="expression" dxfId="16738" priority="47689">
      <formula>Y87=15</formula>
    </cfRule>
    <cfRule type="expression" dxfId="16737" priority="47690">
      <formula>W87=25</formula>
    </cfRule>
    <cfRule type="cellIs" dxfId="16736" priority="47700" operator="equal">
      <formula>25</formula>
    </cfRule>
  </conditionalFormatting>
  <conditionalFormatting sqref="AA87:AB89">
    <cfRule type="expression" dxfId="16735" priority="47697">
      <formula>AC87=15</formula>
    </cfRule>
    <cfRule type="expression" dxfId="16734" priority="47698">
      <formula>AE87=10</formula>
    </cfRule>
    <cfRule type="expression" dxfId="16733" priority="47699">
      <formula>AC87=15</formula>
    </cfRule>
  </conditionalFormatting>
  <conditionalFormatting sqref="W87:X89">
    <cfRule type="expression" dxfId="16732" priority="47694">
      <formula>AA87=10</formula>
    </cfRule>
    <cfRule type="expression" dxfId="16731" priority="47695">
      <formula>W87=25</formula>
    </cfRule>
    <cfRule type="expression" dxfId="16730" priority="47696">
      <formula>Y87=15</formula>
    </cfRule>
  </conditionalFormatting>
  <conditionalFormatting sqref="Y87:Z89">
    <cfRule type="expression" dxfId="16729" priority="47691">
      <formula>Y87=15</formula>
    </cfRule>
    <cfRule type="expression" dxfId="16728" priority="47692">
      <formula>AA87=10</formula>
    </cfRule>
    <cfRule type="expression" dxfId="16727" priority="47693">
      <formula>W87=25</formula>
    </cfRule>
  </conditionalFormatting>
  <conditionalFormatting sqref="AA86:AB86">
    <cfRule type="expression" dxfId="16726" priority="47675">
      <formula>AA86=10</formula>
    </cfRule>
    <cfRule type="expression" dxfId="16725" priority="47676">
      <formula>Y86=15</formula>
    </cfRule>
    <cfRule type="expression" dxfId="16724" priority="47677">
      <formula>W86=25</formula>
    </cfRule>
    <cfRule type="cellIs" dxfId="16723" priority="47687" operator="equal">
      <formula>25</formula>
    </cfRule>
  </conditionalFormatting>
  <conditionalFormatting sqref="AA86:AB86">
    <cfRule type="expression" dxfId="16722" priority="47684">
      <formula>AC86=15</formula>
    </cfRule>
    <cfRule type="expression" dxfId="16721" priority="47685">
      <formula>AE86=10</formula>
    </cfRule>
    <cfRule type="expression" dxfId="16720" priority="47686">
      <formula>AC86=15</formula>
    </cfRule>
  </conditionalFormatting>
  <conditionalFormatting sqref="Y86:Z86">
    <cfRule type="expression" dxfId="16719" priority="47678">
      <formula>Y86=15</formula>
    </cfRule>
    <cfRule type="expression" dxfId="16718" priority="47679">
      <formula>AA86=10</formula>
    </cfRule>
    <cfRule type="expression" dxfId="16717" priority="47680">
      <formula>W86=25</formula>
    </cfRule>
  </conditionalFormatting>
  <conditionalFormatting sqref="AC86:AD89">
    <cfRule type="cellIs" dxfId="16716" priority="47674" operator="equal">
      <formula>25</formula>
    </cfRule>
  </conditionalFormatting>
  <conditionalFormatting sqref="AE86:AF89">
    <cfRule type="cellIs" dxfId="16715" priority="47673" operator="equal">
      <formula>15</formula>
    </cfRule>
  </conditionalFormatting>
  <conditionalFormatting sqref="AC86:AD89">
    <cfRule type="expression" dxfId="16714" priority="47672">
      <formula>AE86=15</formula>
    </cfRule>
  </conditionalFormatting>
  <conditionalFormatting sqref="AE86:AF89">
    <cfRule type="expression" dxfId="16713" priority="47671">
      <formula>AC86=25</formula>
    </cfRule>
  </conditionalFormatting>
  <conditionalFormatting sqref="CA85:CC89 CE85:CG89 CI85:CK89 CM85:CO89">
    <cfRule type="cellIs" dxfId="16712" priority="47669" operator="equal">
      <formula>"NO"</formula>
    </cfRule>
    <cfRule type="cellIs" dxfId="16711" priority="47670" operator="equal">
      <formula>"SI"</formula>
    </cfRule>
  </conditionalFormatting>
  <conditionalFormatting sqref="DA85:DC89 DE85:DG89 DM85:DO89 DI85:DK89">
    <cfRule type="cellIs" dxfId="16710" priority="47667" operator="equal">
      <formula>"NO"</formula>
    </cfRule>
    <cfRule type="cellIs" dxfId="16709" priority="47668" operator="equal">
      <formula>"SI"</formula>
    </cfRule>
  </conditionalFormatting>
  <conditionalFormatting sqref="CV85:CY89">
    <cfRule type="cellIs" dxfId="16708" priority="47665" operator="equal">
      <formula>"NO"</formula>
    </cfRule>
    <cfRule type="cellIs" dxfId="16707" priority="47666" operator="equal">
      <formula>"SI"</formula>
    </cfRule>
  </conditionalFormatting>
  <conditionalFormatting sqref="U163:V167">
    <cfRule type="cellIs" dxfId="16706" priority="47664" operator="equal">
      <formula>"X"</formula>
    </cfRule>
  </conditionalFormatting>
  <conditionalFormatting sqref="AJ165:AK167">
    <cfRule type="cellIs" dxfId="16705" priority="47662" operator="equal">
      <formula>"NO"</formula>
    </cfRule>
    <cfRule type="cellIs" dxfId="16704" priority="47663" operator="equal">
      <formula>"SI"</formula>
    </cfRule>
  </conditionalFormatting>
  <conditionalFormatting sqref="AL165:AM167">
    <cfRule type="cellIs" dxfId="16703" priority="47660" operator="equal">
      <formula>"ALE"</formula>
    </cfRule>
    <cfRule type="cellIs" dxfId="16702" priority="47661" operator="equal">
      <formula>"CON"</formula>
    </cfRule>
  </conditionalFormatting>
  <conditionalFormatting sqref="U163:U167">
    <cfRule type="cellIs" dxfId="16701" priority="47605" operator="equal">
      <formula>"Y"</formula>
    </cfRule>
  </conditionalFormatting>
  <conditionalFormatting sqref="AH163:AI167">
    <cfRule type="cellIs" dxfId="16700" priority="47656" operator="equal">
      <formula>0</formula>
    </cfRule>
    <cfRule type="cellIs" dxfId="16699" priority="47657" operator="between">
      <formula>"0.1"</formula>
      <formula>100</formula>
    </cfRule>
    <cfRule type="cellIs" dxfId="16698" priority="47658" operator="between">
      <formula>0</formula>
      <formula>100</formula>
    </cfRule>
    <cfRule type="cellIs" dxfId="16697" priority="47659" operator="between">
      <formula>0</formula>
      <formula>100</formula>
    </cfRule>
  </conditionalFormatting>
  <conditionalFormatting sqref="AI163:AI167">
    <cfRule type="cellIs" dxfId="16696" priority="47653" operator="equal">
      <formula>0</formula>
    </cfRule>
    <cfRule type="cellIs" dxfId="16695" priority="47654" operator="between">
      <formula>0</formula>
      <formula>100</formula>
    </cfRule>
    <cfRule type="cellIs" dxfId="16694" priority="47655" operator="between">
      <formula>"0.1"</formula>
      <formula>100</formula>
    </cfRule>
  </conditionalFormatting>
  <conditionalFormatting sqref="BA163">
    <cfRule type="cellIs" dxfId="16693" priority="47651" operator="equal">
      <formula>"NO"</formula>
    </cfRule>
    <cfRule type="cellIs" dxfId="16692" priority="47652" operator="equal">
      <formula>"SI"</formula>
    </cfRule>
  </conditionalFormatting>
  <conditionalFormatting sqref="AH163:AH167">
    <cfRule type="cellIs" dxfId="16691" priority="47650" operator="equal">
      <formula>0.58</formula>
    </cfRule>
  </conditionalFormatting>
  <conditionalFormatting sqref="AI163:AI167">
    <cfRule type="cellIs" dxfId="16690" priority="47649" operator="equal">
      <formula>0.56</formula>
    </cfRule>
  </conditionalFormatting>
  <conditionalFormatting sqref="AX163:AX167">
    <cfRule type="expression" dxfId="16689" priority="47623">
      <formula>"&lt;,2"</formula>
    </cfRule>
  </conditionalFormatting>
  <conditionalFormatting sqref="AV163:AV167">
    <cfRule type="expression" dxfId="16688" priority="47622">
      <formula>"&lt;,2"</formula>
    </cfRule>
  </conditionalFormatting>
  <conditionalFormatting sqref="AZ163">
    <cfRule type="expression" dxfId="16687" priority="47624">
      <formula>$BC163=25</formula>
    </cfRule>
    <cfRule type="expression" dxfId="16686" priority="47625">
      <formula>$BC163=24</formula>
    </cfRule>
    <cfRule type="expression" dxfId="16685" priority="47626">
      <formula>$BC163=23</formula>
    </cfRule>
    <cfRule type="expression" dxfId="16684" priority="47627">
      <formula>$BC163=22</formula>
    </cfRule>
    <cfRule type="expression" dxfId="16683" priority="47628">
      <formula>$BC163=21</formula>
    </cfRule>
    <cfRule type="expression" dxfId="16682" priority="47629">
      <formula>$BC163=20</formula>
    </cfRule>
    <cfRule type="expression" dxfId="16681" priority="47630">
      <formula>$BC163=19</formula>
    </cfRule>
    <cfRule type="expression" dxfId="16680" priority="47631">
      <formula>$BC163=18</formula>
    </cfRule>
    <cfRule type="expression" dxfId="16679" priority="47632">
      <formula>$BC163=17</formula>
    </cfRule>
    <cfRule type="expression" dxfId="16678" priority="47633">
      <formula>$BC163=16</formula>
    </cfRule>
    <cfRule type="expression" dxfId="16677" priority="47634">
      <formula>$BC163=15</formula>
    </cfRule>
    <cfRule type="expression" dxfId="16676" priority="47635">
      <formula>$BC163=14</formula>
    </cfRule>
    <cfRule type="expression" dxfId="16675" priority="47636">
      <formula>$BC163=13</formula>
    </cfRule>
    <cfRule type="expression" dxfId="16674" priority="47637">
      <formula>$BC163=12</formula>
    </cfRule>
    <cfRule type="expression" dxfId="16673" priority="47638">
      <formula>$BC163=11</formula>
    </cfRule>
    <cfRule type="expression" dxfId="16672" priority="47639">
      <formula>$BC163=10</formula>
    </cfRule>
    <cfRule type="expression" dxfId="16671" priority="47640">
      <formula>$BC163=9</formula>
    </cfRule>
    <cfRule type="expression" dxfId="16670" priority="47641">
      <formula>$BC163=8</formula>
    </cfRule>
    <cfRule type="expression" dxfId="16669" priority="47642">
      <formula>$BC163=7</formula>
    </cfRule>
    <cfRule type="expression" dxfId="16668" priority="47643">
      <formula>$BC163=6</formula>
    </cfRule>
    <cfRule type="expression" dxfId="16667" priority="47644">
      <formula>$BC163=5</formula>
    </cfRule>
    <cfRule type="expression" dxfId="16666" priority="47645">
      <formula>$BC163=4</formula>
    </cfRule>
    <cfRule type="expression" dxfId="16665" priority="47646">
      <formula>$BC163=3</formula>
    </cfRule>
    <cfRule type="expression" dxfId="16664" priority="47647">
      <formula>$BC163=2</formula>
    </cfRule>
    <cfRule type="expression" dxfId="16663" priority="47648">
      <formula>$BC163=1</formula>
    </cfRule>
  </conditionalFormatting>
  <conditionalFormatting sqref="AW163:AW167">
    <cfRule type="beginsWith" dxfId="16662" priority="47617" operator="beginsWith" text="MUY ALTA">
      <formula>LEFT(AW163,LEN("MUY ALTA"))="MUY ALTA"</formula>
    </cfRule>
    <cfRule type="beginsWith" dxfId="16661" priority="47618" operator="beginsWith" text="ALTA">
      <formula>LEFT(AW163,LEN("ALTA"))="ALTA"</formula>
    </cfRule>
    <cfRule type="beginsWith" dxfId="16660" priority="47619" operator="beginsWith" text="MEDIA">
      <formula>LEFT(AW163,LEN("MEDIA"))="MEDIA"</formula>
    </cfRule>
    <cfRule type="beginsWith" dxfId="16659" priority="47620" operator="beginsWith" text="BAJA">
      <formula>LEFT(AW163,LEN("BAJA"))="BAJA"</formula>
    </cfRule>
    <cfRule type="beginsWith" dxfId="16658" priority="47621" operator="beginsWith" text="MUY BAJA">
      <formula>LEFT(AW163,LEN("MUY BAJA"))="MUY BAJA"</formula>
    </cfRule>
  </conditionalFormatting>
  <conditionalFormatting sqref="AY163:AY167">
    <cfRule type="beginsWith" dxfId="16657" priority="47612" operator="beginsWith" text="MUY ALTA">
      <formula>LEFT(AY163,LEN("MUY ALTA"))="MUY ALTA"</formula>
    </cfRule>
    <cfRule type="beginsWith" dxfId="16656" priority="47613" operator="beginsWith" text="ALTA">
      <formula>LEFT(AY163,LEN("ALTA"))="ALTA"</formula>
    </cfRule>
    <cfRule type="beginsWith" dxfId="16655" priority="47614" operator="beginsWith" text="MEDIA">
      <formula>LEFT(AY163,LEN("MEDIA"))="MEDIA"</formula>
    </cfRule>
    <cfRule type="beginsWith" dxfId="16654" priority="47615" operator="beginsWith" text="BAJA">
      <formula>LEFT(AY163,LEN("BAJA"))="BAJA"</formula>
    </cfRule>
    <cfRule type="beginsWith" dxfId="16653" priority="47616" operator="beginsWith" text="MUY BAJA">
      <formula>LEFT(AY163,LEN("MUY BAJA"))="MUY BAJA"</formula>
    </cfRule>
  </conditionalFormatting>
  <conditionalFormatting sqref="AN165:AO167">
    <cfRule type="cellIs" dxfId="16652" priority="47610" operator="equal">
      <formula>"NO"</formula>
    </cfRule>
  </conditionalFormatting>
  <conditionalFormatting sqref="BA163:BA167">
    <cfRule type="cellIs" dxfId="16651" priority="47607" operator="equal">
      <formula>"Evitar"</formula>
    </cfRule>
    <cfRule type="cellIs" dxfId="16650" priority="47608" operator="equal">
      <formula>"Aceptar"</formula>
    </cfRule>
    <cfRule type="cellIs" dxfId="16649" priority="47609" operator="equal">
      <formula>"Reducir"</formula>
    </cfRule>
  </conditionalFormatting>
  <conditionalFormatting sqref="V163:V167">
    <cfRule type="cellIs" dxfId="16648" priority="47606" operator="equal">
      <formula>"X"</formula>
    </cfRule>
  </conditionalFormatting>
  <conditionalFormatting sqref="R163">
    <cfRule type="expression" dxfId="16647" priority="47580">
      <formula>$S163=25</formula>
    </cfRule>
    <cfRule type="expression" dxfId="16646" priority="47581">
      <formula>$S163=24</formula>
    </cfRule>
    <cfRule type="expression" dxfId="16645" priority="47582">
      <formula>$S163=23</formula>
    </cfRule>
    <cfRule type="expression" dxfId="16644" priority="47583">
      <formula>$S163=22</formula>
    </cfRule>
    <cfRule type="expression" dxfId="16643" priority="47584">
      <formula>$S163=21</formula>
    </cfRule>
    <cfRule type="expression" dxfId="16642" priority="47585">
      <formula>$S163=20</formula>
    </cfRule>
    <cfRule type="expression" dxfId="16641" priority="47586">
      <formula>$S163=19</formula>
    </cfRule>
    <cfRule type="expression" dxfId="16640" priority="47587">
      <formula>$S163=18</formula>
    </cfRule>
    <cfRule type="expression" dxfId="16639" priority="47588">
      <formula>$S163=17</formula>
    </cfRule>
    <cfRule type="expression" dxfId="16638" priority="47589">
      <formula>$S163=16</formula>
    </cfRule>
    <cfRule type="expression" dxfId="16637" priority="47590">
      <formula>$S163=15</formula>
    </cfRule>
    <cfRule type="expression" dxfId="16636" priority="47591">
      <formula>$S163=14</formula>
    </cfRule>
    <cfRule type="expression" dxfId="16635" priority="47592">
      <formula>$S163=13</formula>
    </cfRule>
    <cfRule type="expression" dxfId="16634" priority="47593">
      <formula>$S163=12</formula>
    </cfRule>
    <cfRule type="expression" dxfId="16633" priority="47594">
      <formula>$S163=11</formula>
    </cfRule>
    <cfRule type="expression" dxfId="16632" priority="47595">
      <formula>$S163=10</formula>
    </cfRule>
    <cfRule type="expression" dxfId="16631" priority="47596">
      <formula>$S163=9</formula>
    </cfRule>
    <cfRule type="expression" dxfId="16630" priority="47597">
      <formula>$S163=8</formula>
    </cfRule>
    <cfRule type="expression" dxfId="16629" priority="47598">
      <formula>$S163=7</formula>
    </cfRule>
    <cfRule type="expression" dxfId="16628" priority="47599">
      <formula>$S163=6</formula>
    </cfRule>
    <cfRule type="expression" dxfId="16627" priority="47600">
      <formula>$S163=5</formula>
    </cfRule>
    <cfRule type="expression" dxfId="16626" priority="47601">
      <formula>$S163=4</formula>
    </cfRule>
    <cfRule type="expression" dxfId="16625" priority="47602">
      <formula>$S163=3</formula>
    </cfRule>
    <cfRule type="expression" dxfId="16624" priority="47603">
      <formula>$S163=2</formula>
    </cfRule>
    <cfRule type="expression" dxfId="16623" priority="47604">
      <formula>$S163=1</formula>
    </cfRule>
  </conditionalFormatting>
  <conditionalFormatting sqref="P163:P167">
    <cfRule type="expression" dxfId="16622" priority="47579">
      <formula>"&lt;,2"</formula>
    </cfRule>
  </conditionalFormatting>
  <conditionalFormatting sqref="Q163:Q167">
    <cfRule type="cellIs" dxfId="16621" priority="47571" operator="equal">
      <formula>20</formula>
    </cfRule>
    <cfRule type="cellIs" dxfId="16620" priority="47572" operator="equal">
      <formula>10</formula>
    </cfRule>
    <cfRule type="cellIs" dxfId="16619" priority="47573" operator="equal">
      <formula>5</formula>
    </cfRule>
    <cfRule type="cellIs" dxfId="16618" priority="47574" operator="equal">
      <formula>1</formula>
    </cfRule>
    <cfRule type="cellIs" dxfId="16617" priority="47575" operator="equal">
      <formula>0.8</formula>
    </cfRule>
    <cfRule type="cellIs" dxfId="16616" priority="47576" operator="equal">
      <formula>0.6</formula>
    </cfRule>
    <cfRule type="cellIs" dxfId="16615" priority="47577" operator="equal">
      <formula>0.4</formula>
    </cfRule>
    <cfRule type="cellIs" dxfId="16614" priority="47578" operator="equal">
      <formula>20%</formula>
    </cfRule>
  </conditionalFormatting>
  <conditionalFormatting sqref="O163:O167">
    <cfRule type="cellIs" dxfId="16613" priority="47564" operator="equal">
      <formula>"MUY ALTA "</formula>
    </cfRule>
    <cfRule type="cellIs" dxfId="16612" priority="47565" operator="equal">
      <formula>"MUY ALTA"</formula>
    </cfRule>
    <cfRule type="cellIs" dxfId="16611" priority="47566" operator="equal">
      <formula>"ALTA"</formula>
    </cfRule>
    <cfRule type="cellIs" dxfId="16610" priority="47567" operator="equal">
      <formula>"MEDIA"</formula>
    </cfRule>
    <cfRule type="cellIs" dxfId="16609" priority="47568" operator="equal">
      <formula>"BAJA"</formula>
    </cfRule>
    <cfRule type="cellIs" dxfId="16608" priority="47569" operator="equal">
      <formula>"MUY BAJA"</formula>
    </cfRule>
    <cfRule type="cellIs" dxfId="16607" priority="47570" operator="equal">
      <formula>0.2</formula>
    </cfRule>
  </conditionalFormatting>
  <conditionalFormatting sqref="N163:N167">
    <cfRule type="beginsWith" priority="47557" operator="beginsWith" text="La actividad que conlleva el riesgo se ejecuta como máximos 2 veces por año">
      <formula>LEFT(N163,LEN("La actividad que conlleva el riesgo se ejecuta como máximos 2 veces por año"))="La actividad que conlleva el riesgo se ejecuta como máximos 2 veces por año"</formula>
    </cfRule>
    <cfRule type="cellIs" dxfId="16606" priority="47558" operator="equal">
      <formula>"La actividad que conlleva el riesgo se ejecuta como máximos 2 veces por año"</formula>
    </cfRule>
    <cfRule type="cellIs" dxfId="16605" priority="47559" operator="equal">
      <formula>"La actividad que conlleva el riesgo se ejecuta como máximos 2 veces por año "</formula>
    </cfRule>
    <cfRule type="containsText" dxfId="16604" priority="47561" operator="containsText" text="La actividad que conlleva el riesgo se ejecuta como máximos 2 veces por año">
      <formula>NOT(ISERROR(SEARCH("La actividad que conlleva el riesgo se ejecuta como máximos 2 veces por año",N163)))</formula>
    </cfRule>
    <cfRule type="cellIs" dxfId="16603" priority="47562" operator="equal">
      <formula>"La actividad que conlleva el riesgo se ejecuta como máximos 2 veces por año"</formula>
    </cfRule>
    <cfRule type="cellIs" dxfId="16602" priority="47563" operator="equal">
      <formula>"La actividad que conlleva el riesgo se ejecuta como máximos 2 veces por año"</formula>
    </cfRule>
  </conditionalFormatting>
  <conditionalFormatting sqref="V163:V167">
    <cfRule type="expression" dxfId="16601" priority="47555">
      <formula>U163=Y</formula>
    </cfRule>
    <cfRule type="expression" dxfId="16600" priority="47556">
      <formula>U163="y"</formula>
    </cfRule>
  </conditionalFormatting>
  <conditionalFormatting sqref="V164">
    <cfRule type="expression" dxfId="16599" priority="47553">
      <formula>$U$20=Y</formula>
    </cfRule>
    <cfRule type="expression" dxfId="16598" priority="47554">
      <formula>$U$20=x</formula>
    </cfRule>
  </conditionalFormatting>
  <conditionalFormatting sqref="U163:U167">
    <cfRule type="expression" dxfId="16597" priority="47552">
      <formula>V163="X"</formula>
    </cfRule>
  </conditionalFormatting>
  <conditionalFormatting sqref="V163:V167">
    <cfRule type="expression" dxfId="16596" priority="47550">
      <formula>U163=Y</formula>
    </cfRule>
    <cfRule type="expression" dxfId="16595" priority="47551">
      <formula>U163="y"</formula>
    </cfRule>
  </conditionalFormatting>
  <conditionalFormatting sqref="V164">
    <cfRule type="expression" dxfId="16594" priority="47548">
      <formula>$U$20=Y</formula>
    </cfRule>
    <cfRule type="expression" dxfId="16593" priority="47549">
      <formula>$U$20=x</formula>
    </cfRule>
  </conditionalFormatting>
  <conditionalFormatting sqref="U163:U167">
    <cfRule type="expression" dxfId="16592" priority="47547">
      <formula>V163="X"</formula>
    </cfRule>
  </conditionalFormatting>
  <conditionalFormatting sqref="AA163:AB163">
    <cfRule type="expression" dxfId="16591" priority="47534">
      <formula>AA163=10</formula>
    </cfRule>
    <cfRule type="expression" dxfId="16590" priority="47535">
      <formula>Y163=15</formula>
    </cfRule>
    <cfRule type="expression" dxfId="16589" priority="47536">
      <formula>W163=25</formula>
    </cfRule>
    <cfRule type="cellIs" dxfId="16588" priority="47546" operator="equal">
      <formula>25</formula>
    </cfRule>
  </conditionalFormatting>
  <conditionalFormatting sqref="AA163:AB163">
    <cfRule type="expression" dxfId="16587" priority="47543">
      <formula>AC163=15</formula>
    </cfRule>
    <cfRule type="expression" dxfId="16586" priority="47544">
      <formula>AE163=10</formula>
    </cfRule>
    <cfRule type="expression" dxfId="16585" priority="47545">
      <formula>AC163=15</formula>
    </cfRule>
  </conditionalFormatting>
  <conditionalFormatting sqref="W163:X163">
    <cfRule type="expression" dxfId="16584" priority="47540">
      <formula>AA163=10</formula>
    </cfRule>
    <cfRule type="expression" dxfId="16583" priority="47541">
      <formula>W163=25</formula>
    </cfRule>
    <cfRule type="expression" dxfId="16582" priority="47542">
      <formula>Y163=15</formula>
    </cfRule>
  </conditionalFormatting>
  <conditionalFormatting sqref="Y163:Z163">
    <cfRule type="expression" dxfId="16581" priority="47537">
      <formula>Y163=15</formula>
    </cfRule>
    <cfRule type="expression" dxfId="16580" priority="47538">
      <formula>AA163=10</formula>
    </cfRule>
    <cfRule type="expression" dxfId="16579" priority="47539">
      <formula>W163=25</formula>
    </cfRule>
  </conditionalFormatting>
  <conditionalFormatting sqref="AC163:AD163">
    <cfRule type="cellIs" dxfId="16578" priority="47533" operator="equal">
      <formula>25</formula>
    </cfRule>
  </conditionalFormatting>
  <conditionalFormatting sqref="AE163:AF163">
    <cfRule type="cellIs" dxfId="16577" priority="47532" operator="equal">
      <formula>15</formula>
    </cfRule>
  </conditionalFormatting>
  <conditionalFormatting sqref="AC163:AD163">
    <cfRule type="expression" dxfId="16576" priority="47531">
      <formula>AE163=15</formula>
    </cfRule>
  </conditionalFormatting>
  <conditionalFormatting sqref="AE163:AF163">
    <cfRule type="expression" dxfId="16575" priority="47530">
      <formula>AC163=25</formula>
    </cfRule>
  </conditionalFormatting>
  <conditionalFormatting sqref="AA165:AB167">
    <cfRule type="expression" dxfId="16574" priority="47517">
      <formula>AA165=10</formula>
    </cfRule>
    <cfRule type="expression" dxfId="16573" priority="47518">
      <formula>Y165=15</formula>
    </cfRule>
    <cfRule type="expression" dxfId="16572" priority="47519">
      <formula>W165=25</formula>
    </cfRule>
    <cfRule type="cellIs" dxfId="16571" priority="47529" operator="equal">
      <formula>25</formula>
    </cfRule>
  </conditionalFormatting>
  <conditionalFormatting sqref="AA165:AB167">
    <cfRule type="expression" dxfId="16570" priority="47526">
      <formula>AC165=15</formula>
    </cfRule>
    <cfRule type="expression" dxfId="16569" priority="47527">
      <formula>AE165=10</formula>
    </cfRule>
    <cfRule type="expression" dxfId="16568" priority="47528">
      <formula>AC165=15</formula>
    </cfRule>
  </conditionalFormatting>
  <conditionalFormatting sqref="W165:X167">
    <cfRule type="expression" dxfId="16567" priority="47523">
      <formula>AA165=10</formula>
    </cfRule>
    <cfRule type="expression" dxfId="16566" priority="47524">
      <formula>W165=25</formula>
    </cfRule>
    <cfRule type="expression" dxfId="16565" priority="47525">
      <formula>Y165=15</formula>
    </cfRule>
  </conditionalFormatting>
  <conditionalFormatting sqref="Y165:Z167">
    <cfRule type="expression" dxfId="16564" priority="47520">
      <formula>Y165=15</formula>
    </cfRule>
    <cfRule type="expression" dxfId="16563" priority="47521">
      <formula>AA165=10</formula>
    </cfRule>
    <cfRule type="expression" dxfId="16562" priority="47522">
      <formula>W165=25</formula>
    </cfRule>
  </conditionalFormatting>
  <conditionalFormatting sqref="AA164:AB164">
    <cfRule type="expression" dxfId="16561" priority="47504">
      <formula>AA164=10</formula>
    </cfRule>
    <cfRule type="expression" dxfId="16560" priority="47505">
      <formula>Y164=15</formula>
    </cfRule>
    <cfRule type="expression" dxfId="16559" priority="47506">
      <formula>W164=25</formula>
    </cfRule>
    <cfRule type="cellIs" dxfId="16558" priority="47516" operator="equal">
      <formula>25</formula>
    </cfRule>
  </conditionalFormatting>
  <conditionalFormatting sqref="AA164:AB164">
    <cfRule type="expression" dxfId="16557" priority="47513">
      <formula>AC164=15</formula>
    </cfRule>
    <cfRule type="expression" dxfId="16556" priority="47514">
      <formula>AE164=10</formula>
    </cfRule>
    <cfRule type="expression" dxfId="16555" priority="47515">
      <formula>AC164=15</formula>
    </cfRule>
  </conditionalFormatting>
  <conditionalFormatting sqref="W164:X164">
    <cfRule type="expression" dxfId="16554" priority="47510">
      <formula>AA164=10</formula>
    </cfRule>
    <cfRule type="expression" dxfId="16553" priority="47511">
      <formula>W164=25</formula>
    </cfRule>
    <cfRule type="expression" dxfId="16552" priority="47512">
      <formula>Y164=15</formula>
    </cfRule>
  </conditionalFormatting>
  <conditionalFormatting sqref="Y164:Z164">
    <cfRule type="expression" dxfId="16551" priority="47507">
      <formula>Y164=15</formula>
    </cfRule>
    <cfRule type="expression" dxfId="16550" priority="47508">
      <formula>AA164=10</formula>
    </cfRule>
    <cfRule type="expression" dxfId="16549" priority="47509">
      <formula>W164=25</formula>
    </cfRule>
  </conditionalFormatting>
  <conditionalFormatting sqref="AC164:AD167">
    <cfRule type="cellIs" dxfId="16548" priority="47503" operator="equal">
      <formula>25</formula>
    </cfRule>
  </conditionalFormatting>
  <conditionalFormatting sqref="AE164:AF167">
    <cfRule type="cellIs" dxfId="16547" priority="47502" operator="equal">
      <formula>15</formula>
    </cfRule>
  </conditionalFormatting>
  <conditionalFormatting sqref="AC164:AD167">
    <cfRule type="expression" dxfId="16546" priority="47501">
      <formula>AE164=15</formula>
    </cfRule>
  </conditionalFormatting>
  <conditionalFormatting sqref="AE164:AF167">
    <cfRule type="expression" dxfId="16545" priority="47500">
      <formula>AC164=25</formula>
    </cfRule>
  </conditionalFormatting>
  <conditionalFormatting sqref="CA163:CC167 CE163:CG167 CI163:CK167 CM163:CO167">
    <cfRule type="cellIs" dxfId="16544" priority="47498" operator="equal">
      <formula>"NO"</formula>
    </cfRule>
    <cfRule type="cellIs" dxfId="16543" priority="47499" operator="equal">
      <formula>"SI"</formula>
    </cfRule>
  </conditionalFormatting>
  <conditionalFormatting sqref="DA163:DC167 DE163:DG167 DM163:DO167 DI163:DK167">
    <cfRule type="cellIs" dxfId="16542" priority="47496" operator="equal">
      <formula>"NO"</formula>
    </cfRule>
    <cfRule type="cellIs" dxfId="16541" priority="47497" operator="equal">
      <formula>"SI"</formula>
    </cfRule>
  </conditionalFormatting>
  <conditionalFormatting sqref="CV163:CY167">
    <cfRule type="cellIs" dxfId="16540" priority="47494" operator="equal">
      <formula>"NO"</formula>
    </cfRule>
    <cfRule type="cellIs" dxfId="16539" priority="47495" operator="equal">
      <formula>"SI"</formula>
    </cfRule>
  </conditionalFormatting>
  <conditionalFormatting sqref="U169:V173">
    <cfRule type="cellIs" dxfId="16538" priority="47493" operator="equal">
      <formula>"X"</formula>
    </cfRule>
  </conditionalFormatting>
  <conditionalFormatting sqref="AJ172:AK173">
    <cfRule type="cellIs" dxfId="16537" priority="47491" operator="equal">
      <formula>"NO"</formula>
    </cfRule>
    <cfRule type="cellIs" dxfId="16536" priority="47492" operator="equal">
      <formula>"SI"</formula>
    </cfRule>
  </conditionalFormatting>
  <conditionalFormatting sqref="AL172:AM173">
    <cfRule type="cellIs" dxfId="16535" priority="47489" operator="equal">
      <formula>"ALE"</formula>
    </cfRule>
    <cfRule type="cellIs" dxfId="16534" priority="47490" operator="equal">
      <formula>"CON"</formula>
    </cfRule>
  </conditionalFormatting>
  <conditionalFormatting sqref="U169:U173">
    <cfRule type="cellIs" dxfId="16533" priority="47434" operator="equal">
      <formula>"Y"</formula>
    </cfRule>
  </conditionalFormatting>
  <conditionalFormatting sqref="AH169:AI173">
    <cfRule type="cellIs" dxfId="16532" priority="47485" operator="equal">
      <formula>0</formula>
    </cfRule>
    <cfRule type="cellIs" dxfId="16531" priority="47486" operator="between">
      <formula>"0.1"</formula>
      <formula>100</formula>
    </cfRule>
    <cfRule type="cellIs" dxfId="16530" priority="47487" operator="between">
      <formula>0</formula>
      <formula>100</formula>
    </cfRule>
    <cfRule type="cellIs" dxfId="16529" priority="47488" operator="between">
      <formula>0</formula>
      <formula>100</formula>
    </cfRule>
  </conditionalFormatting>
  <conditionalFormatting sqref="AI169:AI173">
    <cfRule type="cellIs" dxfId="16528" priority="47482" operator="equal">
      <formula>0</formula>
    </cfRule>
    <cfRule type="cellIs" dxfId="16527" priority="47483" operator="between">
      <formula>0</formula>
      <formula>100</formula>
    </cfRule>
    <cfRule type="cellIs" dxfId="16526" priority="47484" operator="between">
      <formula>"0.1"</formula>
      <formula>100</formula>
    </cfRule>
  </conditionalFormatting>
  <conditionalFormatting sqref="BA169">
    <cfRule type="cellIs" dxfId="16525" priority="47480" operator="equal">
      <formula>"NO"</formula>
    </cfRule>
    <cfRule type="cellIs" dxfId="16524" priority="47481" operator="equal">
      <formula>"SI"</formula>
    </cfRule>
  </conditionalFormatting>
  <conditionalFormatting sqref="AH169:AH173">
    <cfRule type="cellIs" dxfId="16523" priority="47479" operator="equal">
      <formula>0.58</formula>
    </cfRule>
  </conditionalFormatting>
  <conditionalFormatting sqref="AI169:AI173">
    <cfRule type="cellIs" dxfId="16522" priority="47478" operator="equal">
      <formula>0.56</formula>
    </cfRule>
  </conditionalFormatting>
  <conditionalFormatting sqref="AX169:AX173">
    <cfRule type="expression" dxfId="16521" priority="47452">
      <formula>"&lt;,2"</formula>
    </cfRule>
  </conditionalFormatting>
  <conditionalFormatting sqref="AV169:AV173">
    <cfRule type="expression" dxfId="16520" priority="47451">
      <formula>"&lt;,2"</formula>
    </cfRule>
  </conditionalFormatting>
  <conditionalFormatting sqref="AZ169">
    <cfRule type="expression" dxfId="16519" priority="47453">
      <formula>$BC169=25</formula>
    </cfRule>
    <cfRule type="expression" dxfId="16518" priority="47454">
      <formula>$BC169=24</formula>
    </cfRule>
    <cfRule type="expression" dxfId="16517" priority="47455">
      <formula>$BC169=23</formula>
    </cfRule>
    <cfRule type="expression" dxfId="16516" priority="47456">
      <formula>$BC169=22</formula>
    </cfRule>
    <cfRule type="expression" dxfId="16515" priority="47457">
      <formula>$BC169=21</formula>
    </cfRule>
    <cfRule type="expression" dxfId="16514" priority="47458">
      <formula>$BC169=20</formula>
    </cfRule>
    <cfRule type="expression" dxfId="16513" priority="47459">
      <formula>$BC169=19</formula>
    </cfRule>
    <cfRule type="expression" dxfId="16512" priority="47460">
      <formula>$BC169=18</formula>
    </cfRule>
    <cfRule type="expression" dxfId="16511" priority="47461">
      <formula>$BC169=17</formula>
    </cfRule>
    <cfRule type="expression" dxfId="16510" priority="47462">
      <formula>$BC169=16</formula>
    </cfRule>
    <cfRule type="expression" dxfId="16509" priority="47463">
      <formula>$BC169=15</formula>
    </cfRule>
    <cfRule type="expression" dxfId="16508" priority="47464">
      <formula>$BC169=14</formula>
    </cfRule>
    <cfRule type="expression" dxfId="16507" priority="47465">
      <formula>$BC169=13</formula>
    </cfRule>
    <cfRule type="expression" dxfId="16506" priority="47466">
      <formula>$BC169=12</formula>
    </cfRule>
    <cfRule type="expression" dxfId="16505" priority="47467">
      <formula>$BC169=11</formula>
    </cfRule>
    <cfRule type="expression" dxfId="16504" priority="47468">
      <formula>$BC169=10</formula>
    </cfRule>
    <cfRule type="expression" dxfId="16503" priority="47469">
      <formula>$BC169=9</formula>
    </cfRule>
    <cfRule type="expression" dxfId="16502" priority="47470">
      <formula>$BC169=8</formula>
    </cfRule>
    <cfRule type="expression" dxfId="16501" priority="47471">
      <formula>$BC169=7</formula>
    </cfRule>
    <cfRule type="expression" dxfId="16500" priority="47472">
      <formula>$BC169=6</formula>
    </cfRule>
    <cfRule type="expression" dxfId="16499" priority="47473">
      <formula>$BC169=5</formula>
    </cfRule>
    <cfRule type="expression" dxfId="16498" priority="47474">
      <formula>$BC169=4</formula>
    </cfRule>
    <cfRule type="expression" dxfId="16497" priority="47475">
      <formula>$BC169=3</formula>
    </cfRule>
    <cfRule type="expression" dxfId="16496" priority="47476">
      <formula>$BC169=2</formula>
    </cfRule>
    <cfRule type="expression" dxfId="16495" priority="47477">
      <formula>$BC169=1</formula>
    </cfRule>
  </conditionalFormatting>
  <conditionalFormatting sqref="AW169:AW173">
    <cfRule type="beginsWith" dxfId="16494" priority="47446" operator="beginsWith" text="MUY ALTA">
      <formula>LEFT(AW169,LEN("MUY ALTA"))="MUY ALTA"</formula>
    </cfRule>
    <cfRule type="beginsWith" dxfId="16493" priority="47447" operator="beginsWith" text="ALTA">
      <formula>LEFT(AW169,LEN("ALTA"))="ALTA"</formula>
    </cfRule>
    <cfRule type="beginsWith" dxfId="16492" priority="47448" operator="beginsWith" text="MEDIA">
      <formula>LEFT(AW169,LEN("MEDIA"))="MEDIA"</formula>
    </cfRule>
    <cfRule type="beginsWith" dxfId="16491" priority="47449" operator="beginsWith" text="BAJA">
      <formula>LEFT(AW169,LEN("BAJA"))="BAJA"</formula>
    </cfRule>
    <cfRule type="beginsWith" dxfId="16490" priority="47450" operator="beginsWith" text="MUY BAJA">
      <formula>LEFT(AW169,LEN("MUY BAJA"))="MUY BAJA"</formula>
    </cfRule>
  </conditionalFormatting>
  <conditionalFormatting sqref="AY169:AY173">
    <cfRule type="beginsWith" dxfId="16489" priority="47441" operator="beginsWith" text="MUY ALTA">
      <formula>LEFT(AY169,LEN("MUY ALTA"))="MUY ALTA"</formula>
    </cfRule>
    <cfRule type="beginsWith" dxfId="16488" priority="47442" operator="beginsWith" text="ALTA">
      <formula>LEFT(AY169,LEN("ALTA"))="ALTA"</formula>
    </cfRule>
    <cfRule type="beginsWith" dxfId="16487" priority="47443" operator="beginsWith" text="MEDIA">
      <formula>LEFT(AY169,LEN("MEDIA"))="MEDIA"</formula>
    </cfRule>
    <cfRule type="beginsWith" dxfId="16486" priority="47444" operator="beginsWith" text="BAJA">
      <formula>LEFT(AY169,LEN("BAJA"))="BAJA"</formula>
    </cfRule>
    <cfRule type="beginsWith" dxfId="16485" priority="47445" operator="beginsWith" text="MUY BAJA">
      <formula>LEFT(AY169,LEN("MUY BAJA"))="MUY BAJA"</formula>
    </cfRule>
  </conditionalFormatting>
  <conditionalFormatting sqref="AN172:AO173">
    <cfRule type="cellIs" dxfId="16484" priority="47439" operator="equal">
      <formula>"NO"</formula>
    </cfRule>
  </conditionalFormatting>
  <conditionalFormatting sqref="BA169:BA173">
    <cfRule type="cellIs" dxfId="16483" priority="47436" operator="equal">
      <formula>"Evitar"</formula>
    </cfRule>
    <cfRule type="cellIs" dxfId="16482" priority="47437" operator="equal">
      <formula>"Aceptar"</formula>
    </cfRule>
    <cfRule type="cellIs" dxfId="16481" priority="47438" operator="equal">
      <formula>"Reducir"</formula>
    </cfRule>
  </conditionalFormatting>
  <conditionalFormatting sqref="V169:V173">
    <cfRule type="cellIs" dxfId="16480" priority="47435" operator="equal">
      <formula>"X"</formula>
    </cfRule>
  </conditionalFormatting>
  <conditionalFormatting sqref="R169">
    <cfRule type="expression" dxfId="16479" priority="47409">
      <formula>$S169=25</formula>
    </cfRule>
    <cfRule type="expression" dxfId="16478" priority="47410">
      <formula>$S169=24</formula>
    </cfRule>
    <cfRule type="expression" dxfId="16477" priority="47411">
      <formula>$S169=23</formula>
    </cfRule>
    <cfRule type="expression" dxfId="16476" priority="47412">
      <formula>$S169=22</formula>
    </cfRule>
    <cfRule type="expression" dxfId="16475" priority="47413">
      <formula>$S169=21</formula>
    </cfRule>
    <cfRule type="expression" dxfId="16474" priority="47414">
      <formula>$S169=20</formula>
    </cfRule>
    <cfRule type="expression" dxfId="16473" priority="47415">
      <formula>$S169=19</formula>
    </cfRule>
    <cfRule type="expression" dxfId="16472" priority="47416">
      <formula>$S169=18</formula>
    </cfRule>
    <cfRule type="expression" dxfId="16471" priority="47417">
      <formula>$S169=17</formula>
    </cfRule>
    <cfRule type="expression" dxfId="16470" priority="47418">
      <formula>$S169=16</formula>
    </cfRule>
    <cfRule type="expression" dxfId="16469" priority="47419">
      <formula>$S169=15</formula>
    </cfRule>
    <cfRule type="expression" dxfId="16468" priority="47420">
      <formula>$S169=14</formula>
    </cfRule>
    <cfRule type="expression" dxfId="16467" priority="47421">
      <formula>$S169=13</formula>
    </cfRule>
    <cfRule type="expression" dxfId="16466" priority="47422">
      <formula>$S169=12</formula>
    </cfRule>
    <cfRule type="expression" dxfId="16465" priority="47423">
      <formula>$S169=11</formula>
    </cfRule>
    <cfRule type="expression" dxfId="16464" priority="47424">
      <formula>$S169=10</formula>
    </cfRule>
    <cfRule type="expression" dxfId="16463" priority="47425">
      <formula>$S169=9</formula>
    </cfRule>
    <cfRule type="expression" dxfId="16462" priority="47426">
      <formula>$S169=8</formula>
    </cfRule>
    <cfRule type="expression" dxfId="16461" priority="47427">
      <formula>$S169=7</formula>
    </cfRule>
    <cfRule type="expression" dxfId="16460" priority="47428">
      <formula>$S169=6</formula>
    </cfRule>
    <cfRule type="expression" dxfId="16459" priority="47429">
      <formula>$S169=5</formula>
    </cfRule>
    <cfRule type="expression" dxfId="16458" priority="47430">
      <formula>$S169=4</formula>
    </cfRule>
    <cfRule type="expression" dxfId="16457" priority="47431">
      <formula>$S169=3</formula>
    </cfRule>
    <cfRule type="expression" dxfId="16456" priority="47432">
      <formula>$S169=2</formula>
    </cfRule>
    <cfRule type="expression" dxfId="16455" priority="47433">
      <formula>$S169=1</formula>
    </cfRule>
  </conditionalFormatting>
  <conditionalFormatting sqref="P169:P173">
    <cfRule type="expression" dxfId="16454" priority="47408">
      <formula>"&lt;,2"</formula>
    </cfRule>
  </conditionalFormatting>
  <conditionalFormatting sqref="Q169:Q173">
    <cfRule type="cellIs" dxfId="16453" priority="47400" operator="equal">
      <formula>20</formula>
    </cfRule>
    <cfRule type="cellIs" dxfId="16452" priority="47401" operator="equal">
      <formula>10</formula>
    </cfRule>
    <cfRule type="cellIs" dxfId="16451" priority="47402" operator="equal">
      <formula>5</formula>
    </cfRule>
    <cfRule type="cellIs" dxfId="16450" priority="47403" operator="equal">
      <formula>1</formula>
    </cfRule>
    <cfRule type="cellIs" dxfId="16449" priority="47404" operator="equal">
      <formula>0.8</formula>
    </cfRule>
    <cfRule type="cellIs" dxfId="16448" priority="47405" operator="equal">
      <formula>0.6</formula>
    </cfRule>
    <cfRule type="cellIs" dxfId="16447" priority="47406" operator="equal">
      <formula>0.4</formula>
    </cfRule>
    <cfRule type="cellIs" dxfId="16446" priority="47407" operator="equal">
      <formula>20%</formula>
    </cfRule>
  </conditionalFormatting>
  <conditionalFormatting sqref="O169:O173">
    <cfRule type="cellIs" dxfId="16445" priority="47393" operator="equal">
      <formula>"MUY ALTA "</formula>
    </cfRule>
    <cfRule type="cellIs" dxfId="16444" priority="47394" operator="equal">
      <formula>"MUY ALTA"</formula>
    </cfRule>
    <cfRule type="cellIs" dxfId="16443" priority="47395" operator="equal">
      <formula>"ALTA"</formula>
    </cfRule>
    <cfRule type="cellIs" dxfId="16442" priority="47396" operator="equal">
      <formula>"MEDIA"</formula>
    </cfRule>
    <cfRule type="cellIs" dxfId="16441" priority="47397" operator="equal">
      <formula>"BAJA"</formula>
    </cfRule>
    <cfRule type="cellIs" dxfId="16440" priority="47398" operator="equal">
      <formula>"MUY BAJA"</formula>
    </cfRule>
    <cfRule type="cellIs" dxfId="16439" priority="47399" operator="equal">
      <formula>0.2</formula>
    </cfRule>
  </conditionalFormatting>
  <conditionalFormatting sqref="N169:N173">
    <cfRule type="beginsWith" priority="47386" operator="beginsWith" text="La actividad que conlleva el riesgo se ejecuta como máximos 2 veces por año">
      <formula>LEFT(N169,LEN("La actividad que conlleva el riesgo se ejecuta como máximos 2 veces por año"))="La actividad que conlleva el riesgo se ejecuta como máximos 2 veces por año"</formula>
    </cfRule>
    <cfRule type="cellIs" dxfId="16438" priority="47387" operator="equal">
      <formula>"La actividad que conlleva el riesgo se ejecuta como máximos 2 veces por año"</formula>
    </cfRule>
    <cfRule type="cellIs" dxfId="16437" priority="47388" operator="equal">
      <formula>"La actividad que conlleva el riesgo se ejecuta como máximos 2 veces por año "</formula>
    </cfRule>
    <cfRule type="containsText" dxfId="16436" priority="47390" operator="containsText" text="La actividad que conlleva el riesgo se ejecuta como máximos 2 veces por año">
      <formula>NOT(ISERROR(SEARCH("La actividad que conlleva el riesgo se ejecuta como máximos 2 veces por año",N169)))</formula>
    </cfRule>
    <cfRule type="cellIs" dxfId="16435" priority="47391" operator="equal">
      <formula>"La actividad que conlleva el riesgo se ejecuta como máximos 2 veces por año"</formula>
    </cfRule>
    <cfRule type="cellIs" dxfId="16434" priority="47392" operator="equal">
      <formula>"La actividad que conlleva el riesgo se ejecuta como máximos 2 veces por año"</formula>
    </cfRule>
  </conditionalFormatting>
  <conditionalFormatting sqref="V169:V173">
    <cfRule type="expression" dxfId="16433" priority="47384">
      <formula>U169=Y</formula>
    </cfRule>
    <cfRule type="expression" dxfId="16432" priority="47385">
      <formula>U169="y"</formula>
    </cfRule>
  </conditionalFormatting>
  <conditionalFormatting sqref="V170">
    <cfRule type="expression" dxfId="16431" priority="47382">
      <formula>$U$20=Y</formula>
    </cfRule>
    <cfRule type="expression" dxfId="16430" priority="47383">
      <formula>$U$20=x</formula>
    </cfRule>
  </conditionalFormatting>
  <conditionalFormatting sqref="U169:U173">
    <cfRule type="expression" dxfId="16429" priority="47381">
      <formula>V169="X"</formula>
    </cfRule>
  </conditionalFormatting>
  <conditionalFormatting sqref="V169:V173">
    <cfRule type="expression" dxfId="16428" priority="47379">
      <formula>U169=Y</formula>
    </cfRule>
    <cfRule type="expression" dxfId="16427" priority="47380">
      <formula>U169="y"</formula>
    </cfRule>
  </conditionalFormatting>
  <conditionalFormatting sqref="V170">
    <cfRule type="expression" dxfId="16426" priority="47377">
      <formula>$U$20=Y</formula>
    </cfRule>
    <cfRule type="expression" dxfId="16425" priority="47378">
      <formula>$U$20=x</formula>
    </cfRule>
  </conditionalFormatting>
  <conditionalFormatting sqref="U169:U173">
    <cfRule type="expression" dxfId="16424" priority="47376">
      <formula>V169="X"</formula>
    </cfRule>
  </conditionalFormatting>
  <conditionalFormatting sqref="AA169:AB169">
    <cfRule type="expression" dxfId="16423" priority="47363">
      <formula>AA169=10</formula>
    </cfRule>
    <cfRule type="expression" dxfId="16422" priority="47364">
      <formula>Y169=15</formula>
    </cfRule>
    <cfRule type="expression" dxfId="16421" priority="47365">
      <formula>W169=25</formula>
    </cfRule>
    <cfRule type="cellIs" dxfId="16420" priority="47375" operator="equal">
      <formula>25</formula>
    </cfRule>
  </conditionalFormatting>
  <conditionalFormatting sqref="AA169:AB169">
    <cfRule type="expression" dxfId="16419" priority="47372">
      <formula>AC169=15</formula>
    </cfRule>
    <cfRule type="expression" dxfId="16418" priority="47373">
      <formula>AE169=10</formula>
    </cfRule>
    <cfRule type="expression" dxfId="16417" priority="47374">
      <formula>AC169=15</formula>
    </cfRule>
  </conditionalFormatting>
  <conditionalFormatting sqref="W169:X169">
    <cfRule type="expression" dxfId="16416" priority="47369">
      <formula>AA169=10</formula>
    </cfRule>
    <cfRule type="expression" dxfId="16415" priority="47370">
      <formula>W169=25</formula>
    </cfRule>
    <cfRule type="expression" dxfId="16414" priority="47371">
      <formula>Y169=15</formula>
    </cfRule>
  </conditionalFormatting>
  <conditionalFormatting sqref="Y169:Z169">
    <cfRule type="expression" dxfId="16413" priority="47366">
      <formula>Y169=15</formula>
    </cfRule>
    <cfRule type="expression" dxfId="16412" priority="47367">
      <formula>AA169=10</formula>
    </cfRule>
    <cfRule type="expression" dxfId="16411" priority="47368">
      <formula>W169=25</formula>
    </cfRule>
  </conditionalFormatting>
  <conditionalFormatting sqref="AC169:AD169">
    <cfRule type="cellIs" dxfId="16410" priority="47362" operator="equal">
      <formula>25</formula>
    </cfRule>
  </conditionalFormatting>
  <conditionalFormatting sqref="AE169:AF169">
    <cfRule type="cellIs" dxfId="16409" priority="47361" operator="equal">
      <formula>15</formula>
    </cfRule>
  </conditionalFormatting>
  <conditionalFormatting sqref="AC169:AD169">
    <cfRule type="expression" dxfId="16408" priority="47360">
      <formula>AE169=15</formula>
    </cfRule>
  </conditionalFormatting>
  <conditionalFormatting sqref="AE169:AF169">
    <cfRule type="expression" dxfId="16407" priority="47359">
      <formula>AC169=25</formula>
    </cfRule>
  </conditionalFormatting>
  <conditionalFormatting sqref="AA171:AB173">
    <cfRule type="expression" dxfId="16406" priority="47346">
      <formula>AA171=10</formula>
    </cfRule>
    <cfRule type="expression" dxfId="16405" priority="47347">
      <formula>Y171=15</formula>
    </cfRule>
    <cfRule type="expression" dxfId="16404" priority="47348">
      <formula>W171=25</formula>
    </cfRule>
    <cfRule type="cellIs" dxfId="16403" priority="47358" operator="equal">
      <formula>25</formula>
    </cfRule>
  </conditionalFormatting>
  <conditionalFormatting sqref="AA171:AB173">
    <cfRule type="expression" dxfId="16402" priority="47355">
      <formula>AC171=15</formula>
    </cfRule>
    <cfRule type="expression" dxfId="16401" priority="47356">
      <formula>AE171=10</formula>
    </cfRule>
    <cfRule type="expression" dxfId="16400" priority="47357">
      <formula>AC171=15</formula>
    </cfRule>
  </conditionalFormatting>
  <conditionalFormatting sqref="W171:X173">
    <cfRule type="expression" dxfId="16399" priority="47352">
      <formula>AA171=10</formula>
    </cfRule>
    <cfRule type="expression" dxfId="16398" priority="47353">
      <formula>W171=25</formula>
    </cfRule>
    <cfRule type="expression" dxfId="16397" priority="47354">
      <formula>Y171=15</formula>
    </cfRule>
  </conditionalFormatting>
  <conditionalFormatting sqref="Y171:Z173">
    <cfRule type="expression" dxfId="16396" priority="47349">
      <formula>Y171=15</formula>
    </cfRule>
    <cfRule type="expression" dxfId="16395" priority="47350">
      <formula>AA171=10</formula>
    </cfRule>
    <cfRule type="expression" dxfId="16394" priority="47351">
      <formula>W171=25</formula>
    </cfRule>
  </conditionalFormatting>
  <conditionalFormatting sqref="AA170:AB170">
    <cfRule type="expression" dxfId="16393" priority="47333">
      <formula>AA170=10</formula>
    </cfRule>
    <cfRule type="expression" dxfId="16392" priority="47334">
      <formula>Y170=15</formula>
    </cfRule>
    <cfRule type="expression" dxfId="16391" priority="47335">
      <formula>W170=25</formula>
    </cfRule>
    <cfRule type="cellIs" dxfId="16390" priority="47345" operator="equal">
      <formula>25</formula>
    </cfRule>
  </conditionalFormatting>
  <conditionalFormatting sqref="AA170:AB170">
    <cfRule type="expression" dxfId="16389" priority="47342">
      <formula>AC170=15</formula>
    </cfRule>
    <cfRule type="expression" dxfId="16388" priority="47343">
      <formula>AE170=10</formula>
    </cfRule>
    <cfRule type="expression" dxfId="16387" priority="47344">
      <formula>AC170=15</formula>
    </cfRule>
  </conditionalFormatting>
  <conditionalFormatting sqref="W170:X170">
    <cfRule type="expression" dxfId="16386" priority="47339">
      <formula>AA170=10</formula>
    </cfRule>
    <cfRule type="expression" dxfId="16385" priority="47340">
      <formula>W170=25</formula>
    </cfRule>
    <cfRule type="expression" dxfId="16384" priority="47341">
      <formula>Y170=15</formula>
    </cfRule>
  </conditionalFormatting>
  <conditionalFormatting sqref="Y170:Z170">
    <cfRule type="expression" dxfId="16383" priority="47336">
      <formula>Y170=15</formula>
    </cfRule>
    <cfRule type="expression" dxfId="16382" priority="47337">
      <formula>AA170=10</formula>
    </cfRule>
    <cfRule type="expression" dxfId="16381" priority="47338">
      <formula>W170=25</formula>
    </cfRule>
  </conditionalFormatting>
  <conditionalFormatting sqref="AC170:AD173">
    <cfRule type="cellIs" dxfId="16380" priority="47332" operator="equal">
      <formula>25</formula>
    </cfRule>
  </conditionalFormatting>
  <conditionalFormatting sqref="AE170:AF173">
    <cfRule type="cellIs" dxfId="16379" priority="47331" operator="equal">
      <formula>15</formula>
    </cfRule>
  </conditionalFormatting>
  <conditionalFormatting sqref="AC170:AD173">
    <cfRule type="expression" dxfId="16378" priority="47330">
      <formula>AE170=15</formula>
    </cfRule>
  </conditionalFormatting>
  <conditionalFormatting sqref="AE170:AF173">
    <cfRule type="expression" dxfId="16377" priority="47329">
      <formula>AC170=25</formula>
    </cfRule>
  </conditionalFormatting>
  <conditionalFormatting sqref="CA169:CC173 CE169:CG173 CI169:CK173 CM169:CO173">
    <cfRule type="cellIs" dxfId="16376" priority="47327" operator="equal">
      <formula>"NO"</formula>
    </cfRule>
    <cfRule type="cellIs" dxfId="16375" priority="47328" operator="equal">
      <formula>"SI"</formula>
    </cfRule>
  </conditionalFormatting>
  <conditionalFormatting sqref="DA169:DC173 DE169:DG173 DM169:DO173 DI169:DK173">
    <cfRule type="cellIs" dxfId="16374" priority="47325" operator="equal">
      <formula>"NO"</formula>
    </cfRule>
    <cfRule type="cellIs" dxfId="16373" priority="47326" operator="equal">
      <formula>"SI"</formula>
    </cfRule>
  </conditionalFormatting>
  <conditionalFormatting sqref="CV169:CY173">
    <cfRule type="cellIs" dxfId="16372" priority="47323" operator="equal">
      <formula>"NO"</formula>
    </cfRule>
    <cfRule type="cellIs" dxfId="16371" priority="47324" operator="equal">
      <formula>"SI"</formula>
    </cfRule>
  </conditionalFormatting>
  <conditionalFormatting sqref="U175:V179">
    <cfRule type="cellIs" dxfId="16370" priority="47322" operator="equal">
      <formula>"X"</formula>
    </cfRule>
  </conditionalFormatting>
  <conditionalFormatting sqref="AJ178:AK179">
    <cfRule type="cellIs" dxfId="16369" priority="47320" operator="equal">
      <formula>"NO"</formula>
    </cfRule>
    <cfRule type="cellIs" dxfId="16368" priority="47321" operator="equal">
      <formula>"SI"</formula>
    </cfRule>
  </conditionalFormatting>
  <conditionalFormatting sqref="AL178:AM179">
    <cfRule type="cellIs" dxfId="16367" priority="47318" operator="equal">
      <formula>"ALE"</formula>
    </cfRule>
    <cfRule type="cellIs" dxfId="16366" priority="47319" operator="equal">
      <formula>"CON"</formula>
    </cfRule>
  </conditionalFormatting>
  <conditionalFormatting sqref="U175:U179">
    <cfRule type="cellIs" dxfId="16365" priority="47263" operator="equal">
      <formula>"Y"</formula>
    </cfRule>
  </conditionalFormatting>
  <conditionalFormatting sqref="AH175:AI179">
    <cfRule type="cellIs" dxfId="16364" priority="47314" operator="equal">
      <formula>0</formula>
    </cfRule>
    <cfRule type="cellIs" dxfId="16363" priority="47315" operator="between">
      <formula>"0.1"</formula>
      <formula>100</formula>
    </cfRule>
    <cfRule type="cellIs" dxfId="16362" priority="47316" operator="between">
      <formula>0</formula>
      <formula>100</formula>
    </cfRule>
    <cfRule type="cellIs" dxfId="16361" priority="47317" operator="between">
      <formula>0</formula>
      <formula>100</formula>
    </cfRule>
  </conditionalFormatting>
  <conditionalFormatting sqref="AI175:AI179">
    <cfRule type="cellIs" dxfId="16360" priority="47311" operator="equal">
      <formula>0</formula>
    </cfRule>
    <cfRule type="cellIs" dxfId="16359" priority="47312" operator="between">
      <formula>0</formula>
      <formula>100</formula>
    </cfRule>
    <cfRule type="cellIs" dxfId="16358" priority="47313" operator="between">
      <formula>"0.1"</formula>
      <formula>100</formula>
    </cfRule>
  </conditionalFormatting>
  <conditionalFormatting sqref="BA175">
    <cfRule type="cellIs" dxfId="16357" priority="47309" operator="equal">
      <formula>"NO"</formula>
    </cfRule>
    <cfRule type="cellIs" dxfId="16356" priority="47310" operator="equal">
      <formula>"SI"</formula>
    </cfRule>
  </conditionalFormatting>
  <conditionalFormatting sqref="AH175:AH179">
    <cfRule type="cellIs" dxfId="16355" priority="47308" operator="equal">
      <formula>0.58</formula>
    </cfRule>
  </conditionalFormatting>
  <conditionalFormatting sqref="AI175:AI179">
    <cfRule type="cellIs" dxfId="16354" priority="47307" operator="equal">
      <formula>0.56</formula>
    </cfRule>
  </conditionalFormatting>
  <conditionalFormatting sqref="AX175:AX179">
    <cfRule type="expression" dxfId="16353" priority="47281">
      <formula>"&lt;,2"</formula>
    </cfRule>
  </conditionalFormatting>
  <conditionalFormatting sqref="AV175:AV179">
    <cfRule type="expression" dxfId="16352" priority="47280">
      <formula>"&lt;,2"</formula>
    </cfRule>
  </conditionalFormatting>
  <conditionalFormatting sqref="AZ175">
    <cfRule type="expression" dxfId="16351" priority="47282">
      <formula>$BC175=25</formula>
    </cfRule>
    <cfRule type="expression" dxfId="16350" priority="47283">
      <formula>$BC175=24</formula>
    </cfRule>
    <cfRule type="expression" dxfId="16349" priority="47284">
      <formula>$BC175=23</formula>
    </cfRule>
    <cfRule type="expression" dxfId="16348" priority="47285">
      <formula>$BC175=22</formula>
    </cfRule>
    <cfRule type="expression" dxfId="16347" priority="47286">
      <formula>$BC175=21</formula>
    </cfRule>
    <cfRule type="expression" dxfId="16346" priority="47287">
      <formula>$BC175=20</formula>
    </cfRule>
    <cfRule type="expression" dxfId="16345" priority="47288">
      <formula>$BC175=19</formula>
    </cfRule>
    <cfRule type="expression" dxfId="16344" priority="47289">
      <formula>$BC175=18</formula>
    </cfRule>
    <cfRule type="expression" dxfId="16343" priority="47290">
      <formula>$BC175=17</formula>
    </cfRule>
    <cfRule type="expression" dxfId="16342" priority="47291">
      <formula>$BC175=16</formula>
    </cfRule>
    <cfRule type="expression" dxfId="16341" priority="47292">
      <formula>$BC175=15</formula>
    </cfRule>
    <cfRule type="expression" dxfId="16340" priority="47293">
      <formula>$BC175=14</formula>
    </cfRule>
    <cfRule type="expression" dxfId="16339" priority="47294">
      <formula>$BC175=13</formula>
    </cfRule>
    <cfRule type="expression" dxfId="16338" priority="47295">
      <formula>$BC175=12</formula>
    </cfRule>
    <cfRule type="expression" dxfId="16337" priority="47296">
      <formula>$BC175=11</formula>
    </cfRule>
    <cfRule type="expression" dxfId="16336" priority="47297">
      <formula>$BC175=10</formula>
    </cfRule>
    <cfRule type="expression" dxfId="16335" priority="47298">
      <formula>$BC175=9</formula>
    </cfRule>
    <cfRule type="expression" dxfId="16334" priority="47299">
      <formula>$BC175=8</formula>
    </cfRule>
    <cfRule type="expression" dxfId="16333" priority="47300">
      <formula>$BC175=7</formula>
    </cfRule>
    <cfRule type="expression" dxfId="16332" priority="47301">
      <formula>$BC175=6</formula>
    </cfRule>
    <cfRule type="expression" dxfId="16331" priority="47302">
      <formula>$BC175=5</formula>
    </cfRule>
    <cfRule type="expression" dxfId="16330" priority="47303">
      <formula>$BC175=4</formula>
    </cfRule>
    <cfRule type="expression" dxfId="16329" priority="47304">
      <formula>$BC175=3</formula>
    </cfRule>
    <cfRule type="expression" dxfId="16328" priority="47305">
      <formula>$BC175=2</formula>
    </cfRule>
    <cfRule type="expression" dxfId="16327" priority="47306">
      <formula>$BC175=1</formula>
    </cfRule>
  </conditionalFormatting>
  <conditionalFormatting sqref="AW175:AW179">
    <cfRule type="beginsWith" dxfId="16326" priority="47275" operator="beginsWith" text="MUY ALTA">
      <formula>LEFT(AW175,LEN("MUY ALTA"))="MUY ALTA"</formula>
    </cfRule>
    <cfRule type="beginsWith" dxfId="16325" priority="47276" operator="beginsWith" text="ALTA">
      <formula>LEFT(AW175,LEN("ALTA"))="ALTA"</formula>
    </cfRule>
    <cfRule type="beginsWith" dxfId="16324" priority="47277" operator="beginsWith" text="MEDIA">
      <formula>LEFT(AW175,LEN("MEDIA"))="MEDIA"</formula>
    </cfRule>
    <cfRule type="beginsWith" dxfId="16323" priority="47278" operator="beginsWith" text="BAJA">
      <formula>LEFT(AW175,LEN("BAJA"))="BAJA"</formula>
    </cfRule>
    <cfRule type="beginsWith" dxfId="16322" priority="47279" operator="beginsWith" text="MUY BAJA">
      <formula>LEFT(AW175,LEN("MUY BAJA"))="MUY BAJA"</formula>
    </cfRule>
  </conditionalFormatting>
  <conditionalFormatting sqref="AY175:AY179">
    <cfRule type="beginsWith" dxfId="16321" priority="47270" operator="beginsWith" text="MUY ALTA">
      <formula>LEFT(AY175,LEN("MUY ALTA"))="MUY ALTA"</formula>
    </cfRule>
    <cfRule type="beginsWith" dxfId="16320" priority="47271" operator="beginsWith" text="ALTA">
      <formula>LEFT(AY175,LEN("ALTA"))="ALTA"</formula>
    </cfRule>
    <cfRule type="beginsWith" dxfId="16319" priority="47272" operator="beginsWith" text="MEDIA">
      <formula>LEFT(AY175,LEN("MEDIA"))="MEDIA"</formula>
    </cfRule>
    <cfRule type="beginsWith" dxfId="16318" priority="47273" operator="beginsWith" text="BAJA">
      <formula>LEFT(AY175,LEN("BAJA"))="BAJA"</formula>
    </cfRule>
    <cfRule type="beginsWith" dxfId="16317" priority="47274" operator="beginsWith" text="MUY BAJA">
      <formula>LEFT(AY175,LEN("MUY BAJA"))="MUY BAJA"</formula>
    </cfRule>
  </conditionalFormatting>
  <conditionalFormatting sqref="AN178:AO179">
    <cfRule type="cellIs" dxfId="16316" priority="47268" operator="equal">
      <formula>"NO"</formula>
    </cfRule>
  </conditionalFormatting>
  <conditionalFormatting sqref="BA175:BA179">
    <cfRule type="cellIs" dxfId="16315" priority="47265" operator="equal">
      <formula>"Evitar"</formula>
    </cfRule>
    <cfRule type="cellIs" dxfId="16314" priority="47266" operator="equal">
      <formula>"Aceptar"</formula>
    </cfRule>
    <cfRule type="cellIs" dxfId="16313" priority="47267" operator="equal">
      <formula>"Reducir"</formula>
    </cfRule>
  </conditionalFormatting>
  <conditionalFormatting sqref="V175:V179">
    <cfRule type="cellIs" dxfId="16312" priority="47264" operator="equal">
      <formula>"X"</formula>
    </cfRule>
  </conditionalFormatting>
  <conditionalFormatting sqref="R175">
    <cfRule type="expression" dxfId="16311" priority="47238">
      <formula>$S175=25</formula>
    </cfRule>
    <cfRule type="expression" dxfId="16310" priority="47239">
      <formula>$S175=24</formula>
    </cfRule>
    <cfRule type="expression" dxfId="16309" priority="47240">
      <formula>$S175=23</formula>
    </cfRule>
    <cfRule type="expression" dxfId="16308" priority="47241">
      <formula>$S175=22</formula>
    </cfRule>
    <cfRule type="expression" dxfId="16307" priority="47242">
      <formula>$S175=21</formula>
    </cfRule>
    <cfRule type="expression" dxfId="16306" priority="47243">
      <formula>$S175=20</formula>
    </cfRule>
    <cfRule type="expression" dxfId="16305" priority="47244">
      <formula>$S175=19</formula>
    </cfRule>
    <cfRule type="expression" dxfId="16304" priority="47245">
      <formula>$S175=18</formula>
    </cfRule>
    <cfRule type="expression" dxfId="16303" priority="47246">
      <formula>$S175=17</formula>
    </cfRule>
    <cfRule type="expression" dxfId="16302" priority="47247">
      <formula>$S175=16</formula>
    </cfRule>
    <cfRule type="expression" dxfId="16301" priority="47248">
      <formula>$S175=15</formula>
    </cfRule>
    <cfRule type="expression" dxfId="16300" priority="47249">
      <formula>$S175=14</formula>
    </cfRule>
    <cfRule type="expression" dxfId="16299" priority="47250">
      <formula>$S175=13</formula>
    </cfRule>
    <cfRule type="expression" dxfId="16298" priority="47251">
      <formula>$S175=12</formula>
    </cfRule>
    <cfRule type="expression" dxfId="16297" priority="47252">
      <formula>$S175=11</formula>
    </cfRule>
    <cfRule type="expression" dxfId="16296" priority="47253">
      <formula>$S175=10</formula>
    </cfRule>
    <cfRule type="expression" dxfId="16295" priority="47254">
      <formula>$S175=9</formula>
    </cfRule>
    <cfRule type="expression" dxfId="16294" priority="47255">
      <formula>$S175=8</formula>
    </cfRule>
    <cfRule type="expression" dxfId="16293" priority="47256">
      <formula>$S175=7</formula>
    </cfRule>
    <cfRule type="expression" dxfId="16292" priority="47257">
      <formula>$S175=6</formula>
    </cfRule>
    <cfRule type="expression" dxfId="16291" priority="47258">
      <formula>$S175=5</formula>
    </cfRule>
    <cfRule type="expression" dxfId="16290" priority="47259">
      <formula>$S175=4</formula>
    </cfRule>
    <cfRule type="expression" dxfId="16289" priority="47260">
      <formula>$S175=3</formula>
    </cfRule>
    <cfRule type="expression" dxfId="16288" priority="47261">
      <formula>$S175=2</formula>
    </cfRule>
    <cfRule type="expression" dxfId="16287" priority="47262">
      <formula>$S175=1</formula>
    </cfRule>
  </conditionalFormatting>
  <conditionalFormatting sqref="P175:P179">
    <cfRule type="expression" dxfId="16286" priority="47237">
      <formula>"&lt;,2"</formula>
    </cfRule>
  </conditionalFormatting>
  <conditionalFormatting sqref="Q175:Q179">
    <cfRule type="cellIs" dxfId="16285" priority="47229" operator="equal">
      <formula>20</formula>
    </cfRule>
    <cfRule type="cellIs" dxfId="16284" priority="47230" operator="equal">
      <formula>10</formula>
    </cfRule>
    <cfRule type="cellIs" dxfId="16283" priority="47231" operator="equal">
      <formula>5</formula>
    </cfRule>
    <cfRule type="cellIs" dxfId="16282" priority="47232" operator="equal">
      <formula>1</formula>
    </cfRule>
    <cfRule type="cellIs" dxfId="16281" priority="47233" operator="equal">
      <formula>0.8</formula>
    </cfRule>
    <cfRule type="cellIs" dxfId="16280" priority="47234" operator="equal">
      <formula>0.6</formula>
    </cfRule>
    <cfRule type="cellIs" dxfId="16279" priority="47235" operator="equal">
      <formula>0.4</formula>
    </cfRule>
    <cfRule type="cellIs" dxfId="16278" priority="47236" operator="equal">
      <formula>20%</formula>
    </cfRule>
  </conditionalFormatting>
  <conditionalFormatting sqref="O175:O179">
    <cfRule type="cellIs" dxfId="16277" priority="47222" operator="equal">
      <formula>"MUY ALTA "</formula>
    </cfRule>
    <cfRule type="cellIs" dxfId="16276" priority="47223" operator="equal">
      <formula>"MUY ALTA"</formula>
    </cfRule>
    <cfRule type="cellIs" dxfId="16275" priority="47224" operator="equal">
      <formula>"ALTA"</formula>
    </cfRule>
    <cfRule type="cellIs" dxfId="16274" priority="47225" operator="equal">
      <formula>"MEDIA"</formula>
    </cfRule>
    <cfRule type="cellIs" dxfId="16273" priority="47226" operator="equal">
      <formula>"BAJA"</formula>
    </cfRule>
    <cfRule type="cellIs" dxfId="16272" priority="47227" operator="equal">
      <formula>"MUY BAJA"</formula>
    </cfRule>
    <cfRule type="cellIs" dxfId="16271" priority="47228" operator="equal">
      <formula>0.2</formula>
    </cfRule>
  </conditionalFormatting>
  <conditionalFormatting sqref="N175:N179">
    <cfRule type="beginsWith" priority="47215" operator="beginsWith" text="La actividad que conlleva el riesgo se ejecuta como máximos 2 veces por año">
      <formula>LEFT(N175,LEN("La actividad que conlleva el riesgo se ejecuta como máximos 2 veces por año"))="La actividad que conlleva el riesgo se ejecuta como máximos 2 veces por año"</formula>
    </cfRule>
    <cfRule type="cellIs" dxfId="16270" priority="47216" operator="equal">
      <formula>"La actividad que conlleva el riesgo se ejecuta como máximos 2 veces por año"</formula>
    </cfRule>
    <cfRule type="cellIs" dxfId="16269" priority="47217" operator="equal">
      <formula>"La actividad que conlleva el riesgo se ejecuta como máximos 2 veces por año "</formula>
    </cfRule>
    <cfRule type="containsText" dxfId="16268" priority="47219" operator="containsText" text="La actividad que conlleva el riesgo se ejecuta como máximos 2 veces por año">
      <formula>NOT(ISERROR(SEARCH("La actividad que conlleva el riesgo se ejecuta como máximos 2 veces por año",N175)))</formula>
    </cfRule>
    <cfRule type="cellIs" dxfId="16267" priority="47220" operator="equal">
      <formula>"La actividad que conlleva el riesgo se ejecuta como máximos 2 veces por año"</formula>
    </cfRule>
    <cfRule type="cellIs" dxfId="16266" priority="47221" operator="equal">
      <formula>"La actividad que conlleva el riesgo se ejecuta como máximos 2 veces por año"</formula>
    </cfRule>
  </conditionalFormatting>
  <conditionalFormatting sqref="V175:V179">
    <cfRule type="expression" dxfId="16265" priority="47213">
      <formula>U175=Y</formula>
    </cfRule>
    <cfRule type="expression" dxfId="16264" priority="47214">
      <formula>U175="y"</formula>
    </cfRule>
  </conditionalFormatting>
  <conditionalFormatting sqref="V176">
    <cfRule type="expression" dxfId="16263" priority="47211">
      <formula>$U$20=Y</formula>
    </cfRule>
    <cfRule type="expression" dxfId="16262" priority="47212">
      <formula>$U$20=x</formula>
    </cfRule>
  </conditionalFormatting>
  <conditionalFormatting sqref="U175:U179">
    <cfRule type="expression" dxfId="16261" priority="47210">
      <formula>V175="X"</formula>
    </cfRule>
  </conditionalFormatting>
  <conditionalFormatting sqref="V175:V179">
    <cfRule type="expression" dxfId="16260" priority="47208">
      <formula>U175=Y</formula>
    </cfRule>
    <cfRule type="expression" dxfId="16259" priority="47209">
      <formula>U175="y"</formula>
    </cfRule>
  </conditionalFormatting>
  <conditionalFormatting sqref="V176">
    <cfRule type="expression" dxfId="16258" priority="47206">
      <formula>$U$20=Y</formula>
    </cfRule>
    <cfRule type="expression" dxfId="16257" priority="47207">
      <formula>$U$20=x</formula>
    </cfRule>
  </conditionalFormatting>
  <conditionalFormatting sqref="U175:U179">
    <cfRule type="expression" dxfId="16256" priority="47205">
      <formula>V175="X"</formula>
    </cfRule>
  </conditionalFormatting>
  <conditionalFormatting sqref="AA175:AB175">
    <cfRule type="expression" dxfId="16255" priority="47192">
      <formula>AA175=10</formula>
    </cfRule>
    <cfRule type="expression" dxfId="16254" priority="47193">
      <formula>Y175=15</formula>
    </cfRule>
    <cfRule type="expression" dxfId="16253" priority="47194">
      <formula>W175=25</formula>
    </cfRule>
    <cfRule type="cellIs" dxfId="16252" priority="47204" operator="equal">
      <formula>25</formula>
    </cfRule>
  </conditionalFormatting>
  <conditionalFormatting sqref="AA175:AB175">
    <cfRule type="expression" dxfId="16251" priority="47201">
      <formula>AC175=15</formula>
    </cfRule>
    <cfRule type="expression" dxfId="16250" priority="47202">
      <formula>AE175=10</formula>
    </cfRule>
    <cfRule type="expression" dxfId="16249" priority="47203">
      <formula>AC175=15</formula>
    </cfRule>
  </conditionalFormatting>
  <conditionalFormatting sqref="W175:X175">
    <cfRule type="expression" dxfId="16248" priority="47198">
      <formula>AA175=10</formula>
    </cfRule>
    <cfRule type="expression" dxfId="16247" priority="47199">
      <formula>W175=25</formula>
    </cfRule>
    <cfRule type="expression" dxfId="16246" priority="47200">
      <formula>Y175=15</formula>
    </cfRule>
  </conditionalFormatting>
  <conditionalFormatting sqref="Y175:Z175">
    <cfRule type="expression" dxfId="16245" priority="47195">
      <formula>Y175=15</formula>
    </cfRule>
    <cfRule type="expression" dxfId="16244" priority="47196">
      <formula>AA175=10</formula>
    </cfRule>
    <cfRule type="expression" dxfId="16243" priority="47197">
      <formula>W175=25</formula>
    </cfRule>
  </conditionalFormatting>
  <conditionalFormatting sqref="AC175:AD175">
    <cfRule type="cellIs" dxfId="16242" priority="47191" operator="equal">
      <formula>25</formula>
    </cfRule>
  </conditionalFormatting>
  <conditionalFormatting sqref="AE175:AF175">
    <cfRule type="cellIs" dxfId="16241" priority="47190" operator="equal">
      <formula>15</formula>
    </cfRule>
  </conditionalFormatting>
  <conditionalFormatting sqref="AC175:AD175">
    <cfRule type="expression" dxfId="16240" priority="47189">
      <formula>AE175=15</formula>
    </cfRule>
  </conditionalFormatting>
  <conditionalFormatting sqref="AE175:AF175">
    <cfRule type="expression" dxfId="16239" priority="47188">
      <formula>AC175=25</formula>
    </cfRule>
  </conditionalFormatting>
  <conditionalFormatting sqref="AA177:AB179">
    <cfRule type="expression" dxfId="16238" priority="47175">
      <formula>AA177=10</formula>
    </cfRule>
    <cfRule type="expression" dxfId="16237" priority="47176">
      <formula>Y177=15</formula>
    </cfRule>
    <cfRule type="expression" dxfId="16236" priority="47177">
      <formula>W177=25</formula>
    </cfRule>
    <cfRule type="cellIs" dxfId="16235" priority="47187" operator="equal">
      <formula>25</formula>
    </cfRule>
  </conditionalFormatting>
  <conditionalFormatting sqref="AA177:AB179">
    <cfRule type="expression" dxfId="16234" priority="47184">
      <formula>AC177=15</formula>
    </cfRule>
    <cfRule type="expression" dxfId="16233" priority="47185">
      <formula>AE177=10</formula>
    </cfRule>
    <cfRule type="expression" dxfId="16232" priority="47186">
      <formula>AC177=15</formula>
    </cfRule>
  </conditionalFormatting>
  <conditionalFormatting sqref="W177:X179">
    <cfRule type="expression" dxfId="16231" priority="47181">
      <formula>AA177=10</formula>
    </cfRule>
    <cfRule type="expression" dxfId="16230" priority="47182">
      <formula>W177=25</formula>
    </cfRule>
    <cfRule type="expression" dxfId="16229" priority="47183">
      <formula>Y177=15</formula>
    </cfRule>
  </conditionalFormatting>
  <conditionalFormatting sqref="Y177:Z179">
    <cfRule type="expression" dxfId="16228" priority="47178">
      <formula>Y177=15</formula>
    </cfRule>
    <cfRule type="expression" dxfId="16227" priority="47179">
      <formula>AA177=10</formula>
    </cfRule>
    <cfRule type="expression" dxfId="16226" priority="47180">
      <formula>W177=25</formula>
    </cfRule>
  </conditionalFormatting>
  <conditionalFormatting sqref="AA176:AB176">
    <cfRule type="expression" dxfId="16225" priority="47162">
      <formula>AA176=10</formula>
    </cfRule>
    <cfRule type="expression" dxfId="16224" priority="47163">
      <formula>Y176=15</formula>
    </cfRule>
    <cfRule type="expression" dxfId="16223" priority="47164">
      <formula>W176=25</formula>
    </cfRule>
    <cfRule type="cellIs" dxfId="16222" priority="47174" operator="equal">
      <formula>25</formula>
    </cfRule>
  </conditionalFormatting>
  <conditionalFormatting sqref="AA176:AB176">
    <cfRule type="expression" dxfId="16221" priority="47171">
      <formula>AC176=15</formula>
    </cfRule>
    <cfRule type="expression" dxfId="16220" priority="47172">
      <formula>AE176=10</formula>
    </cfRule>
    <cfRule type="expression" dxfId="16219" priority="47173">
      <formula>AC176=15</formula>
    </cfRule>
  </conditionalFormatting>
  <conditionalFormatting sqref="W176:X176">
    <cfRule type="expression" dxfId="16218" priority="47168">
      <formula>AA176=10</formula>
    </cfRule>
    <cfRule type="expression" dxfId="16217" priority="47169">
      <formula>W176=25</formula>
    </cfRule>
    <cfRule type="expression" dxfId="16216" priority="47170">
      <formula>Y176=15</formula>
    </cfRule>
  </conditionalFormatting>
  <conditionalFormatting sqref="Y176:Z176">
    <cfRule type="expression" dxfId="16215" priority="47165">
      <formula>Y176=15</formula>
    </cfRule>
    <cfRule type="expression" dxfId="16214" priority="47166">
      <formula>AA176=10</formula>
    </cfRule>
    <cfRule type="expression" dxfId="16213" priority="47167">
      <formula>W176=25</formula>
    </cfRule>
  </conditionalFormatting>
  <conditionalFormatting sqref="AC176:AD179">
    <cfRule type="cellIs" dxfId="16212" priority="47161" operator="equal">
      <formula>25</formula>
    </cfRule>
  </conditionalFormatting>
  <conditionalFormatting sqref="AE176:AF179">
    <cfRule type="cellIs" dxfId="16211" priority="47160" operator="equal">
      <formula>15</formula>
    </cfRule>
  </conditionalFormatting>
  <conditionalFormatting sqref="AC176:AD179">
    <cfRule type="expression" dxfId="16210" priority="47159">
      <formula>AE176=15</formula>
    </cfRule>
  </conditionalFormatting>
  <conditionalFormatting sqref="AE176:AF179">
    <cfRule type="expression" dxfId="16209" priority="47158">
      <formula>AC176=25</formula>
    </cfRule>
  </conditionalFormatting>
  <conditionalFormatting sqref="CA175:CC179 CE175:CG179 CI175:CK179 CM175:CO179">
    <cfRule type="cellIs" dxfId="16208" priority="47156" operator="equal">
      <formula>"NO"</formula>
    </cfRule>
    <cfRule type="cellIs" dxfId="16207" priority="47157" operator="equal">
      <formula>"SI"</formula>
    </cfRule>
  </conditionalFormatting>
  <conditionalFormatting sqref="DA175:DC179 DE175:DG179 DM175:DO179 DI175:DK179">
    <cfRule type="cellIs" dxfId="16206" priority="47154" operator="equal">
      <formula>"NO"</formula>
    </cfRule>
    <cfRule type="cellIs" dxfId="16205" priority="47155" operator="equal">
      <formula>"SI"</formula>
    </cfRule>
  </conditionalFormatting>
  <conditionalFormatting sqref="CV175:CY179">
    <cfRule type="cellIs" dxfId="16204" priority="47152" operator="equal">
      <formula>"NO"</formula>
    </cfRule>
    <cfRule type="cellIs" dxfId="16203" priority="47153" operator="equal">
      <formula>"SI"</formula>
    </cfRule>
  </conditionalFormatting>
  <conditionalFormatting sqref="U181:V185">
    <cfRule type="cellIs" dxfId="16202" priority="47151" operator="equal">
      <formula>"X"</formula>
    </cfRule>
  </conditionalFormatting>
  <conditionalFormatting sqref="AJ184:AK185">
    <cfRule type="cellIs" dxfId="16201" priority="47149" operator="equal">
      <formula>"NO"</formula>
    </cfRule>
    <cfRule type="cellIs" dxfId="16200" priority="47150" operator="equal">
      <formula>"SI"</formula>
    </cfRule>
  </conditionalFormatting>
  <conditionalFormatting sqref="AL184:AM185">
    <cfRule type="cellIs" dxfId="16199" priority="47147" operator="equal">
      <formula>"ALE"</formula>
    </cfRule>
    <cfRule type="cellIs" dxfId="16198" priority="47148" operator="equal">
      <formula>"CON"</formula>
    </cfRule>
  </conditionalFormatting>
  <conditionalFormatting sqref="U181:U185">
    <cfRule type="cellIs" dxfId="16197" priority="47092" operator="equal">
      <formula>"Y"</formula>
    </cfRule>
  </conditionalFormatting>
  <conditionalFormatting sqref="AH181:AI185">
    <cfRule type="cellIs" dxfId="16196" priority="47143" operator="equal">
      <formula>0</formula>
    </cfRule>
    <cfRule type="cellIs" dxfId="16195" priority="47144" operator="between">
      <formula>"0.1"</formula>
      <formula>100</formula>
    </cfRule>
    <cfRule type="cellIs" dxfId="16194" priority="47145" operator="between">
      <formula>0</formula>
      <formula>100</formula>
    </cfRule>
    <cfRule type="cellIs" dxfId="16193" priority="47146" operator="between">
      <formula>0</formula>
      <formula>100</formula>
    </cfRule>
  </conditionalFormatting>
  <conditionalFormatting sqref="AI181:AI185">
    <cfRule type="cellIs" dxfId="16192" priority="47140" operator="equal">
      <formula>0</formula>
    </cfRule>
    <cfRule type="cellIs" dxfId="16191" priority="47141" operator="between">
      <formula>0</formula>
      <formula>100</formula>
    </cfRule>
    <cfRule type="cellIs" dxfId="16190" priority="47142" operator="between">
      <formula>"0.1"</formula>
      <formula>100</formula>
    </cfRule>
  </conditionalFormatting>
  <conditionalFormatting sqref="BA181">
    <cfRule type="cellIs" dxfId="16189" priority="47138" operator="equal">
      <formula>"NO"</formula>
    </cfRule>
    <cfRule type="cellIs" dxfId="16188" priority="47139" operator="equal">
      <formula>"SI"</formula>
    </cfRule>
  </conditionalFormatting>
  <conditionalFormatting sqref="AH181:AH185">
    <cfRule type="cellIs" dxfId="16187" priority="47137" operator="equal">
      <formula>0.58</formula>
    </cfRule>
  </conditionalFormatting>
  <conditionalFormatting sqref="AI181:AI185">
    <cfRule type="cellIs" dxfId="16186" priority="47136" operator="equal">
      <formula>0.56</formula>
    </cfRule>
  </conditionalFormatting>
  <conditionalFormatting sqref="AX181:AX185">
    <cfRule type="expression" dxfId="16185" priority="47110">
      <formula>"&lt;,2"</formula>
    </cfRule>
  </conditionalFormatting>
  <conditionalFormatting sqref="AV181:AV185">
    <cfRule type="expression" dxfId="16184" priority="47109">
      <formula>"&lt;,2"</formula>
    </cfRule>
  </conditionalFormatting>
  <conditionalFormatting sqref="AZ181">
    <cfRule type="expression" dxfId="16183" priority="47111">
      <formula>$BC181=25</formula>
    </cfRule>
    <cfRule type="expression" dxfId="16182" priority="47112">
      <formula>$BC181=24</formula>
    </cfRule>
    <cfRule type="expression" dxfId="16181" priority="47113">
      <formula>$BC181=23</formula>
    </cfRule>
    <cfRule type="expression" dxfId="16180" priority="47114">
      <formula>$BC181=22</formula>
    </cfRule>
    <cfRule type="expression" dxfId="16179" priority="47115">
      <formula>$BC181=21</formula>
    </cfRule>
    <cfRule type="expression" dxfId="16178" priority="47116">
      <formula>$BC181=20</formula>
    </cfRule>
    <cfRule type="expression" dxfId="16177" priority="47117">
      <formula>$BC181=19</formula>
    </cfRule>
    <cfRule type="expression" dxfId="16176" priority="47118">
      <formula>$BC181=18</formula>
    </cfRule>
    <cfRule type="expression" dxfId="16175" priority="47119">
      <formula>$BC181=17</formula>
    </cfRule>
    <cfRule type="expression" dxfId="16174" priority="47120">
      <formula>$BC181=16</formula>
    </cfRule>
    <cfRule type="expression" dxfId="16173" priority="47121">
      <formula>$BC181=15</formula>
    </cfRule>
    <cfRule type="expression" dxfId="16172" priority="47122">
      <formula>$BC181=14</formula>
    </cfRule>
    <cfRule type="expression" dxfId="16171" priority="47123">
      <formula>$BC181=13</formula>
    </cfRule>
    <cfRule type="expression" dxfId="16170" priority="47124">
      <formula>$BC181=12</formula>
    </cfRule>
    <cfRule type="expression" dxfId="16169" priority="47125">
      <formula>$BC181=11</formula>
    </cfRule>
    <cfRule type="expression" dxfId="16168" priority="47126">
      <formula>$BC181=10</formula>
    </cfRule>
    <cfRule type="expression" dxfId="16167" priority="47127">
      <formula>$BC181=9</formula>
    </cfRule>
    <cfRule type="expression" dxfId="16166" priority="47128">
      <formula>$BC181=8</formula>
    </cfRule>
    <cfRule type="expression" dxfId="16165" priority="47129">
      <formula>$BC181=7</formula>
    </cfRule>
    <cfRule type="expression" dxfId="16164" priority="47130">
      <formula>$BC181=6</formula>
    </cfRule>
    <cfRule type="expression" dxfId="16163" priority="47131">
      <formula>$BC181=5</formula>
    </cfRule>
    <cfRule type="expression" dxfId="16162" priority="47132">
      <formula>$BC181=4</formula>
    </cfRule>
    <cfRule type="expression" dxfId="16161" priority="47133">
      <formula>$BC181=3</formula>
    </cfRule>
    <cfRule type="expression" dxfId="16160" priority="47134">
      <formula>$BC181=2</formula>
    </cfRule>
    <cfRule type="expression" dxfId="16159" priority="47135">
      <formula>$BC181=1</formula>
    </cfRule>
  </conditionalFormatting>
  <conditionalFormatting sqref="AW181:AW185">
    <cfRule type="beginsWith" dxfId="16158" priority="47104" operator="beginsWith" text="MUY ALTA">
      <formula>LEFT(AW181,LEN("MUY ALTA"))="MUY ALTA"</formula>
    </cfRule>
    <cfRule type="beginsWith" dxfId="16157" priority="47105" operator="beginsWith" text="ALTA">
      <formula>LEFT(AW181,LEN("ALTA"))="ALTA"</formula>
    </cfRule>
    <cfRule type="beginsWith" dxfId="16156" priority="47106" operator="beginsWith" text="MEDIA">
      <formula>LEFT(AW181,LEN("MEDIA"))="MEDIA"</formula>
    </cfRule>
    <cfRule type="beginsWith" dxfId="16155" priority="47107" operator="beginsWith" text="BAJA">
      <formula>LEFT(AW181,LEN("BAJA"))="BAJA"</formula>
    </cfRule>
    <cfRule type="beginsWith" dxfId="16154" priority="47108" operator="beginsWith" text="MUY BAJA">
      <formula>LEFT(AW181,LEN("MUY BAJA"))="MUY BAJA"</formula>
    </cfRule>
  </conditionalFormatting>
  <conditionalFormatting sqref="AY181:AY185">
    <cfRule type="beginsWith" dxfId="16153" priority="47099" operator="beginsWith" text="MUY ALTA">
      <formula>LEFT(AY181,LEN("MUY ALTA"))="MUY ALTA"</formula>
    </cfRule>
    <cfRule type="beginsWith" dxfId="16152" priority="47100" operator="beginsWith" text="ALTA">
      <formula>LEFT(AY181,LEN("ALTA"))="ALTA"</formula>
    </cfRule>
    <cfRule type="beginsWith" dxfId="16151" priority="47101" operator="beginsWith" text="MEDIA">
      <formula>LEFT(AY181,LEN("MEDIA"))="MEDIA"</formula>
    </cfRule>
    <cfRule type="beginsWith" dxfId="16150" priority="47102" operator="beginsWith" text="BAJA">
      <formula>LEFT(AY181,LEN("BAJA"))="BAJA"</formula>
    </cfRule>
    <cfRule type="beginsWith" dxfId="16149" priority="47103" operator="beginsWith" text="MUY BAJA">
      <formula>LEFT(AY181,LEN("MUY BAJA"))="MUY BAJA"</formula>
    </cfRule>
  </conditionalFormatting>
  <conditionalFormatting sqref="AN184:AO185">
    <cfRule type="cellIs" dxfId="16148" priority="47097" operator="equal">
      <formula>"NO"</formula>
    </cfRule>
  </conditionalFormatting>
  <conditionalFormatting sqref="BA181:BA185">
    <cfRule type="cellIs" dxfId="16147" priority="47094" operator="equal">
      <formula>"Evitar"</formula>
    </cfRule>
    <cfRule type="cellIs" dxfId="16146" priority="47095" operator="equal">
      <formula>"Aceptar"</formula>
    </cfRule>
    <cfRule type="cellIs" dxfId="16145" priority="47096" operator="equal">
      <formula>"Reducir"</formula>
    </cfRule>
  </conditionalFormatting>
  <conditionalFormatting sqref="V181:V185">
    <cfRule type="cellIs" dxfId="16144" priority="47093" operator="equal">
      <formula>"X"</formula>
    </cfRule>
  </conditionalFormatting>
  <conditionalFormatting sqref="R181">
    <cfRule type="expression" dxfId="16143" priority="47067">
      <formula>$S181=25</formula>
    </cfRule>
    <cfRule type="expression" dxfId="16142" priority="47068">
      <formula>$S181=24</formula>
    </cfRule>
    <cfRule type="expression" dxfId="16141" priority="47069">
      <formula>$S181=23</formula>
    </cfRule>
    <cfRule type="expression" dxfId="16140" priority="47070">
      <formula>$S181=22</formula>
    </cfRule>
    <cfRule type="expression" dxfId="16139" priority="47071">
      <formula>$S181=21</formula>
    </cfRule>
    <cfRule type="expression" dxfId="16138" priority="47072">
      <formula>$S181=20</formula>
    </cfRule>
    <cfRule type="expression" dxfId="16137" priority="47073">
      <formula>$S181=19</formula>
    </cfRule>
    <cfRule type="expression" dxfId="16136" priority="47074">
      <formula>$S181=18</formula>
    </cfRule>
    <cfRule type="expression" dxfId="16135" priority="47075">
      <formula>$S181=17</formula>
    </cfRule>
    <cfRule type="expression" dxfId="16134" priority="47076">
      <formula>$S181=16</formula>
    </cfRule>
    <cfRule type="expression" dxfId="16133" priority="47077">
      <formula>$S181=15</formula>
    </cfRule>
    <cfRule type="expression" dxfId="16132" priority="47078">
      <formula>$S181=14</formula>
    </cfRule>
    <cfRule type="expression" dxfId="16131" priority="47079">
      <formula>$S181=13</formula>
    </cfRule>
    <cfRule type="expression" dxfId="16130" priority="47080">
      <formula>$S181=12</formula>
    </cfRule>
    <cfRule type="expression" dxfId="16129" priority="47081">
      <formula>$S181=11</formula>
    </cfRule>
    <cfRule type="expression" dxfId="16128" priority="47082">
      <formula>$S181=10</formula>
    </cfRule>
    <cfRule type="expression" dxfId="16127" priority="47083">
      <formula>$S181=9</formula>
    </cfRule>
    <cfRule type="expression" dxfId="16126" priority="47084">
      <formula>$S181=8</formula>
    </cfRule>
    <cfRule type="expression" dxfId="16125" priority="47085">
      <formula>$S181=7</formula>
    </cfRule>
    <cfRule type="expression" dxfId="16124" priority="47086">
      <formula>$S181=6</formula>
    </cfRule>
    <cfRule type="expression" dxfId="16123" priority="47087">
      <formula>$S181=5</formula>
    </cfRule>
    <cfRule type="expression" dxfId="16122" priority="47088">
      <formula>$S181=4</formula>
    </cfRule>
    <cfRule type="expression" dxfId="16121" priority="47089">
      <formula>$S181=3</formula>
    </cfRule>
    <cfRule type="expression" dxfId="16120" priority="47090">
      <formula>$S181=2</formula>
    </cfRule>
    <cfRule type="expression" dxfId="16119" priority="47091">
      <formula>$S181=1</formula>
    </cfRule>
  </conditionalFormatting>
  <conditionalFormatting sqref="P181:P185">
    <cfRule type="expression" dxfId="16118" priority="47066">
      <formula>"&lt;,2"</formula>
    </cfRule>
  </conditionalFormatting>
  <conditionalFormatting sqref="Q181:Q185">
    <cfRule type="cellIs" dxfId="16117" priority="47058" operator="equal">
      <formula>20</formula>
    </cfRule>
    <cfRule type="cellIs" dxfId="16116" priority="47059" operator="equal">
      <formula>10</formula>
    </cfRule>
    <cfRule type="cellIs" dxfId="16115" priority="47060" operator="equal">
      <formula>5</formula>
    </cfRule>
    <cfRule type="cellIs" dxfId="16114" priority="47061" operator="equal">
      <formula>1</formula>
    </cfRule>
    <cfRule type="cellIs" dxfId="16113" priority="47062" operator="equal">
      <formula>0.8</formula>
    </cfRule>
    <cfRule type="cellIs" dxfId="16112" priority="47063" operator="equal">
      <formula>0.6</formula>
    </cfRule>
    <cfRule type="cellIs" dxfId="16111" priority="47064" operator="equal">
      <formula>0.4</formula>
    </cfRule>
    <cfRule type="cellIs" dxfId="16110" priority="47065" operator="equal">
      <formula>20%</formula>
    </cfRule>
  </conditionalFormatting>
  <conditionalFormatting sqref="O181:O185">
    <cfRule type="cellIs" dxfId="16109" priority="47051" operator="equal">
      <formula>"MUY ALTA "</formula>
    </cfRule>
    <cfRule type="cellIs" dxfId="16108" priority="47052" operator="equal">
      <formula>"MUY ALTA"</formula>
    </cfRule>
    <cfRule type="cellIs" dxfId="16107" priority="47053" operator="equal">
      <formula>"ALTA"</formula>
    </cfRule>
    <cfRule type="cellIs" dxfId="16106" priority="47054" operator="equal">
      <formula>"MEDIA"</formula>
    </cfRule>
    <cfRule type="cellIs" dxfId="16105" priority="47055" operator="equal">
      <formula>"BAJA"</formula>
    </cfRule>
    <cfRule type="cellIs" dxfId="16104" priority="47056" operator="equal">
      <formula>"MUY BAJA"</formula>
    </cfRule>
    <cfRule type="cellIs" dxfId="16103" priority="47057" operator="equal">
      <formula>0.2</formula>
    </cfRule>
  </conditionalFormatting>
  <conditionalFormatting sqref="N181:N185">
    <cfRule type="beginsWith" priority="47044" operator="beginsWith" text="La actividad que conlleva el riesgo se ejecuta como máximos 2 veces por año">
      <formula>LEFT(N181,LEN("La actividad que conlleva el riesgo se ejecuta como máximos 2 veces por año"))="La actividad que conlleva el riesgo se ejecuta como máximos 2 veces por año"</formula>
    </cfRule>
    <cfRule type="cellIs" dxfId="16102" priority="47045" operator="equal">
      <formula>"La actividad que conlleva el riesgo se ejecuta como máximos 2 veces por año"</formula>
    </cfRule>
    <cfRule type="cellIs" dxfId="16101" priority="47046" operator="equal">
      <formula>"La actividad que conlleva el riesgo se ejecuta como máximos 2 veces por año "</formula>
    </cfRule>
    <cfRule type="containsText" dxfId="16100" priority="47048" operator="containsText" text="La actividad que conlleva el riesgo se ejecuta como máximos 2 veces por año">
      <formula>NOT(ISERROR(SEARCH("La actividad que conlleva el riesgo se ejecuta como máximos 2 veces por año",N181)))</formula>
    </cfRule>
    <cfRule type="cellIs" dxfId="16099" priority="47049" operator="equal">
      <formula>"La actividad que conlleva el riesgo se ejecuta como máximos 2 veces por año"</formula>
    </cfRule>
    <cfRule type="cellIs" dxfId="16098" priority="47050" operator="equal">
      <formula>"La actividad que conlleva el riesgo se ejecuta como máximos 2 veces por año"</formula>
    </cfRule>
  </conditionalFormatting>
  <conditionalFormatting sqref="V181:V185">
    <cfRule type="expression" dxfId="16097" priority="47042">
      <formula>U181=Y</formula>
    </cfRule>
    <cfRule type="expression" dxfId="16096" priority="47043">
      <formula>U181="y"</formula>
    </cfRule>
  </conditionalFormatting>
  <conditionalFormatting sqref="V182">
    <cfRule type="expression" dxfId="16095" priority="47040">
      <formula>$U$20=Y</formula>
    </cfRule>
    <cfRule type="expression" dxfId="16094" priority="47041">
      <formula>$U$20=x</formula>
    </cfRule>
  </conditionalFormatting>
  <conditionalFormatting sqref="U181:U185">
    <cfRule type="expression" dxfId="16093" priority="47039">
      <formula>V181="X"</formula>
    </cfRule>
  </conditionalFormatting>
  <conditionalFormatting sqref="V181:V185">
    <cfRule type="expression" dxfId="16092" priority="47037">
      <formula>U181=Y</formula>
    </cfRule>
    <cfRule type="expression" dxfId="16091" priority="47038">
      <formula>U181="y"</formula>
    </cfRule>
  </conditionalFormatting>
  <conditionalFormatting sqref="V182">
    <cfRule type="expression" dxfId="16090" priority="47035">
      <formula>$U$20=Y</formula>
    </cfRule>
    <cfRule type="expression" dxfId="16089" priority="47036">
      <formula>$U$20=x</formula>
    </cfRule>
  </conditionalFormatting>
  <conditionalFormatting sqref="U181:U185">
    <cfRule type="expression" dxfId="16088" priority="47034">
      <formula>V181="X"</formula>
    </cfRule>
  </conditionalFormatting>
  <conditionalFormatting sqref="AA181:AB181">
    <cfRule type="expression" dxfId="16087" priority="47021">
      <formula>AA181=10</formula>
    </cfRule>
    <cfRule type="expression" dxfId="16086" priority="47022">
      <formula>Y181=15</formula>
    </cfRule>
    <cfRule type="expression" dxfId="16085" priority="47023">
      <formula>W181=25</formula>
    </cfRule>
    <cfRule type="cellIs" dxfId="16084" priority="47033" operator="equal">
      <formula>25</formula>
    </cfRule>
  </conditionalFormatting>
  <conditionalFormatting sqref="AA181:AB181">
    <cfRule type="expression" dxfId="16083" priority="47030">
      <formula>AC181=15</formula>
    </cfRule>
    <cfRule type="expression" dxfId="16082" priority="47031">
      <formula>AE181=10</formula>
    </cfRule>
    <cfRule type="expression" dxfId="16081" priority="47032">
      <formula>AC181=15</formula>
    </cfRule>
  </conditionalFormatting>
  <conditionalFormatting sqref="W181:X181">
    <cfRule type="expression" dxfId="16080" priority="47027">
      <formula>AA181=10</formula>
    </cfRule>
    <cfRule type="expression" dxfId="16079" priority="47028">
      <formula>W181=25</formula>
    </cfRule>
    <cfRule type="expression" dxfId="16078" priority="47029">
      <formula>Y181=15</formula>
    </cfRule>
  </conditionalFormatting>
  <conditionalFormatting sqref="Y181:Z181">
    <cfRule type="expression" dxfId="16077" priority="47024">
      <formula>Y181=15</formula>
    </cfRule>
    <cfRule type="expression" dxfId="16076" priority="47025">
      <formula>AA181=10</formula>
    </cfRule>
    <cfRule type="expression" dxfId="16075" priority="47026">
      <formula>W181=25</formula>
    </cfRule>
  </conditionalFormatting>
  <conditionalFormatting sqref="AC181:AD181">
    <cfRule type="cellIs" dxfId="16074" priority="47020" operator="equal">
      <formula>25</formula>
    </cfRule>
  </conditionalFormatting>
  <conditionalFormatting sqref="AE181:AF181">
    <cfRule type="cellIs" dxfId="16073" priority="47019" operator="equal">
      <formula>15</formula>
    </cfRule>
  </conditionalFormatting>
  <conditionalFormatting sqref="AC181:AD181">
    <cfRule type="expression" dxfId="16072" priority="47018">
      <formula>AE181=15</formula>
    </cfRule>
  </conditionalFormatting>
  <conditionalFormatting sqref="AE181:AF181">
    <cfRule type="expression" dxfId="16071" priority="47017">
      <formula>AC181=25</formula>
    </cfRule>
  </conditionalFormatting>
  <conditionalFormatting sqref="AA183:AB185">
    <cfRule type="expression" dxfId="16070" priority="47004">
      <formula>AA183=10</formula>
    </cfRule>
    <cfRule type="expression" dxfId="16069" priority="47005">
      <formula>Y183=15</formula>
    </cfRule>
    <cfRule type="expression" dxfId="16068" priority="47006">
      <formula>W183=25</formula>
    </cfRule>
    <cfRule type="cellIs" dxfId="16067" priority="47016" operator="equal">
      <formula>25</formula>
    </cfRule>
  </conditionalFormatting>
  <conditionalFormatting sqref="AA183:AB185">
    <cfRule type="expression" dxfId="16066" priority="47013">
      <formula>AC183=15</formula>
    </cfRule>
    <cfRule type="expression" dxfId="16065" priority="47014">
      <formula>AE183=10</formula>
    </cfRule>
    <cfRule type="expression" dxfId="16064" priority="47015">
      <formula>AC183=15</formula>
    </cfRule>
  </conditionalFormatting>
  <conditionalFormatting sqref="W183:X185">
    <cfRule type="expression" dxfId="16063" priority="47010">
      <formula>AA183=10</formula>
    </cfRule>
    <cfRule type="expression" dxfId="16062" priority="47011">
      <formula>W183=25</formula>
    </cfRule>
    <cfRule type="expression" dxfId="16061" priority="47012">
      <formula>Y183=15</formula>
    </cfRule>
  </conditionalFormatting>
  <conditionalFormatting sqref="Y183:Z185">
    <cfRule type="expression" dxfId="16060" priority="47007">
      <formula>Y183=15</formula>
    </cfRule>
    <cfRule type="expression" dxfId="16059" priority="47008">
      <formula>AA183=10</formula>
    </cfRule>
    <cfRule type="expression" dxfId="16058" priority="47009">
      <formula>W183=25</formula>
    </cfRule>
  </conditionalFormatting>
  <conditionalFormatting sqref="AA182:AB182">
    <cfRule type="expression" dxfId="16057" priority="46991">
      <formula>AA182=10</formula>
    </cfRule>
    <cfRule type="expression" dxfId="16056" priority="46992">
      <formula>Y182=15</formula>
    </cfRule>
    <cfRule type="expression" dxfId="16055" priority="46993">
      <formula>W182=25</formula>
    </cfRule>
    <cfRule type="cellIs" dxfId="16054" priority="47003" operator="equal">
      <formula>25</formula>
    </cfRule>
  </conditionalFormatting>
  <conditionalFormatting sqref="AA182:AB182">
    <cfRule type="expression" dxfId="16053" priority="47000">
      <formula>AC182=15</formula>
    </cfRule>
    <cfRule type="expression" dxfId="16052" priority="47001">
      <formula>AE182=10</formula>
    </cfRule>
    <cfRule type="expression" dxfId="16051" priority="47002">
      <formula>AC182=15</formula>
    </cfRule>
  </conditionalFormatting>
  <conditionalFormatting sqref="W182:X182">
    <cfRule type="expression" dxfId="16050" priority="46997">
      <formula>AA182=10</formula>
    </cfRule>
    <cfRule type="expression" dxfId="16049" priority="46998">
      <formula>W182=25</formula>
    </cfRule>
    <cfRule type="expression" dxfId="16048" priority="46999">
      <formula>Y182=15</formula>
    </cfRule>
  </conditionalFormatting>
  <conditionalFormatting sqref="Y182:Z182">
    <cfRule type="expression" dxfId="16047" priority="46994">
      <formula>Y182=15</formula>
    </cfRule>
    <cfRule type="expression" dxfId="16046" priority="46995">
      <formula>AA182=10</formula>
    </cfRule>
    <cfRule type="expression" dxfId="16045" priority="46996">
      <formula>W182=25</formula>
    </cfRule>
  </conditionalFormatting>
  <conditionalFormatting sqref="AC182:AD185">
    <cfRule type="cellIs" dxfId="16044" priority="46990" operator="equal">
      <formula>25</formula>
    </cfRule>
  </conditionalFormatting>
  <conditionalFormatting sqref="AE182:AF185">
    <cfRule type="cellIs" dxfId="16043" priority="46989" operator="equal">
      <formula>15</formula>
    </cfRule>
  </conditionalFormatting>
  <conditionalFormatting sqref="AC182:AD185">
    <cfRule type="expression" dxfId="16042" priority="46988">
      <formula>AE182=15</formula>
    </cfRule>
  </conditionalFormatting>
  <conditionalFormatting sqref="AE182:AF185">
    <cfRule type="expression" dxfId="16041" priority="46987">
      <formula>AC182=25</formula>
    </cfRule>
  </conditionalFormatting>
  <conditionalFormatting sqref="CA181:CC185 CE181:CG185 CI181:CK185 CM181:CO185">
    <cfRule type="cellIs" dxfId="16040" priority="46985" operator="equal">
      <formula>"NO"</formula>
    </cfRule>
    <cfRule type="cellIs" dxfId="16039" priority="46986" operator="equal">
      <formula>"SI"</formula>
    </cfRule>
  </conditionalFormatting>
  <conditionalFormatting sqref="DA181:DC185 DE181:DG185 DM181:DO185 DI181:DK185">
    <cfRule type="cellIs" dxfId="16038" priority="46983" operator="equal">
      <formula>"NO"</formula>
    </cfRule>
    <cfRule type="cellIs" dxfId="16037" priority="46984" operator="equal">
      <formula>"SI"</formula>
    </cfRule>
  </conditionalFormatting>
  <conditionalFormatting sqref="CV181:CY185">
    <cfRule type="cellIs" dxfId="16036" priority="46981" operator="equal">
      <formula>"NO"</formula>
    </cfRule>
    <cfRule type="cellIs" dxfId="16035" priority="46982" operator="equal">
      <formula>"SI"</formula>
    </cfRule>
  </conditionalFormatting>
  <conditionalFormatting sqref="U187:V191">
    <cfRule type="cellIs" dxfId="16034" priority="46980" operator="equal">
      <formula>"X"</formula>
    </cfRule>
  </conditionalFormatting>
  <conditionalFormatting sqref="AJ187:AK191">
    <cfRule type="cellIs" dxfId="16033" priority="46978" operator="equal">
      <formula>"NO"</formula>
    </cfRule>
    <cfRule type="cellIs" dxfId="16032" priority="46979" operator="equal">
      <formula>"SI"</formula>
    </cfRule>
  </conditionalFormatting>
  <conditionalFormatting sqref="AL187:AM191">
    <cfRule type="cellIs" dxfId="16031" priority="46976" operator="equal">
      <formula>"ALE"</formula>
    </cfRule>
    <cfRule type="cellIs" dxfId="16030" priority="46977" operator="equal">
      <formula>"CON"</formula>
    </cfRule>
  </conditionalFormatting>
  <conditionalFormatting sqref="U187:U191">
    <cfRule type="cellIs" dxfId="16029" priority="46921" operator="equal">
      <formula>"Y"</formula>
    </cfRule>
  </conditionalFormatting>
  <conditionalFormatting sqref="AH187:AI191">
    <cfRule type="cellIs" dxfId="16028" priority="46972" operator="equal">
      <formula>0</formula>
    </cfRule>
    <cfRule type="cellIs" dxfId="16027" priority="46973" operator="between">
      <formula>"0.1"</formula>
      <formula>100</formula>
    </cfRule>
    <cfRule type="cellIs" dxfId="16026" priority="46974" operator="between">
      <formula>0</formula>
      <formula>100</formula>
    </cfRule>
    <cfRule type="cellIs" dxfId="16025" priority="46975" operator="between">
      <formula>0</formula>
      <formula>100</formula>
    </cfRule>
  </conditionalFormatting>
  <conditionalFormatting sqref="AI187:AI191">
    <cfRule type="cellIs" dxfId="16024" priority="46969" operator="equal">
      <formula>0</formula>
    </cfRule>
    <cfRule type="cellIs" dxfId="16023" priority="46970" operator="between">
      <formula>0</formula>
      <formula>100</formula>
    </cfRule>
    <cfRule type="cellIs" dxfId="16022" priority="46971" operator="between">
      <formula>"0.1"</formula>
      <formula>100</formula>
    </cfRule>
  </conditionalFormatting>
  <conditionalFormatting sqref="BA187">
    <cfRule type="cellIs" dxfId="16021" priority="46967" operator="equal">
      <formula>"NO"</formula>
    </cfRule>
    <cfRule type="cellIs" dxfId="16020" priority="46968" operator="equal">
      <formula>"SI"</formula>
    </cfRule>
  </conditionalFormatting>
  <conditionalFormatting sqref="AH187:AH191">
    <cfRule type="cellIs" dxfId="16019" priority="46966" operator="equal">
      <formula>0.58</formula>
    </cfRule>
  </conditionalFormatting>
  <conditionalFormatting sqref="AI187:AI191">
    <cfRule type="cellIs" dxfId="16018" priority="46965" operator="equal">
      <formula>0.56</formula>
    </cfRule>
  </conditionalFormatting>
  <conditionalFormatting sqref="AX187:AX191">
    <cfRule type="expression" dxfId="16017" priority="46939">
      <formula>"&lt;,2"</formula>
    </cfRule>
  </conditionalFormatting>
  <conditionalFormatting sqref="AV187:AV191">
    <cfRule type="expression" dxfId="16016" priority="46938">
      <formula>"&lt;,2"</formula>
    </cfRule>
  </conditionalFormatting>
  <conditionalFormatting sqref="AZ187">
    <cfRule type="expression" dxfId="16015" priority="46940">
      <formula>$BC187=25</formula>
    </cfRule>
    <cfRule type="expression" dxfId="16014" priority="46941">
      <formula>$BC187=24</formula>
    </cfRule>
    <cfRule type="expression" dxfId="16013" priority="46942">
      <formula>$BC187=23</formula>
    </cfRule>
    <cfRule type="expression" dxfId="16012" priority="46943">
      <formula>$BC187=22</formula>
    </cfRule>
    <cfRule type="expression" dxfId="16011" priority="46944">
      <formula>$BC187=21</formula>
    </cfRule>
    <cfRule type="expression" dxfId="16010" priority="46945">
      <formula>$BC187=20</formula>
    </cfRule>
    <cfRule type="expression" dxfId="16009" priority="46946">
      <formula>$BC187=19</formula>
    </cfRule>
    <cfRule type="expression" dxfId="16008" priority="46947">
      <formula>$BC187=18</formula>
    </cfRule>
    <cfRule type="expression" dxfId="16007" priority="46948">
      <formula>$BC187=17</formula>
    </cfRule>
    <cfRule type="expression" dxfId="16006" priority="46949">
      <formula>$BC187=16</formula>
    </cfRule>
    <cfRule type="expression" dxfId="16005" priority="46950">
      <formula>$BC187=15</formula>
    </cfRule>
    <cfRule type="expression" dxfId="16004" priority="46951">
      <formula>$BC187=14</formula>
    </cfRule>
    <cfRule type="expression" dxfId="16003" priority="46952">
      <formula>$BC187=13</formula>
    </cfRule>
    <cfRule type="expression" dxfId="16002" priority="46953">
      <formula>$BC187=12</formula>
    </cfRule>
    <cfRule type="expression" dxfId="16001" priority="46954">
      <formula>$BC187=11</formula>
    </cfRule>
    <cfRule type="expression" dxfId="16000" priority="46955">
      <formula>$BC187=10</formula>
    </cfRule>
    <cfRule type="expression" dxfId="15999" priority="46956">
      <formula>$BC187=9</formula>
    </cfRule>
    <cfRule type="expression" dxfId="15998" priority="46957">
      <formula>$BC187=8</formula>
    </cfRule>
    <cfRule type="expression" dxfId="15997" priority="46958">
      <formula>$BC187=7</formula>
    </cfRule>
    <cfRule type="expression" dxfId="15996" priority="46959">
      <formula>$BC187=6</formula>
    </cfRule>
    <cfRule type="expression" dxfId="15995" priority="46960">
      <formula>$BC187=5</formula>
    </cfRule>
    <cfRule type="expression" dxfId="15994" priority="46961">
      <formula>$BC187=4</formula>
    </cfRule>
    <cfRule type="expression" dxfId="15993" priority="46962">
      <formula>$BC187=3</formula>
    </cfRule>
    <cfRule type="expression" dxfId="15992" priority="46963">
      <formula>$BC187=2</formula>
    </cfRule>
    <cfRule type="expression" dxfId="15991" priority="46964">
      <formula>$BC187=1</formula>
    </cfRule>
  </conditionalFormatting>
  <conditionalFormatting sqref="AW187:AW191">
    <cfRule type="beginsWith" dxfId="15990" priority="46933" operator="beginsWith" text="MUY ALTA">
      <formula>LEFT(AW187,LEN("MUY ALTA"))="MUY ALTA"</formula>
    </cfRule>
    <cfRule type="beginsWith" dxfId="15989" priority="46934" operator="beginsWith" text="ALTA">
      <formula>LEFT(AW187,LEN("ALTA"))="ALTA"</formula>
    </cfRule>
    <cfRule type="beginsWith" dxfId="15988" priority="46935" operator="beginsWith" text="MEDIA">
      <formula>LEFT(AW187,LEN("MEDIA"))="MEDIA"</formula>
    </cfRule>
    <cfRule type="beginsWith" dxfId="15987" priority="46936" operator="beginsWith" text="BAJA">
      <formula>LEFT(AW187,LEN("BAJA"))="BAJA"</formula>
    </cfRule>
    <cfRule type="beginsWith" dxfId="15986" priority="46937" operator="beginsWith" text="MUY BAJA">
      <formula>LEFT(AW187,LEN("MUY BAJA"))="MUY BAJA"</formula>
    </cfRule>
  </conditionalFormatting>
  <conditionalFormatting sqref="AY187:AY191">
    <cfRule type="beginsWith" dxfId="15985" priority="46928" operator="beginsWith" text="MUY ALTA">
      <formula>LEFT(AY187,LEN("MUY ALTA"))="MUY ALTA"</formula>
    </cfRule>
    <cfRule type="beginsWith" dxfId="15984" priority="46929" operator="beginsWith" text="ALTA">
      <formula>LEFT(AY187,LEN("ALTA"))="ALTA"</formula>
    </cfRule>
    <cfRule type="beginsWith" dxfId="15983" priority="46930" operator="beginsWith" text="MEDIA">
      <formula>LEFT(AY187,LEN("MEDIA"))="MEDIA"</formula>
    </cfRule>
    <cfRule type="beginsWith" dxfId="15982" priority="46931" operator="beginsWith" text="BAJA">
      <formula>LEFT(AY187,LEN("BAJA"))="BAJA"</formula>
    </cfRule>
    <cfRule type="beginsWith" dxfId="15981" priority="46932" operator="beginsWith" text="MUY BAJA">
      <formula>LEFT(AY187,LEN("MUY BAJA"))="MUY BAJA"</formula>
    </cfRule>
  </conditionalFormatting>
  <conditionalFormatting sqref="AN187:AO191">
    <cfRule type="cellIs" dxfId="15980" priority="46926" operator="equal">
      <formula>"NO"</formula>
    </cfRule>
  </conditionalFormatting>
  <conditionalFormatting sqref="BA187:BA191">
    <cfRule type="cellIs" dxfId="15979" priority="46923" operator="equal">
      <formula>"Evitar"</formula>
    </cfRule>
    <cfRule type="cellIs" dxfId="15978" priority="46924" operator="equal">
      <formula>"Aceptar"</formula>
    </cfRule>
    <cfRule type="cellIs" dxfId="15977" priority="46925" operator="equal">
      <formula>"Reducir"</formula>
    </cfRule>
  </conditionalFormatting>
  <conditionalFormatting sqref="V187:V191">
    <cfRule type="cellIs" dxfId="15976" priority="46922" operator="equal">
      <formula>"X"</formula>
    </cfRule>
  </conditionalFormatting>
  <conditionalFormatting sqref="R187">
    <cfRule type="expression" dxfId="15975" priority="46896">
      <formula>$S187=25</formula>
    </cfRule>
    <cfRule type="expression" dxfId="15974" priority="46897">
      <formula>$S187=24</formula>
    </cfRule>
    <cfRule type="expression" dxfId="15973" priority="46898">
      <formula>$S187=23</formula>
    </cfRule>
    <cfRule type="expression" dxfId="15972" priority="46899">
      <formula>$S187=22</formula>
    </cfRule>
    <cfRule type="expression" dxfId="15971" priority="46900">
      <formula>$S187=21</formula>
    </cfRule>
    <cfRule type="expression" dxfId="15970" priority="46901">
      <formula>$S187=20</formula>
    </cfRule>
    <cfRule type="expression" dxfId="15969" priority="46902">
      <formula>$S187=19</formula>
    </cfRule>
    <cfRule type="expression" dxfId="15968" priority="46903">
      <formula>$S187=18</formula>
    </cfRule>
    <cfRule type="expression" dxfId="15967" priority="46904">
      <formula>$S187=17</formula>
    </cfRule>
    <cfRule type="expression" dxfId="15966" priority="46905">
      <formula>$S187=16</formula>
    </cfRule>
    <cfRule type="expression" dxfId="15965" priority="46906">
      <formula>$S187=15</formula>
    </cfRule>
    <cfRule type="expression" dxfId="15964" priority="46907">
      <formula>$S187=14</formula>
    </cfRule>
    <cfRule type="expression" dxfId="15963" priority="46908">
      <formula>$S187=13</formula>
    </cfRule>
    <cfRule type="expression" dxfId="15962" priority="46909">
      <formula>$S187=12</formula>
    </cfRule>
    <cfRule type="expression" dxfId="15961" priority="46910">
      <formula>$S187=11</formula>
    </cfRule>
    <cfRule type="expression" dxfId="15960" priority="46911">
      <formula>$S187=10</formula>
    </cfRule>
    <cfRule type="expression" dxfId="15959" priority="46912">
      <formula>$S187=9</formula>
    </cfRule>
    <cfRule type="expression" dxfId="15958" priority="46913">
      <formula>$S187=8</formula>
    </cfRule>
    <cfRule type="expression" dxfId="15957" priority="46914">
      <formula>$S187=7</formula>
    </cfRule>
    <cfRule type="expression" dxfId="15956" priority="46915">
      <formula>$S187=6</formula>
    </cfRule>
    <cfRule type="expression" dxfId="15955" priority="46916">
      <formula>$S187=5</formula>
    </cfRule>
    <cfRule type="expression" dxfId="15954" priority="46917">
      <formula>$S187=4</formula>
    </cfRule>
    <cfRule type="expression" dxfId="15953" priority="46918">
      <formula>$S187=3</formula>
    </cfRule>
    <cfRule type="expression" dxfId="15952" priority="46919">
      <formula>$S187=2</formula>
    </cfRule>
    <cfRule type="expression" dxfId="15951" priority="46920">
      <formula>$S187=1</formula>
    </cfRule>
  </conditionalFormatting>
  <conditionalFormatting sqref="P187:P191">
    <cfRule type="expression" dxfId="15950" priority="46895">
      <formula>"&lt;,2"</formula>
    </cfRule>
  </conditionalFormatting>
  <conditionalFormatting sqref="Q187:Q191">
    <cfRule type="cellIs" dxfId="15949" priority="46887" operator="equal">
      <formula>20</formula>
    </cfRule>
    <cfRule type="cellIs" dxfId="15948" priority="46888" operator="equal">
      <formula>10</formula>
    </cfRule>
    <cfRule type="cellIs" dxfId="15947" priority="46889" operator="equal">
      <formula>5</formula>
    </cfRule>
    <cfRule type="cellIs" dxfId="15946" priority="46890" operator="equal">
      <formula>1</formula>
    </cfRule>
    <cfRule type="cellIs" dxfId="15945" priority="46891" operator="equal">
      <formula>0.8</formula>
    </cfRule>
    <cfRule type="cellIs" dxfId="15944" priority="46892" operator="equal">
      <formula>0.6</formula>
    </cfRule>
    <cfRule type="cellIs" dxfId="15943" priority="46893" operator="equal">
      <formula>0.4</formula>
    </cfRule>
    <cfRule type="cellIs" dxfId="15942" priority="46894" operator="equal">
      <formula>20%</formula>
    </cfRule>
  </conditionalFormatting>
  <conditionalFormatting sqref="O187:O191">
    <cfRule type="cellIs" dxfId="15941" priority="46880" operator="equal">
      <formula>"MUY ALTA "</formula>
    </cfRule>
    <cfRule type="cellIs" dxfId="15940" priority="46881" operator="equal">
      <formula>"MUY ALTA"</formula>
    </cfRule>
    <cfRule type="cellIs" dxfId="15939" priority="46882" operator="equal">
      <formula>"ALTA"</formula>
    </cfRule>
    <cfRule type="cellIs" dxfId="15938" priority="46883" operator="equal">
      <formula>"MEDIA"</formula>
    </cfRule>
    <cfRule type="cellIs" dxfId="15937" priority="46884" operator="equal">
      <formula>"BAJA"</formula>
    </cfRule>
    <cfRule type="cellIs" dxfId="15936" priority="46885" operator="equal">
      <formula>"MUY BAJA"</formula>
    </cfRule>
    <cfRule type="cellIs" dxfId="15935" priority="46886" operator="equal">
      <formula>0.2</formula>
    </cfRule>
  </conditionalFormatting>
  <conditionalFormatting sqref="N187:N191">
    <cfRule type="beginsWith" priority="46873" operator="beginsWith" text="La actividad que conlleva el riesgo se ejecuta como máximos 2 veces por año">
      <formula>LEFT(N187,LEN("La actividad que conlleva el riesgo se ejecuta como máximos 2 veces por año"))="La actividad que conlleva el riesgo se ejecuta como máximos 2 veces por año"</formula>
    </cfRule>
    <cfRule type="cellIs" dxfId="15934" priority="46874" operator="equal">
      <formula>"La actividad que conlleva el riesgo se ejecuta como máximos 2 veces por año"</formula>
    </cfRule>
    <cfRule type="cellIs" dxfId="15933" priority="46875" operator="equal">
      <formula>"La actividad que conlleva el riesgo se ejecuta como máximos 2 veces por año "</formula>
    </cfRule>
    <cfRule type="containsText" dxfId="15932" priority="46877" operator="containsText" text="La actividad que conlleva el riesgo se ejecuta como máximos 2 veces por año">
      <formula>NOT(ISERROR(SEARCH("La actividad que conlleva el riesgo se ejecuta como máximos 2 veces por año",N187)))</formula>
    </cfRule>
    <cfRule type="cellIs" dxfId="15931" priority="46878" operator="equal">
      <formula>"La actividad que conlleva el riesgo se ejecuta como máximos 2 veces por año"</formula>
    </cfRule>
    <cfRule type="cellIs" dxfId="15930" priority="46879" operator="equal">
      <formula>"La actividad que conlleva el riesgo se ejecuta como máximos 2 veces por año"</formula>
    </cfRule>
  </conditionalFormatting>
  <conditionalFormatting sqref="V187:V191">
    <cfRule type="expression" dxfId="15929" priority="46871">
      <formula>U187=Y</formula>
    </cfRule>
    <cfRule type="expression" dxfId="15928" priority="46872">
      <formula>U187="y"</formula>
    </cfRule>
  </conditionalFormatting>
  <conditionalFormatting sqref="V188">
    <cfRule type="expression" dxfId="15927" priority="46869">
      <formula>$U$20=Y</formula>
    </cfRule>
    <cfRule type="expression" dxfId="15926" priority="46870">
      <formula>$U$20=x</formula>
    </cfRule>
  </conditionalFormatting>
  <conditionalFormatting sqref="U187:U191">
    <cfRule type="expression" dxfId="15925" priority="46868">
      <formula>V187="X"</formula>
    </cfRule>
  </conditionalFormatting>
  <conditionalFormatting sqref="V187:V191">
    <cfRule type="expression" dxfId="15924" priority="46866">
      <formula>U187=Y</formula>
    </cfRule>
    <cfRule type="expression" dxfId="15923" priority="46867">
      <formula>U187="y"</formula>
    </cfRule>
  </conditionalFormatting>
  <conditionalFormatting sqref="V188">
    <cfRule type="expression" dxfId="15922" priority="46864">
      <formula>$U$20=Y</formula>
    </cfRule>
    <cfRule type="expression" dxfId="15921" priority="46865">
      <formula>$U$20=x</formula>
    </cfRule>
  </conditionalFormatting>
  <conditionalFormatting sqref="U187:U191">
    <cfRule type="expression" dxfId="15920" priority="46863">
      <formula>V187="X"</formula>
    </cfRule>
  </conditionalFormatting>
  <conditionalFormatting sqref="AA187:AB187">
    <cfRule type="expression" dxfId="15919" priority="46850">
      <formula>AA187=10</formula>
    </cfRule>
    <cfRule type="expression" dxfId="15918" priority="46851">
      <formula>Y187=15</formula>
    </cfRule>
    <cfRule type="expression" dxfId="15917" priority="46852">
      <formula>W187=25</formula>
    </cfRule>
    <cfRule type="cellIs" dxfId="15916" priority="46862" operator="equal">
      <formula>25</formula>
    </cfRule>
  </conditionalFormatting>
  <conditionalFormatting sqref="AA187:AB187">
    <cfRule type="expression" dxfId="15915" priority="46859">
      <formula>AC187=15</formula>
    </cfRule>
    <cfRule type="expression" dxfId="15914" priority="46860">
      <formula>AE187=10</formula>
    </cfRule>
    <cfRule type="expression" dxfId="15913" priority="46861">
      <formula>AC187=15</formula>
    </cfRule>
  </conditionalFormatting>
  <conditionalFormatting sqref="W187:X187">
    <cfRule type="expression" dxfId="15912" priority="46856">
      <formula>AA187=10</formula>
    </cfRule>
    <cfRule type="expression" dxfId="15911" priority="46857">
      <formula>W187=25</formula>
    </cfRule>
    <cfRule type="expression" dxfId="15910" priority="46858">
      <formula>Y187=15</formula>
    </cfRule>
  </conditionalFormatting>
  <conditionalFormatting sqref="Y187:Z187">
    <cfRule type="expression" dxfId="15909" priority="46853">
      <formula>Y187=15</formula>
    </cfRule>
    <cfRule type="expression" dxfId="15908" priority="46854">
      <formula>AA187=10</formula>
    </cfRule>
    <cfRule type="expression" dxfId="15907" priority="46855">
      <formula>W187=25</formula>
    </cfRule>
  </conditionalFormatting>
  <conditionalFormatting sqref="AC187:AD187">
    <cfRule type="cellIs" dxfId="15906" priority="46849" operator="equal">
      <formula>25</formula>
    </cfRule>
  </conditionalFormatting>
  <conditionalFormatting sqref="AE187:AF187">
    <cfRule type="cellIs" dxfId="15905" priority="46848" operator="equal">
      <formula>15</formula>
    </cfRule>
  </conditionalFormatting>
  <conditionalFormatting sqref="AC187:AD187">
    <cfRule type="expression" dxfId="15904" priority="46847">
      <formula>AE187=15</formula>
    </cfRule>
  </conditionalFormatting>
  <conditionalFormatting sqref="AE187:AF187">
    <cfRule type="expression" dxfId="15903" priority="46846">
      <formula>AC187=25</formula>
    </cfRule>
  </conditionalFormatting>
  <conditionalFormatting sqref="AA189:AB191">
    <cfRule type="expression" dxfId="15902" priority="46833">
      <formula>AA189=10</formula>
    </cfRule>
    <cfRule type="expression" dxfId="15901" priority="46834">
      <formula>Y189=15</formula>
    </cfRule>
    <cfRule type="expression" dxfId="15900" priority="46835">
      <formula>W189=25</formula>
    </cfRule>
    <cfRule type="cellIs" dxfId="15899" priority="46845" operator="equal">
      <formula>25</formula>
    </cfRule>
  </conditionalFormatting>
  <conditionalFormatting sqref="AA189:AB191">
    <cfRule type="expression" dxfId="15898" priority="46842">
      <formula>AC189=15</formula>
    </cfRule>
    <cfRule type="expression" dxfId="15897" priority="46843">
      <formula>AE189=10</formula>
    </cfRule>
    <cfRule type="expression" dxfId="15896" priority="46844">
      <formula>AC189=15</formula>
    </cfRule>
  </conditionalFormatting>
  <conditionalFormatting sqref="W189:X191">
    <cfRule type="expression" dxfId="15895" priority="46839">
      <formula>AA189=10</formula>
    </cfRule>
    <cfRule type="expression" dxfId="15894" priority="46840">
      <formula>W189=25</formula>
    </cfRule>
    <cfRule type="expression" dxfId="15893" priority="46841">
      <formula>Y189=15</formula>
    </cfRule>
  </conditionalFormatting>
  <conditionalFormatting sqref="Y189:Z191">
    <cfRule type="expression" dxfId="15892" priority="46836">
      <formula>Y189=15</formula>
    </cfRule>
    <cfRule type="expression" dxfId="15891" priority="46837">
      <formula>AA189=10</formula>
    </cfRule>
    <cfRule type="expression" dxfId="15890" priority="46838">
      <formula>W189=25</formula>
    </cfRule>
  </conditionalFormatting>
  <conditionalFormatting sqref="AA188:AB188">
    <cfRule type="expression" dxfId="15889" priority="46820">
      <formula>AA188=10</formula>
    </cfRule>
    <cfRule type="expression" dxfId="15888" priority="46821">
      <formula>Y188=15</formula>
    </cfRule>
    <cfRule type="expression" dxfId="15887" priority="46822">
      <formula>W188=25</formula>
    </cfRule>
    <cfRule type="cellIs" dxfId="15886" priority="46832" operator="equal">
      <formula>25</formula>
    </cfRule>
  </conditionalFormatting>
  <conditionalFormatting sqref="AA188:AB188">
    <cfRule type="expression" dxfId="15885" priority="46829">
      <formula>AC188=15</formula>
    </cfRule>
    <cfRule type="expression" dxfId="15884" priority="46830">
      <formula>AE188=10</formula>
    </cfRule>
    <cfRule type="expression" dxfId="15883" priority="46831">
      <formula>AC188=15</formula>
    </cfRule>
  </conditionalFormatting>
  <conditionalFormatting sqref="W188:X188">
    <cfRule type="expression" dxfId="15882" priority="46826">
      <formula>AA188=10</formula>
    </cfRule>
    <cfRule type="expression" dxfId="15881" priority="46827">
      <formula>W188=25</formula>
    </cfRule>
    <cfRule type="expression" dxfId="15880" priority="46828">
      <formula>Y188=15</formula>
    </cfRule>
  </conditionalFormatting>
  <conditionalFormatting sqref="Y188:Z188">
    <cfRule type="expression" dxfId="15879" priority="46823">
      <formula>Y188=15</formula>
    </cfRule>
    <cfRule type="expression" dxfId="15878" priority="46824">
      <formula>AA188=10</formula>
    </cfRule>
    <cfRule type="expression" dxfId="15877" priority="46825">
      <formula>W188=25</formula>
    </cfRule>
  </conditionalFormatting>
  <conditionalFormatting sqref="AC188:AD191">
    <cfRule type="cellIs" dxfId="15876" priority="46819" operator="equal">
      <formula>25</formula>
    </cfRule>
  </conditionalFormatting>
  <conditionalFormatting sqref="AE188:AF191">
    <cfRule type="cellIs" dxfId="15875" priority="46818" operator="equal">
      <formula>15</formula>
    </cfRule>
  </conditionalFormatting>
  <conditionalFormatting sqref="AC188:AD191">
    <cfRule type="expression" dxfId="15874" priority="46817">
      <formula>AE188=15</formula>
    </cfRule>
  </conditionalFormatting>
  <conditionalFormatting sqref="AE188:AF191">
    <cfRule type="expression" dxfId="15873" priority="46816">
      <formula>AC188=25</formula>
    </cfRule>
  </conditionalFormatting>
  <conditionalFormatting sqref="CA187:CC191 CE187:CG191 CI187:CK191 CM187:CO191">
    <cfRule type="cellIs" dxfId="15872" priority="46814" operator="equal">
      <formula>"NO"</formula>
    </cfRule>
    <cfRule type="cellIs" dxfId="15871" priority="46815" operator="equal">
      <formula>"SI"</formula>
    </cfRule>
  </conditionalFormatting>
  <conditionalFormatting sqref="DA187:DC191 DE187:DG191 DM187:DO191 DI187:DK191">
    <cfRule type="cellIs" dxfId="15870" priority="46812" operator="equal">
      <formula>"NO"</formula>
    </cfRule>
    <cfRule type="cellIs" dxfId="15869" priority="46813" operator="equal">
      <formula>"SI"</formula>
    </cfRule>
  </conditionalFormatting>
  <conditionalFormatting sqref="CV187:CY191">
    <cfRule type="cellIs" dxfId="15868" priority="46810" operator="equal">
      <formula>"NO"</formula>
    </cfRule>
    <cfRule type="cellIs" dxfId="15867" priority="46811" operator="equal">
      <formula>"SI"</formula>
    </cfRule>
  </conditionalFormatting>
  <conditionalFormatting sqref="U193:V197">
    <cfRule type="cellIs" dxfId="15866" priority="46809" operator="equal">
      <formula>"X"</formula>
    </cfRule>
  </conditionalFormatting>
  <conditionalFormatting sqref="AJ193:AK197">
    <cfRule type="cellIs" dxfId="15865" priority="46807" operator="equal">
      <formula>"NO"</formula>
    </cfRule>
    <cfRule type="cellIs" dxfId="15864" priority="46808" operator="equal">
      <formula>"SI"</formula>
    </cfRule>
  </conditionalFormatting>
  <conditionalFormatting sqref="AL193:AM197">
    <cfRule type="cellIs" dxfId="15863" priority="46805" operator="equal">
      <formula>"ALE"</formula>
    </cfRule>
    <cfRule type="cellIs" dxfId="15862" priority="46806" operator="equal">
      <formula>"CON"</formula>
    </cfRule>
  </conditionalFormatting>
  <conditionalFormatting sqref="U193:U197">
    <cfRule type="cellIs" dxfId="15861" priority="46750" operator="equal">
      <formula>"Y"</formula>
    </cfRule>
  </conditionalFormatting>
  <conditionalFormatting sqref="AH193:AI197">
    <cfRule type="cellIs" dxfId="15860" priority="46801" operator="equal">
      <formula>0</formula>
    </cfRule>
    <cfRule type="cellIs" dxfId="15859" priority="46802" operator="between">
      <formula>"0.1"</formula>
      <formula>100</formula>
    </cfRule>
    <cfRule type="cellIs" dxfId="15858" priority="46803" operator="between">
      <formula>0</formula>
      <formula>100</formula>
    </cfRule>
    <cfRule type="cellIs" dxfId="15857" priority="46804" operator="between">
      <formula>0</formula>
      <formula>100</formula>
    </cfRule>
  </conditionalFormatting>
  <conditionalFormatting sqref="AI193:AI197">
    <cfRule type="cellIs" dxfId="15856" priority="46798" operator="equal">
      <formula>0</formula>
    </cfRule>
    <cfRule type="cellIs" dxfId="15855" priority="46799" operator="between">
      <formula>0</formula>
      <formula>100</formula>
    </cfRule>
    <cfRule type="cellIs" dxfId="15854" priority="46800" operator="between">
      <formula>"0.1"</formula>
      <formula>100</formula>
    </cfRule>
  </conditionalFormatting>
  <conditionalFormatting sqref="BA193">
    <cfRule type="cellIs" dxfId="15853" priority="46796" operator="equal">
      <formula>"NO"</formula>
    </cfRule>
    <cfRule type="cellIs" dxfId="15852" priority="46797" operator="equal">
      <formula>"SI"</formula>
    </cfRule>
  </conditionalFormatting>
  <conditionalFormatting sqref="AH193:AH197">
    <cfRule type="cellIs" dxfId="15851" priority="46795" operator="equal">
      <formula>0.58</formula>
    </cfRule>
  </conditionalFormatting>
  <conditionalFormatting sqref="AI193:AI197">
    <cfRule type="cellIs" dxfId="15850" priority="46794" operator="equal">
      <formula>0.56</formula>
    </cfRule>
  </conditionalFormatting>
  <conditionalFormatting sqref="AX193:AX197">
    <cfRule type="expression" dxfId="15849" priority="46768">
      <formula>"&lt;,2"</formula>
    </cfRule>
  </conditionalFormatting>
  <conditionalFormatting sqref="AV193:AV197">
    <cfRule type="expression" dxfId="15848" priority="46767">
      <formula>"&lt;,2"</formula>
    </cfRule>
  </conditionalFormatting>
  <conditionalFormatting sqref="AZ193">
    <cfRule type="expression" dxfId="15847" priority="46769">
      <formula>$BC193=25</formula>
    </cfRule>
    <cfRule type="expression" dxfId="15846" priority="46770">
      <formula>$BC193=24</formula>
    </cfRule>
    <cfRule type="expression" dxfId="15845" priority="46771">
      <formula>$BC193=23</formula>
    </cfRule>
    <cfRule type="expression" dxfId="15844" priority="46772">
      <formula>$BC193=22</formula>
    </cfRule>
    <cfRule type="expression" dxfId="15843" priority="46773">
      <formula>$BC193=21</formula>
    </cfRule>
    <cfRule type="expression" dxfId="15842" priority="46774">
      <formula>$BC193=20</formula>
    </cfRule>
    <cfRule type="expression" dxfId="15841" priority="46775">
      <formula>$BC193=19</formula>
    </cfRule>
    <cfRule type="expression" dxfId="15840" priority="46776">
      <formula>$BC193=18</formula>
    </cfRule>
    <cfRule type="expression" dxfId="15839" priority="46777">
      <formula>$BC193=17</formula>
    </cfRule>
    <cfRule type="expression" dxfId="15838" priority="46778">
      <formula>$BC193=16</formula>
    </cfRule>
    <cfRule type="expression" dxfId="15837" priority="46779">
      <formula>$BC193=15</formula>
    </cfRule>
    <cfRule type="expression" dxfId="15836" priority="46780">
      <formula>$BC193=14</formula>
    </cfRule>
    <cfRule type="expression" dxfId="15835" priority="46781">
      <formula>$BC193=13</formula>
    </cfRule>
    <cfRule type="expression" dxfId="15834" priority="46782">
      <formula>$BC193=12</formula>
    </cfRule>
    <cfRule type="expression" dxfId="15833" priority="46783">
      <formula>$BC193=11</formula>
    </cfRule>
    <cfRule type="expression" dxfId="15832" priority="46784">
      <formula>$BC193=10</formula>
    </cfRule>
    <cfRule type="expression" dxfId="15831" priority="46785">
      <formula>$BC193=9</formula>
    </cfRule>
    <cfRule type="expression" dxfId="15830" priority="46786">
      <formula>$BC193=8</formula>
    </cfRule>
    <cfRule type="expression" dxfId="15829" priority="46787">
      <formula>$BC193=7</formula>
    </cfRule>
    <cfRule type="expression" dxfId="15828" priority="46788">
      <formula>$BC193=6</formula>
    </cfRule>
    <cfRule type="expression" dxfId="15827" priority="46789">
      <formula>$BC193=5</formula>
    </cfRule>
    <cfRule type="expression" dxfId="15826" priority="46790">
      <formula>$BC193=4</formula>
    </cfRule>
    <cfRule type="expression" dxfId="15825" priority="46791">
      <formula>$BC193=3</formula>
    </cfRule>
    <cfRule type="expression" dxfId="15824" priority="46792">
      <formula>$BC193=2</formula>
    </cfRule>
    <cfRule type="expression" dxfId="15823" priority="46793">
      <formula>$BC193=1</formula>
    </cfRule>
  </conditionalFormatting>
  <conditionalFormatting sqref="AW193:AW197">
    <cfRule type="beginsWith" dxfId="15822" priority="46762" operator="beginsWith" text="MUY ALTA">
      <formula>LEFT(AW193,LEN("MUY ALTA"))="MUY ALTA"</formula>
    </cfRule>
    <cfRule type="beginsWith" dxfId="15821" priority="46763" operator="beginsWith" text="ALTA">
      <formula>LEFT(AW193,LEN("ALTA"))="ALTA"</formula>
    </cfRule>
    <cfRule type="beginsWith" dxfId="15820" priority="46764" operator="beginsWith" text="MEDIA">
      <formula>LEFT(AW193,LEN("MEDIA"))="MEDIA"</formula>
    </cfRule>
    <cfRule type="beginsWith" dxfId="15819" priority="46765" operator="beginsWith" text="BAJA">
      <formula>LEFT(AW193,LEN("BAJA"))="BAJA"</formula>
    </cfRule>
    <cfRule type="beginsWith" dxfId="15818" priority="46766" operator="beginsWith" text="MUY BAJA">
      <formula>LEFT(AW193,LEN("MUY BAJA"))="MUY BAJA"</formula>
    </cfRule>
  </conditionalFormatting>
  <conditionalFormatting sqref="AY193:AY197">
    <cfRule type="beginsWith" dxfId="15817" priority="46757" operator="beginsWith" text="MUY ALTA">
      <formula>LEFT(AY193,LEN("MUY ALTA"))="MUY ALTA"</formula>
    </cfRule>
    <cfRule type="beginsWith" dxfId="15816" priority="46758" operator="beginsWith" text="ALTA">
      <formula>LEFT(AY193,LEN("ALTA"))="ALTA"</formula>
    </cfRule>
    <cfRule type="beginsWith" dxfId="15815" priority="46759" operator="beginsWith" text="MEDIA">
      <formula>LEFT(AY193,LEN("MEDIA"))="MEDIA"</formula>
    </cfRule>
    <cfRule type="beginsWith" dxfId="15814" priority="46760" operator="beginsWith" text="BAJA">
      <formula>LEFT(AY193,LEN("BAJA"))="BAJA"</formula>
    </cfRule>
    <cfRule type="beginsWith" dxfId="15813" priority="46761" operator="beginsWith" text="MUY BAJA">
      <formula>LEFT(AY193,LEN("MUY BAJA"))="MUY BAJA"</formula>
    </cfRule>
  </conditionalFormatting>
  <conditionalFormatting sqref="AN193:AO197">
    <cfRule type="cellIs" dxfId="15812" priority="46755" operator="equal">
      <formula>"NO"</formula>
    </cfRule>
  </conditionalFormatting>
  <conditionalFormatting sqref="BA193:BA197">
    <cfRule type="cellIs" dxfId="15811" priority="46752" operator="equal">
      <formula>"Evitar"</formula>
    </cfRule>
    <cfRule type="cellIs" dxfId="15810" priority="46753" operator="equal">
      <formula>"Aceptar"</formula>
    </cfRule>
    <cfRule type="cellIs" dxfId="15809" priority="46754" operator="equal">
      <formula>"Reducir"</formula>
    </cfRule>
  </conditionalFormatting>
  <conditionalFormatting sqref="V193:V197">
    <cfRule type="cellIs" dxfId="15808" priority="46751" operator="equal">
      <formula>"X"</formula>
    </cfRule>
  </conditionalFormatting>
  <conditionalFormatting sqref="R193">
    <cfRule type="expression" dxfId="15807" priority="46725">
      <formula>$S193=25</formula>
    </cfRule>
    <cfRule type="expression" dxfId="15806" priority="46726">
      <formula>$S193=24</formula>
    </cfRule>
    <cfRule type="expression" dxfId="15805" priority="46727">
      <formula>$S193=23</formula>
    </cfRule>
    <cfRule type="expression" dxfId="15804" priority="46728">
      <formula>$S193=22</formula>
    </cfRule>
    <cfRule type="expression" dxfId="15803" priority="46729">
      <formula>$S193=21</formula>
    </cfRule>
    <cfRule type="expression" dxfId="15802" priority="46730">
      <formula>$S193=20</formula>
    </cfRule>
    <cfRule type="expression" dxfId="15801" priority="46731">
      <formula>$S193=19</formula>
    </cfRule>
    <cfRule type="expression" dxfId="15800" priority="46732">
      <formula>$S193=18</formula>
    </cfRule>
    <cfRule type="expression" dxfId="15799" priority="46733">
      <formula>$S193=17</formula>
    </cfRule>
    <cfRule type="expression" dxfId="15798" priority="46734">
      <formula>$S193=16</formula>
    </cfRule>
    <cfRule type="expression" dxfId="15797" priority="46735">
      <formula>$S193=15</formula>
    </cfRule>
    <cfRule type="expression" dxfId="15796" priority="46736">
      <formula>$S193=14</formula>
    </cfRule>
    <cfRule type="expression" dxfId="15795" priority="46737">
      <formula>$S193=13</formula>
    </cfRule>
    <cfRule type="expression" dxfId="15794" priority="46738">
      <formula>$S193=12</formula>
    </cfRule>
    <cfRule type="expression" dxfId="15793" priority="46739">
      <formula>$S193=11</formula>
    </cfRule>
    <cfRule type="expression" dxfId="15792" priority="46740">
      <formula>$S193=10</formula>
    </cfRule>
    <cfRule type="expression" dxfId="15791" priority="46741">
      <formula>$S193=9</formula>
    </cfRule>
    <cfRule type="expression" dxfId="15790" priority="46742">
      <formula>$S193=8</formula>
    </cfRule>
    <cfRule type="expression" dxfId="15789" priority="46743">
      <formula>$S193=7</formula>
    </cfRule>
    <cfRule type="expression" dxfId="15788" priority="46744">
      <formula>$S193=6</formula>
    </cfRule>
    <cfRule type="expression" dxfId="15787" priority="46745">
      <formula>$S193=5</formula>
    </cfRule>
    <cfRule type="expression" dxfId="15786" priority="46746">
      <formula>$S193=4</formula>
    </cfRule>
    <cfRule type="expression" dxfId="15785" priority="46747">
      <formula>$S193=3</formula>
    </cfRule>
    <cfRule type="expression" dxfId="15784" priority="46748">
      <formula>$S193=2</formula>
    </cfRule>
    <cfRule type="expression" dxfId="15783" priority="46749">
      <formula>$S193=1</formula>
    </cfRule>
  </conditionalFormatting>
  <conditionalFormatting sqref="P193:P197">
    <cfRule type="expression" dxfId="15782" priority="46724">
      <formula>"&lt;,2"</formula>
    </cfRule>
  </conditionalFormatting>
  <conditionalFormatting sqref="Q193:Q197">
    <cfRule type="cellIs" dxfId="15781" priority="46716" operator="equal">
      <formula>20</formula>
    </cfRule>
    <cfRule type="cellIs" dxfId="15780" priority="46717" operator="equal">
      <formula>10</formula>
    </cfRule>
    <cfRule type="cellIs" dxfId="15779" priority="46718" operator="equal">
      <formula>5</formula>
    </cfRule>
    <cfRule type="cellIs" dxfId="15778" priority="46719" operator="equal">
      <formula>1</formula>
    </cfRule>
    <cfRule type="cellIs" dxfId="15777" priority="46720" operator="equal">
      <formula>0.8</formula>
    </cfRule>
    <cfRule type="cellIs" dxfId="15776" priority="46721" operator="equal">
      <formula>0.6</formula>
    </cfRule>
    <cfRule type="cellIs" dxfId="15775" priority="46722" operator="equal">
      <formula>0.4</formula>
    </cfRule>
    <cfRule type="cellIs" dxfId="15774" priority="46723" operator="equal">
      <formula>20%</formula>
    </cfRule>
  </conditionalFormatting>
  <conditionalFormatting sqref="O193:O197">
    <cfRule type="cellIs" dxfId="15773" priority="46709" operator="equal">
      <formula>"MUY ALTA "</formula>
    </cfRule>
    <cfRule type="cellIs" dxfId="15772" priority="46710" operator="equal">
      <formula>"MUY ALTA"</formula>
    </cfRule>
    <cfRule type="cellIs" dxfId="15771" priority="46711" operator="equal">
      <formula>"ALTA"</formula>
    </cfRule>
    <cfRule type="cellIs" dxfId="15770" priority="46712" operator="equal">
      <formula>"MEDIA"</formula>
    </cfRule>
    <cfRule type="cellIs" dxfId="15769" priority="46713" operator="equal">
      <formula>"BAJA"</formula>
    </cfRule>
    <cfRule type="cellIs" dxfId="15768" priority="46714" operator="equal">
      <formula>"MUY BAJA"</formula>
    </cfRule>
    <cfRule type="cellIs" dxfId="15767" priority="46715" operator="equal">
      <formula>0.2</formula>
    </cfRule>
  </conditionalFormatting>
  <conditionalFormatting sqref="N193:N197">
    <cfRule type="beginsWith" priority="46702" operator="beginsWith" text="La actividad que conlleva el riesgo se ejecuta como máximos 2 veces por año">
      <formula>LEFT(N193,LEN("La actividad que conlleva el riesgo se ejecuta como máximos 2 veces por año"))="La actividad que conlleva el riesgo se ejecuta como máximos 2 veces por año"</formula>
    </cfRule>
    <cfRule type="cellIs" dxfId="15766" priority="46703" operator="equal">
      <formula>"La actividad que conlleva el riesgo se ejecuta como máximos 2 veces por año"</formula>
    </cfRule>
    <cfRule type="cellIs" dxfId="15765" priority="46704" operator="equal">
      <formula>"La actividad que conlleva el riesgo se ejecuta como máximos 2 veces por año "</formula>
    </cfRule>
    <cfRule type="containsText" dxfId="15764" priority="46706" operator="containsText" text="La actividad que conlleva el riesgo se ejecuta como máximos 2 veces por año">
      <formula>NOT(ISERROR(SEARCH("La actividad que conlleva el riesgo se ejecuta como máximos 2 veces por año",N193)))</formula>
    </cfRule>
    <cfRule type="cellIs" dxfId="15763" priority="46707" operator="equal">
      <formula>"La actividad que conlleva el riesgo se ejecuta como máximos 2 veces por año"</formula>
    </cfRule>
    <cfRule type="cellIs" dxfId="15762" priority="46708" operator="equal">
      <formula>"La actividad que conlleva el riesgo se ejecuta como máximos 2 veces por año"</formula>
    </cfRule>
  </conditionalFormatting>
  <conditionalFormatting sqref="V193:V197">
    <cfRule type="expression" dxfId="15761" priority="46700">
      <formula>U193=Y</formula>
    </cfRule>
    <cfRule type="expression" dxfId="15760" priority="46701">
      <formula>U193="y"</formula>
    </cfRule>
  </conditionalFormatting>
  <conditionalFormatting sqref="V194">
    <cfRule type="expression" dxfId="15759" priority="46698">
      <formula>$U$20=Y</formula>
    </cfRule>
    <cfRule type="expression" dxfId="15758" priority="46699">
      <formula>$U$20=x</formula>
    </cfRule>
  </conditionalFormatting>
  <conditionalFormatting sqref="U193:U197">
    <cfRule type="expression" dxfId="15757" priority="46697">
      <formula>V193="X"</formula>
    </cfRule>
  </conditionalFormatting>
  <conditionalFormatting sqref="V193:V197">
    <cfRule type="expression" dxfId="15756" priority="46695">
      <formula>U193=Y</formula>
    </cfRule>
    <cfRule type="expression" dxfId="15755" priority="46696">
      <formula>U193="y"</formula>
    </cfRule>
  </conditionalFormatting>
  <conditionalFormatting sqref="V194">
    <cfRule type="expression" dxfId="15754" priority="46693">
      <formula>$U$20=Y</formula>
    </cfRule>
    <cfRule type="expression" dxfId="15753" priority="46694">
      <formula>$U$20=x</formula>
    </cfRule>
  </conditionalFormatting>
  <conditionalFormatting sqref="U193:U197">
    <cfRule type="expression" dxfId="15752" priority="46692">
      <formula>V193="X"</formula>
    </cfRule>
  </conditionalFormatting>
  <conditionalFormatting sqref="AA193:AB193">
    <cfRule type="expression" dxfId="15751" priority="46679">
      <formula>AA193=10</formula>
    </cfRule>
    <cfRule type="expression" dxfId="15750" priority="46680">
      <formula>Y193=15</formula>
    </cfRule>
    <cfRule type="expression" dxfId="15749" priority="46681">
      <formula>W193=25</formula>
    </cfRule>
    <cfRule type="cellIs" dxfId="15748" priority="46691" operator="equal">
      <formula>25</formula>
    </cfRule>
  </conditionalFormatting>
  <conditionalFormatting sqref="AA193:AB193">
    <cfRule type="expression" dxfId="15747" priority="46688">
      <formula>AC193=15</formula>
    </cfRule>
    <cfRule type="expression" dxfId="15746" priority="46689">
      <formula>AE193=10</formula>
    </cfRule>
    <cfRule type="expression" dxfId="15745" priority="46690">
      <formula>AC193=15</formula>
    </cfRule>
  </conditionalFormatting>
  <conditionalFormatting sqref="W193:X193">
    <cfRule type="expression" dxfId="15744" priority="46685">
      <formula>AA193=10</formula>
    </cfRule>
    <cfRule type="expression" dxfId="15743" priority="46686">
      <formula>W193=25</formula>
    </cfRule>
    <cfRule type="expression" dxfId="15742" priority="46687">
      <formula>Y193=15</formula>
    </cfRule>
  </conditionalFormatting>
  <conditionalFormatting sqref="Y193:Z193">
    <cfRule type="expression" dxfId="15741" priority="46682">
      <formula>Y193=15</formula>
    </cfRule>
    <cfRule type="expression" dxfId="15740" priority="46683">
      <formula>AA193=10</formula>
    </cfRule>
    <cfRule type="expression" dxfId="15739" priority="46684">
      <formula>W193=25</formula>
    </cfRule>
  </conditionalFormatting>
  <conditionalFormatting sqref="AC193:AD193">
    <cfRule type="cellIs" dxfId="15738" priority="46678" operator="equal">
      <formula>25</formula>
    </cfRule>
  </conditionalFormatting>
  <conditionalFormatting sqref="AE193:AF193">
    <cfRule type="cellIs" dxfId="15737" priority="46677" operator="equal">
      <formula>15</formula>
    </cfRule>
  </conditionalFormatting>
  <conditionalFormatting sqref="AC193:AD193">
    <cfRule type="expression" dxfId="15736" priority="46676">
      <formula>AE193=15</formula>
    </cfRule>
  </conditionalFormatting>
  <conditionalFormatting sqref="AE193:AF193">
    <cfRule type="expression" dxfId="15735" priority="46675">
      <formula>AC193=25</formula>
    </cfRule>
  </conditionalFormatting>
  <conditionalFormatting sqref="AA195:AB197">
    <cfRule type="expression" dxfId="15734" priority="46662">
      <formula>AA195=10</formula>
    </cfRule>
    <cfRule type="expression" dxfId="15733" priority="46663">
      <formula>Y195=15</formula>
    </cfRule>
    <cfRule type="expression" dxfId="15732" priority="46664">
      <formula>W195=25</formula>
    </cfRule>
    <cfRule type="cellIs" dxfId="15731" priority="46674" operator="equal">
      <formula>25</formula>
    </cfRule>
  </conditionalFormatting>
  <conditionalFormatting sqref="AA195:AB197">
    <cfRule type="expression" dxfId="15730" priority="46671">
      <formula>AC195=15</formula>
    </cfRule>
    <cfRule type="expression" dxfId="15729" priority="46672">
      <formula>AE195=10</formula>
    </cfRule>
    <cfRule type="expression" dxfId="15728" priority="46673">
      <formula>AC195=15</formula>
    </cfRule>
  </conditionalFormatting>
  <conditionalFormatting sqref="W195:X197">
    <cfRule type="expression" dxfId="15727" priority="46668">
      <formula>AA195=10</formula>
    </cfRule>
    <cfRule type="expression" dxfId="15726" priority="46669">
      <formula>W195=25</formula>
    </cfRule>
    <cfRule type="expression" dxfId="15725" priority="46670">
      <formula>Y195=15</formula>
    </cfRule>
  </conditionalFormatting>
  <conditionalFormatting sqref="Y195:Z197">
    <cfRule type="expression" dxfId="15724" priority="46665">
      <formula>Y195=15</formula>
    </cfRule>
    <cfRule type="expression" dxfId="15723" priority="46666">
      <formula>AA195=10</formula>
    </cfRule>
    <cfRule type="expression" dxfId="15722" priority="46667">
      <formula>W195=25</formula>
    </cfRule>
  </conditionalFormatting>
  <conditionalFormatting sqref="AA194:AB194">
    <cfRule type="expression" dxfId="15721" priority="46649">
      <formula>AA194=10</formula>
    </cfRule>
    <cfRule type="expression" dxfId="15720" priority="46650">
      <formula>Y194=15</formula>
    </cfRule>
    <cfRule type="expression" dxfId="15719" priority="46651">
      <formula>W194=25</formula>
    </cfRule>
    <cfRule type="cellIs" dxfId="15718" priority="46661" operator="equal">
      <formula>25</formula>
    </cfRule>
  </conditionalFormatting>
  <conditionalFormatting sqref="AA194:AB194">
    <cfRule type="expression" dxfId="15717" priority="46658">
      <formula>AC194=15</formula>
    </cfRule>
    <cfRule type="expression" dxfId="15716" priority="46659">
      <formula>AE194=10</formula>
    </cfRule>
    <cfRule type="expression" dxfId="15715" priority="46660">
      <formula>AC194=15</formula>
    </cfRule>
  </conditionalFormatting>
  <conditionalFormatting sqref="W194:X194">
    <cfRule type="expression" dxfId="15714" priority="46655">
      <formula>AA194=10</formula>
    </cfRule>
    <cfRule type="expression" dxfId="15713" priority="46656">
      <formula>W194=25</formula>
    </cfRule>
    <cfRule type="expression" dxfId="15712" priority="46657">
      <formula>Y194=15</formula>
    </cfRule>
  </conditionalFormatting>
  <conditionalFormatting sqref="Y194:Z194">
    <cfRule type="expression" dxfId="15711" priority="46652">
      <formula>Y194=15</formula>
    </cfRule>
    <cfRule type="expression" dxfId="15710" priority="46653">
      <formula>AA194=10</formula>
    </cfRule>
    <cfRule type="expression" dxfId="15709" priority="46654">
      <formula>W194=25</formula>
    </cfRule>
  </conditionalFormatting>
  <conditionalFormatting sqref="AC194:AD197">
    <cfRule type="cellIs" dxfId="15708" priority="46648" operator="equal">
      <formula>25</formula>
    </cfRule>
  </conditionalFormatting>
  <conditionalFormatting sqref="AE194:AF197">
    <cfRule type="cellIs" dxfId="15707" priority="46647" operator="equal">
      <formula>15</formula>
    </cfRule>
  </conditionalFormatting>
  <conditionalFormatting sqref="AC194:AD197">
    <cfRule type="expression" dxfId="15706" priority="46646">
      <formula>AE194=15</formula>
    </cfRule>
  </conditionalFormatting>
  <conditionalFormatting sqref="AE194:AF197">
    <cfRule type="expression" dxfId="15705" priority="46645">
      <formula>AC194=25</formula>
    </cfRule>
  </conditionalFormatting>
  <conditionalFormatting sqref="CA193:CC197 CE193:CG197 CI193:CK197 CM193:CO197">
    <cfRule type="cellIs" dxfId="15704" priority="46643" operator="equal">
      <formula>"NO"</formula>
    </cfRule>
    <cfRule type="cellIs" dxfId="15703" priority="46644" operator="equal">
      <formula>"SI"</formula>
    </cfRule>
  </conditionalFormatting>
  <conditionalFormatting sqref="DA193:DC197 DE193:DG197 DM193:DO197 DI193:DK197">
    <cfRule type="cellIs" dxfId="15702" priority="46641" operator="equal">
      <formula>"NO"</formula>
    </cfRule>
    <cfRule type="cellIs" dxfId="15701" priority="46642" operator="equal">
      <formula>"SI"</formula>
    </cfRule>
  </conditionalFormatting>
  <conditionalFormatting sqref="CV193:CY197">
    <cfRule type="cellIs" dxfId="15700" priority="46639" operator="equal">
      <formula>"NO"</formula>
    </cfRule>
    <cfRule type="cellIs" dxfId="15699" priority="46640" operator="equal">
      <formula>"SI"</formula>
    </cfRule>
  </conditionalFormatting>
  <conditionalFormatting sqref="BA199">
    <cfRule type="cellIs" dxfId="15698" priority="46625" operator="equal">
      <formula>"NO"</formula>
    </cfRule>
    <cfRule type="cellIs" dxfId="15697" priority="46626" operator="equal">
      <formula>"SI"</formula>
    </cfRule>
  </conditionalFormatting>
  <conditionalFormatting sqref="AX199:AX203">
    <cfRule type="expression" dxfId="15696" priority="46597">
      <formula>"&lt;,2"</formula>
    </cfRule>
  </conditionalFormatting>
  <conditionalFormatting sqref="AV199:AV203">
    <cfRule type="expression" dxfId="15695" priority="46596">
      <formula>"&lt;,2"</formula>
    </cfRule>
  </conditionalFormatting>
  <conditionalFormatting sqref="AZ199">
    <cfRule type="expression" dxfId="15694" priority="46598">
      <formula>$BC199=25</formula>
    </cfRule>
    <cfRule type="expression" dxfId="15693" priority="46599">
      <formula>$BC199=24</formula>
    </cfRule>
    <cfRule type="expression" dxfId="15692" priority="46600">
      <formula>$BC199=23</formula>
    </cfRule>
    <cfRule type="expression" dxfId="15691" priority="46601">
      <formula>$BC199=22</formula>
    </cfRule>
    <cfRule type="expression" dxfId="15690" priority="46602">
      <formula>$BC199=21</formula>
    </cfRule>
    <cfRule type="expression" dxfId="15689" priority="46603">
      <formula>$BC199=20</formula>
    </cfRule>
    <cfRule type="expression" dxfId="15688" priority="46604">
      <formula>$BC199=19</formula>
    </cfRule>
    <cfRule type="expression" dxfId="15687" priority="46605">
      <formula>$BC199=18</formula>
    </cfRule>
    <cfRule type="expression" dxfId="15686" priority="46606">
      <formula>$BC199=17</formula>
    </cfRule>
    <cfRule type="expression" dxfId="15685" priority="46607">
      <formula>$BC199=16</formula>
    </cfRule>
    <cfRule type="expression" dxfId="15684" priority="46608">
      <formula>$BC199=15</formula>
    </cfRule>
    <cfRule type="expression" dxfId="15683" priority="46609">
      <formula>$BC199=14</formula>
    </cfRule>
    <cfRule type="expression" dxfId="15682" priority="46610">
      <formula>$BC199=13</formula>
    </cfRule>
    <cfRule type="expression" dxfId="15681" priority="46611">
      <formula>$BC199=12</formula>
    </cfRule>
    <cfRule type="expression" dxfId="15680" priority="46612">
      <formula>$BC199=11</formula>
    </cfRule>
    <cfRule type="expression" dxfId="15679" priority="46613">
      <formula>$BC199=10</formula>
    </cfRule>
    <cfRule type="expression" dxfId="15678" priority="46614">
      <formula>$BC199=9</formula>
    </cfRule>
    <cfRule type="expression" dxfId="15677" priority="46615">
      <formula>$BC199=8</formula>
    </cfRule>
    <cfRule type="expression" dxfId="15676" priority="46616">
      <formula>$BC199=7</formula>
    </cfRule>
    <cfRule type="expression" dxfId="15675" priority="46617">
      <formula>$BC199=6</formula>
    </cfRule>
    <cfRule type="expression" dxfId="15674" priority="46618">
      <formula>$BC199=5</formula>
    </cfRule>
    <cfRule type="expression" dxfId="15673" priority="46619">
      <formula>$BC199=4</formula>
    </cfRule>
    <cfRule type="expression" dxfId="15672" priority="46620">
      <formula>$BC199=3</formula>
    </cfRule>
    <cfRule type="expression" dxfId="15671" priority="46621">
      <formula>$BC199=2</formula>
    </cfRule>
    <cfRule type="expression" dxfId="15670" priority="46622">
      <formula>$BC199=1</formula>
    </cfRule>
  </conditionalFormatting>
  <conditionalFormatting sqref="AW199:AW203">
    <cfRule type="beginsWith" dxfId="15669" priority="46591" operator="beginsWith" text="MUY ALTA">
      <formula>LEFT(AW199,LEN("MUY ALTA"))="MUY ALTA"</formula>
    </cfRule>
    <cfRule type="beginsWith" dxfId="15668" priority="46592" operator="beginsWith" text="ALTA">
      <formula>LEFT(AW199,LEN("ALTA"))="ALTA"</formula>
    </cfRule>
    <cfRule type="beginsWith" dxfId="15667" priority="46593" operator="beginsWith" text="MEDIA">
      <formula>LEFT(AW199,LEN("MEDIA"))="MEDIA"</formula>
    </cfRule>
    <cfRule type="beginsWith" dxfId="15666" priority="46594" operator="beginsWith" text="BAJA">
      <formula>LEFT(AW199,LEN("BAJA"))="BAJA"</formula>
    </cfRule>
    <cfRule type="beginsWith" dxfId="15665" priority="46595" operator="beginsWith" text="MUY BAJA">
      <formula>LEFT(AW199,LEN("MUY BAJA"))="MUY BAJA"</formula>
    </cfRule>
  </conditionalFormatting>
  <conditionalFormatting sqref="AY199:AY203">
    <cfRule type="beginsWith" dxfId="15664" priority="46586" operator="beginsWith" text="MUY ALTA">
      <formula>LEFT(AY199,LEN("MUY ALTA"))="MUY ALTA"</formula>
    </cfRule>
    <cfRule type="beginsWith" dxfId="15663" priority="46587" operator="beginsWith" text="ALTA">
      <formula>LEFT(AY199,LEN("ALTA"))="ALTA"</formula>
    </cfRule>
    <cfRule type="beginsWith" dxfId="15662" priority="46588" operator="beginsWith" text="MEDIA">
      <formula>LEFT(AY199,LEN("MEDIA"))="MEDIA"</formula>
    </cfRule>
    <cfRule type="beginsWith" dxfId="15661" priority="46589" operator="beginsWith" text="BAJA">
      <formula>LEFT(AY199,LEN("BAJA"))="BAJA"</formula>
    </cfRule>
    <cfRule type="beginsWith" dxfId="15660" priority="46590" operator="beginsWith" text="MUY BAJA">
      <formula>LEFT(AY199,LEN("MUY BAJA"))="MUY BAJA"</formula>
    </cfRule>
  </conditionalFormatting>
  <conditionalFormatting sqref="BA199:BA203">
    <cfRule type="cellIs" dxfId="15659" priority="46581" operator="equal">
      <formula>"Evitar"</formula>
    </cfRule>
    <cfRule type="cellIs" dxfId="15658" priority="46582" operator="equal">
      <formula>"Aceptar"</formula>
    </cfRule>
    <cfRule type="cellIs" dxfId="15657" priority="46583" operator="equal">
      <formula>"Reducir"</formula>
    </cfRule>
  </conditionalFormatting>
  <conditionalFormatting sqref="R199">
    <cfRule type="expression" dxfId="15656" priority="46554">
      <formula>$S199=25</formula>
    </cfRule>
    <cfRule type="expression" dxfId="15655" priority="46555">
      <formula>$S199=24</formula>
    </cfRule>
    <cfRule type="expression" dxfId="15654" priority="46556">
      <formula>$S199=23</formula>
    </cfRule>
    <cfRule type="expression" dxfId="15653" priority="46557">
      <formula>$S199=22</formula>
    </cfRule>
    <cfRule type="expression" dxfId="15652" priority="46558">
      <formula>$S199=21</formula>
    </cfRule>
    <cfRule type="expression" dxfId="15651" priority="46559">
      <formula>$S199=20</formula>
    </cfRule>
    <cfRule type="expression" dxfId="15650" priority="46560">
      <formula>$S199=19</formula>
    </cfRule>
    <cfRule type="expression" dxfId="15649" priority="46561">
      <formula>$S199=18</formula>
    </cfRule>
    <cfRule type="expression" dxfId="15648" priority="46562">
      <formula>$S199=17</formula>
    </cfRule>
    <cfRule type="expression" dxfId="15647" priority="46563">
      <formula>$S199=16</formula>
    </cfRule>
    <cfRule type="expression" dxfId="15646" priority="46564">
      <formula>$S199=15</formula>
    </cfRule>
    <cfRule type="expression" dxfId="15645" priority="46565">
      <formula>$S199=14</formula>
    </cfRule>
    <cfRule type="expression" dxfId="15644" priority="46566">
      <formula>$S199=13</formula>
    </cfRule>
    <cfRule type="expression" dxfId="15643" priority="46567">
      <formula>$S199=12</formula>
    </cfRule>
    <cfRule type="expression" dxfId="15642" priority="46568">
      <formula>$S199=11</formula>
    </cfRule>
    <cfRule type="expression" dxfId="15641" priority="46569">
      <formula>$S199=10</formula>
    </cfRule>
    <cfRule type="expression" dxfId="15640" priority="46570">
      <formula>$S199=9</formula>
    </cfRule>
    <cfRule type="expression" dxfId="15639" priority="46571">
      <formula>$S199=8</formula>
    </cfRule>
    <cfRule type="expression" dxfId="15638" priority="46572">
      <formula>$S199=7</formula>
    </cfRule>
    <cfRule type="expression" dxfId="15637" priority="46573">
      <formula>$S199=6</formula>
    </cfRule>
    <cfRule type="expression" dxfId="15636" priority="46574">
      <formula>$S199=5</formula>
    </cfRule>
    <cfRule type="expression" dxfId="15635" priority="46575">
      <formula>$S199=4</formula>
    </cfRule>
    <cfRule type="expression" dxfId="15634" priority="46576">
      <formula>$S199=3</formula>
    </cfRule>
    <cfRule type="expression" dxfId="15633" priority="46577">
      <formula>$S199=2</formula>
    </cfRule>
    <cfRule type="expression" dxfId="15632" priority="46578">
      <formula>$S199=1</formula>
    </cfRule>
  </conditionalFormatting>
  <conditionalFormatting sqref="P199:P203">
    <cfRule type="expression" dxfId="15631" priority="46553">
      <formula>"&lt;,2"</formula>
    </cfRule>
  </conditionalFormatting>
  <conditionalFormatting sqref="Q199:Q203">
    <cfRule type="cellIs" dxfId="15630" priority="46545" operator="equal">
      <formula>20</formula>
    </cfRule>
    <cfRule type="cellIs" dxfId="15629" priority="46546" operator="equal">
      <formula>10</formula>
    </cfRule>
    <cfRule type="cellIs" dxfId="15628" priority="46547" operator="equal">
      <formula>5</formula>
    </cfRule>
    <cfRule type="cellIs" dxfId="15627" priority="46548" operator="equal">
      <formula>1</formula>
    </cfRule>
    <cfRule type="cellIs" dxfId="15626" priority="46549" operator="equal">
      <formula>0.8</formula>
    </cfRule>
    <cfRule type="cellIs" dxfId="15625" priority="46550" operator="equal">
      <formula>0.6</formula>
    </cfRule>
    <cfRule type="cellIs" dxfId="15624" priority="46551" operator="equal">
      <formula>0.4</formula>
    </cfRule>
    <cfRule type="cellIs" dxfId="15623" priority="46552" operator="equal">
      <formula>20%</formula>
    </cfRule>
  </conditionalFormatting>
  <conditionalFormatting sqref="O199:O203">
    <cfRule type="cellIs" dxfId="15622" priority="46538" operator="equal">
      <formula>"MUY ALTA "</formula>
    </cfRule>
    <cfRule type="cellIs" dxfId="15621" priority="46539" operator="equal">
      <formula>"MUY ALTA"</formula>
    </cfRule>
    <cfRule type="cellIs" dxfId="15620" priority="46540" operator="equal">
      <formula>"ALTA"</formula>
    </cfRule>
    <cfRule type="cellIs" dxfId="15619" priority="46541" operator="equal">
      <formula>"MEDIA"</formula>
    </cfRule>
    <cfRule type="cellIs" dxfId="15618" priority="46542" operator="equal">
      <formula>"BAJA"</formula>
    </cfRule>
    <cfRule type="cellIs" dxfId="15617" priority="46543" operator="equal">
      <formula>"MUY BAJA"</formula>
    </cfRule>
    <cfRule type="cellIs" dxfId="15616" priority="46544" operator="equal">
      <formula>0.2</formula>
    </cfRule>
  </conditionalFormatting>
  <conditionalFormatting sqref="N199:N203">
    <cfRule type="beginsWith" priority="46531" operator="beginsWith" text="La actividad que conlleva el riesgo se ejecuta como máximos 2 veces por año">
      <formula>LEFT(N199,LEN("La actividad que conlleva el riesgo se ejecuta como máximos 2 veces por año"))="La actividad que conlleva el riesgo se ejecuta como máximos 2 veces por año"</formula>
    </cfRule>
    <cfRule type="cellIs" dxfId="15615" priority="46532" operator="equal">
      <formula>"La actividad que conlleva el riesgo se ejecuta como máximos 2 veces por año"</formula>
    </cfRule>
    <cfRule type="cellIs" dxfId="15614" priority="46533" operator="equal">
      <formula>"La actividad que conlleva el riesgo se ejecuta como máximos 2 veces por año "</formula>
    </cfRule>
    <cfRule type="containsText" dxfId="15613" priority="46535" operator="containsText" text="La actividad que conlleva el riesgo se ejecuta como máximos 2 veces por año">
      <formula>NOT(ISERROR(SEARCH("La actividad que conlleva el riesgo se ejecuta como máximos 2 veces por año",N199)))</formula>
    </cfRule>
    <cfRule type="cellIs" dxfId="15612" priority="46536" operator="equal">
      <formula>"La actividad que conlleva el riesgo se ejecuta como máximos 2 veces por año"</formula>
    </cfRule>
    <cfRule type="cellIs" dxfId="15611" priority="46537" operator="equal">
      <formula>"La actividad que conlleva el riesgo se ejecuta como máximos 2 veces por año"</formula>
    </cfRule>
  </conditionalFormatting>
  <conditionalFormatting sqref="CA199:CC203 CE199:CG203 CI199:CK203 CM199:CO203">
    <cfRule type="cellIs" dxfId="15610" priority="46472" operator="equal">
      <formula>"NO"</formula>
    </cfRule>
    <cfRule type="cellIs" dxfId="15609" priority="46473" operator="equal">
      <formula>"SI"</formula>
    </cfRule>
  </conditionalFormatting>
  <conditionalFormatting sqref="DA199:DC203 DE199:DG203 DM199:DO203 DI199:DK203">
    <cfRule type="cellIs" dxfId="15608" priority="46470" operator="equal">
      <formula>"NO"</formula>
    </cfRule>
    <cfRule type="cellIs" dxfId="15607" priority="46471" operator="equal">
      <formula>"SI"</formula>
    </cfRule>
  </conditionalFormatting>
  <conditionalFormatting sqref="U205:V209">
    <cfRule type="cellIs" dxfId="15606" priority="46467" operator="equal">
      <formula>"X"</formula>
    </cfRule>
  </conditionalFormatting>
  <conditionalFormatting sqref="AJ205:AK209">
    <cfRule type="cellIs" dxfId="15605" priority="46465" operator="equal">
      <formula>"NO"</formula>
    </cfRule>
    <cfRule type="cellIs" dxfId="15604" priority="46466" operator="equal">
      <formula>"SI"</formula>
    </cfRule>
  </conditionalFormatting>
  <conditionalFormatting sqref="AL205:AM209">
    <cfRule type="cellIs" dxfId="15603" priority="46463" operator="equal">
      <formula>"ALE"</formula>
    </cfRule>
    <cfRule type="cellIs" dxfId="15602" priority="46464" operator="equal">
      <formula>"CON"</formula>
    </cfRule>
  </conditionalFormatting>
  <conditionalFormatting sqref="U205:U209">
    <cfRule type="cellIs" dxfId="15601" priority="46408" operator="equal">
      <formula>"Y"</formula>
    </cfRule>
  </conditionalFormatting>
  <conditionalFormatting sqref="AH207:AI209">
    <cfRule type="cellIs" dxfId="15600" priority="46459" operator="equal">
      <formula>0</formula>
    </cfRule>
    <cfRule type="cellIs" dxfId="15599" priority="46460" operator="between">
      <formula>"0.1"</formula>
      <formula>100</formula>
    </cfRule>
    <cfRule type="cellIs" dxfId="15598" priority="46461" operator="between">
      <formula>0</formula>
      <formula>100</formula>
    </cfRule>
    <cfRule type="cellIs" dxfId="15597" priority="46462" operator="between">
      <formula>0</formula>
      <formula>100</formula>
    </cfRule>
  </conditionalFormatting>
  <conditionalFormatting sqref="AI207:AI209">
    <cfRule type="cellIs" dxfId="15596" priority="46456" operator="equal">
      <formula>0</formula>
    </cfRule>
    <cfRule type="cellIs" dxfId="15595" priority="46457" operator="between">
      <formula>0</formula>
      <formula>100</formula>
    </cfRule>
    <cfRule type="cellIs" dxfId="15594" priority="46458" operator="between">
      <formula>"0.1"</formula>
      <formula>100</formula>
    </cfRule>
  </conditionalFormatting>
  <conditionalFormatting sqref="BA205">
    <cfRule type="cellIs" dxfId="15593" priority="46454" operator="equal">
      <formula>"NO"</formula>
    </cfRule>
    <cfRule type="cellIs" dxfId="15592" priority="46455" operator="equal">
      <formula>"SI"</formula>
    </cfRule>
  </conditionalFormatting>
  <conditionalFormatting sqref="AH207:AH209">
    <cfRule type="cellIs" dxfId="15591" priority="46453" operator="equal">
      <formula>0.58</formula>
    </cfRule>
  </conditionalFormatting>
  <conditionalFormatting sqref="AI207:AI209">
    <cfRule type="cellIs" dxfId="15590" priority="46452" operator="equal">
      <formula>0.56</formula>
    </cfRule>
  </conditionalFormatting>
  <conditionalFormatting sqref="AX205:AX209">
    <cfRule type="expression" dxfId="15589" priority="46426">
      <formula>"&lt;,2"</formula>
    </cfRule>
  </conditionalFormatting>
  <conditionalFormatting sqref="AV205:AV209">
    <cfRule type="expression" dxfId="15588" priority="46425">
      <formula>"&lt;,2"</formula>
    </cfRule>
  </conditionalFormatting>
  <conditionalFormatting sqref="AZ205">
    <cfRule type="expression" dxfId="15587" priority="46427">
      <formula>$BC205=25</formula>
    </cfRule>
    <cfRule type="expression" dxfId="15586" priority="46428">
      <formula>$BC205=24</formula>
    </cfRule>
    <cfRule type="expression" dxfId="15585" priority="46429">
      <formula>$BC205=23</formula>
    </cfRule>
    <cfRule type="expression" dxfId="15584" priority="46430">
      <formula>$BC205=22</formula>
    </cfRule>
    <cfRule type="expression" dxfId="15583" priority="46431">
      <formula>$BC205=21</formula>
    </cfRule>
    <cfRule type="expression" dxfId="15582" priority="46432">
      <formula>$BC205=20</formula>
    </cfRule>
    <cfRule type="expression" dxfId="15581" priority="46433">
      <formula>$BC205=19</formula>
    </cfRule>
    <cfRule type="expression" dxfId="15580" priority="46434">
      <formula>$BC205=18</formula>
    </cfRule>
    <cfRule type="expression" dxfId="15579" priority="46435">
      <formula>$BC205=17</formula>
    </cfRule>
    <cfRule type="expression" dxfId="15578" priority="46436">
      <formula>$BC205=16</formula>
    </cfRule>
    <cfRule type="expression" dxfId="15577" priority="46437">
      <formula>$BC205=15</formula>
    </cfRule>
    <cfRule type="expression" dxfId="15576" priority="46438">
      <formula>$BC205=14</formula>
    </cfRule>
    <cfRule type="expression" dxfId="15575" priority="46439">
      <formula>$BC205=13</formula>
    </cfRule>
    <cfRule type="expression" dxfId="15574" priority="46440">
      <formula>$BC205=12</formula>
    </cfRule>
    <cfRule type="expression" dxfId="15573" priority="46441">
      <formula>$BC205=11</formula>
    </cfRule>
    <cfRule type="expression" dxfId="15572" priority="46442">
      <formula>$BC205=10</formula>
    </cfRule>
    <cfRule type="expression" dxfId="15571" priority="46443">
      <formula>$BC205=9</formula>
    </cfRule>
    <cfRule type="expression" dxfId="15570" priority="46444">
      <formula>$BC205=8</formula>
    </cfRule>
    <cfRule type="expression" dxfId="15569" priority="46445">
      <formula>$BC205=7</formula>
    </cfRule>
    <cfRule type="expression" dxfId="15568" priority="46446">
      <formula>$BC205=6</formula>
    </cfRule>
    <cfRule type="expression" dxfId="15567" priority="46447">
      <formula>$BC205=5</formula>
    </cfRule>
    <cfRule type="expression" dxfId="15566" priority="46448">
      <formula>$BC205=4</formula>
    </cfRule>
    <cfRule type="expression" dxfId="15565" priority="46449">
      <formula>$BC205=3</formula>
    </cfRule>
    <cfRule type="expression" dxfId="15564" priority="46450">
      <formula>$BC205=2</formula>
    </cfRule>
    <cfRule type="expression" dxfId="15563" priority="46451">
      <formula>$BC205=1</formula>
    </cfRule>
  </conditionalFormatting>
  <conditionalFormatting sqref="AW205:AW209">
    <cfRule type="beginsWith" dxfId="15562" priority="46420" operator="beginsWith" text="MUY ALTA">
      <formula>LEFT(AW205,LEN("MUY ALTA"))="MUY ALTA"</formula>
    </cfRule>
    <cfRule type="beginsWith" dxfId="15561" priority="46421" operator="beginsWith" text="ALTA">
      <formula>LEFT(AW205,LEN("ALTA"))="ALTA"</formula>
    </cfRule>
    <cfRule type="beginsWith" dxfId="15560" priority="46422" operator="beginsWith" text="MEDIA">
      <formula>LEFT(AW205,LEN("MEDIA"))="MEDIA"</formula>
    </cfRule>
    <cfRule type="beginsWith" dxfId="15559" priority="46423" operator="beginsWith" text="BAJA">
      <formula>LEFT(AW205,LEN("BAJA"))="BAJA"</formula>
    </cfRule>
    <cfRule type="beginsWith" dxfId="15558" priority="46424" operator="beginsWith" text="MUY BAJA">
      <formula>LEFT(AW205,LEN("MUY BAJA"))="MUY BAJA"</formula>
    </cfRule>
  </conditionalFormatting>
  <conditionalFormatting sqref="AY205:AY209">
    <cfRule type="beginsWith" dxfId="15557" priority="46415" operator="beginsWith" text="MUY ALTA">
      <formula>LEFT(AY205,LEN("MUY ALTA"))="MUY ALTA"</formula>
    </cfRule>
    <cfRule type="beginsWith" dxfId="15556" priority="46416" operator="beginsWith" text="ALTA">
      <formula>LEFT(AY205,LEN("ALTA"))="ALTA"</formula>
    </cfRule>
    <cfRule type="beginsWith" dxfId="15555" priority="46417" operator="beginsWith" text="MEDIA">
      <formula>LEFT(AY205,LEN("MEDIA"))="MEDIA"</formula>
    </cfRule>
    <cfRule type="beginsWith" dxfId="15554" priority="46418" operator="beginsWith" text="BAJA">
      <formula>LEFT(AY205,LEN("BAJA"))="BAJA"</formula>
    </cfRule>
    <cfRule type="beginsWith" dxfId="15553" priority="46419" operator="beginsWith" text="MUY BAJA">
      <formula>LEFT(AY205,LEN("MUY BAJA"))="MUY BAJA"</formula>
    </cfRule>
  </conditionalFormatting>
  <conditionalFormatting sqref="AN205:AO209">
    <cfRule type="cellIs" dxfId="15552" priority="46413" operator="equal">
      <formula>"NO"</formula>
    </cfRule>
  </conditionalFormatting>
  <conditionalFormatting sqref="BA205:BA209">
    <cfRule type="cellIs" dxfId="15551" priority="46410" operator="equal">
      <formula>"Evitar"</formula>
    </cfRule>
    <cfRule type="cellIs" dxfId="15550" priority="46411" operator="equal">
      <formula>"Aceptar"</formula>
    </cfRule>
    <cfRule type="cellIs" dxfId="15549" priority="46412" operator="equal">
      <formula>"Reducir"</formula>
    </cfRule>
  </conditionalFormatting>
  <conditionalFormatting sqref="V205:V209">
    <cfRule type="cellIs" dxfId="15548" priority="46409" operator="equal">
      <formula>"X"</formula>
    </cfRule>
  </conditionalFormatting>
  <conditionalFormatting sqref="R205">
    <cfRule type="expression" dxfId="15547" priority="46383">
      <formula>$S205=25</formula>
    </cfRule>
    <cfRule type="expression" dxfId="15546" priority="46384">
      <formula>$S205=24</formula>
    </cfRule>
    <cfRule type="expression" dxfId="15545" priority="46385">
      <formula>$S205=23</formula>
    </cfRule>
    <cfRule type="expression" dxfId="15544" priority="46386">
      <formula>$S205=22</formula>
    </cfRule>
    <cfRule type="expression" dxfId="15543" priority="46387">
      <formula>$S205=21</formula>
    </cfRule>
    <cfRule type="expression" dxfId="15542" priority="46388">
      <formula>$S205=20</formula>
    </cfRule>
    <cfRule type="expression" dxfId="15541" priority="46389">
      <formula>$S205=19</formula>
    </cfRule>
    <cfRule type="expression" dxfId="15540" priority="46390">
      <formula>$S205=18</formula>
    </cfRule>
    <cfRule type="expression" dxfId="15539" priority="46391">
      <formula>$S205=17</formula>
    </cfRule>
    <cfRule type="expression" dxfId="15538" priority="46392">
      <formula>$S205=16</formula>
    </cfRule>
    <cfRule type="expression" dxfId="15537" priority="46393">
      <formula>$S205=15</formula>
    </cfRule>
    <cfRule type="expression" dxfId="15536" priority="46394">
      <formula>$S205=14</formula>
    </cfRule>
    <cfRule type="expression" dxfId="15535" priority="46395">
      <formula>$S205=13</formula>
    </cfRule>
    <cfRule type="expression" dxfId="15534" priority="46396">
      <formula>$S205=12</formula>
    </cfRule>
    <cfRule type="expression" dxfId="15533" priority="46397">
      <formula>$S205=11</formula>
    </cfRule>
    <cfRule type="expression" dxfId="15532" priority="46398">
      <formula>$S205=10</formula>
    </cfRule>
    <cfRule type="expression" dxfId="15531" priority="46399">
      <formula>$S205=9</formula>
    </cfRule>
    <cfRule type="expression" dxfId="15530" priority="46400">
      <formula>$S205=8</formula>
    </cfRule>
    <cfRule type="expression" dxfId="15529" priority="46401">
      <formula>$S205=7</formula>
    </cfRule>
    <cfRule type="expression" dxfId="15528" priority="46402">
      <formula>$S205=6</formula>
    </cfRule>
    <cfRule type="expression" dxfId="15527" priority="46403">
      <formula>$S205=5</formula>
    </cfRule>
    <cfRule type="expression" dxfId="15526" priority="46404">
      <formula>$S205=4</formula>
    </cfRule>
    <cfRule type="expression" dxfId="15525" priority="46405">
      <formula>$S205=3</formula>
    </cfRule>
    <cfRule type="expression" dxfId="15524" priority="46406">
      <formula>$S205=2</formula>
    </cfRule>
    <cfRule type="expression" dxfId="15523" priority="46407">
      <formula>$S205=1</formula>
    </cfRule>
  </conditionalFormatting>
  <conditionalFormatting sqref="P205:P209">
    <cfRule type="expression" dxfId="15522" priority="46382">
      <formula>"&lt;,2"</formula>
    </cfRule>
  </conditionalFormatting>
  <conditionalFormatting sqref="Q205:Q209">
    <cfRule type="cellIs" dxfId="15521" priority="46374" operator="equal">
      <formula>20</formula>
    </cfRule>
    <cfRule type="cellIs" dxfId="15520" priority="46375" operator="equal">
      <formula>10</formula>
    </cfRule>
    <cfRule type="cellIs" dxfId="15519" priority="46376" operator="equal">
      <formula>5</formula>
    </cfRule>
    <cfRule type="cellIs" dxfId="15518" priority="46377" operator="equal">
      <formula>1</formula>
    </cfRule>
    <cfRule type="cellIs" dxfId="15517" priority="46378" operator="equal">
      <formula>0.8</formula>
    </cfRule>
    <cfRule type="cellIs" dxfId="15516" priority="46379" operator="equal">
      <formula>0.6</formula>
    </cfRule>
    <cfRule type="cellIs" dxfId="15515" priority="46380" operator="equal">
      <formula>0.4</formula>
    </cfRule>
    <cfRule type="cellIs" dxfId="15514" priority="46381" operator="equal">
      <formula>20%</formula>
    </cfRule>
  </conditionalFormatting>
  <conditionalFormatting sqref="O205:O209">
    <cfRule type="cellIs" dxfId="15513" priority="46367" operator="equal">
      <formula>"MUY ALTA "</formula>
    </cfRule>
    <cfRule type="cellIs" dxfId="15512" priority="46368" operator="equal">
      <formula>"MUY ALTA"</formula>
    </cfRule>
    <cfRule type="cellIs" dxfId="15511" priority="46369" operator="equal">
      <formula>"ALTA"</formula>
    </cfRule>
    <cfRule type="cellIs" dxfId="15510" priority="46370" operator="equal">
      <formula>"MEDIA"</formula>
    </cfRule>
    <cfRule type="cellIs" dxfId="15509" priority="46371" operator="equal">
      <formula>"BAJA"</formula>
    </cfRule>
    <cfRule type="cellIs" dxfId="15508" priority="46372" operator="equal">
      <formula>"MUY BAJA"</formula>
    </cfRule>
    <cfRule type="cellIs" dxfId="15507" priority="46373" operator="equal">
      <formula>0.2</formula>
    </cfRule>
  </conditionalFormatting>
  <conditionalFormatting sqref="N205:N209">
    <cfRule type="beginsWith" priority="46360" operator="beginsWith" text="La actividad que conlleva el riesgo se ejecuta como máximos 2 veces por año">
      <formula>LEFT(N205,LEN("La actividad que conlleva el riesgo se ejecuta como máximos 2 veces por año"))="La actividad que conlleva el riesgo se ejecuta como máximos 2 veces por año"</formula>
    </cfRule>
    <cfRule type="cellIs" dxfId="15506" priority="46361" operator="equal">
      <formula>"La actividad que conlleva el riesgo se ejecuta como máximos 2 veces por año"</formula>
    </cfRule>
    <cfRule type="cellIs" dxfId="15505" priority="46362" operator="equal">
      <formula>"La actividad que conlleva el riesgo se ejecuta como máximos 2 veces por año "</formula>
    </cfRule>
    <cfRule type="containsText" dxfId="15504" priority="46364" operator="containsText" text="La actividad que conlleva el riesgo se ejecuta como máximos 2 veces por año">
      <formula>NOT(ISERROR(SEARCH("La actividad que conlleva el riesgo se ejecuta como máximos 2 veces por año",N205)))</formula>
    </cfRule>
    <cfRule type="cellIs" dxfId="15503" priority="46365" operator="equal">
      <formula>"La actividad que conlleva el riesgo se ejecuta como máximos 2 veces por año"</formula>
    </cfRule>
    <cfRule type="cellIs" dxfId="15502" priority="46366" operator="equal">
      <formula>"La actividad que conlleva el riesgo se ejecuta como máximos 2 veces por año"</formula>
    </cfRule>
  </conditionalFormatting>
  <conditionalFormatting sqref="V205:V209">
    <cfRule type="expression" dxfId="15501" priority="46358">
      <formula>U205=Y</formula>
    </cfRule>
    <cfRule type="expression" dxfId="15500" priority="46359">
      <formula>U205="y"</formula>
    </cfRule>
  </conditionalFormatting>
  <conditionalFormatting sqref="V206">
    <cfRule type="expression" dxfId="15499" priority="46356">
      <formula>$U$20=Y</formula>
    </cfRule>
    <cfRule type="expression" dxfId="15498" priority="46357">
      <formula>$U$20=x</formula>
    </cfRule>
  </conditionalFormatting>
  <conditionalFormatting sqref="U205:U209">
    <cfRule type="expression" dxfId="15497" priority="46355">
      <formula>V205="X"</formula>
    </cfRule>
  </conditionalFormatting>
  <conditionalFormatting sqref="V205:V209">
    <cfRule type="expression" dxfId="15496" priority="46353">
      <formula>U205=Y</formula>
    </cfRule>
    <cfRule type="expression" dxfId="15495" priority="46354">
      <formula>U205="y"</formula>
    </cfRule>
  </conditionalFormatting>
  <conditionalFormatting sqref="V206">
    <cfRule type="expression" dxfId="15494" priority="46351">
      <formula>$U$20=Y</formula>
    </cfRule>
    <cfRule type="expression" dxfId="15493" priority="46352">
      <formula>$U$20=x</formula>
    </cfRule>
  </conditionalFormatting>
  <conditionalFormatting sqref="U205:U209">
    <cfRule type="expression" dxfId="15492" priority="46350">
      <formula>V205="X"</formula>
    </cfRule>
  </conditionalFormatting>
  <conditionalFormatting sqref="AA205:AB205">
    <cfRule type="expression" dxfId="15491" priority="46337">
      <formula>AA205=10</formula>
    </cfRule>
    <cfRule type="expression" dxfId="15490" priority="46338">
      <formula>Y205=15</formula>
    </cfRule>
    <cfRule type="expression" dxfId="15489" priority="46339">
      <formula>W205=25</formula>
    </cfRule>
    <cfRule type="cellIs" dxfId="15488" priority="46349" operator="equal">
      <formula>25</formula>
    </cfRule>
  </conditionalFormatting>
  <conditionalFormatting sqref="AA205:AB205">
    <cfRule type="expression" dxfId="15487" priority="46346">
      <formula>AC205=15</formula>
    </cfRule>
    <cfRule type="expression" dxfId="15486" priority="46347">
      <formula>AE205=10</formula>
    </cfRule>
    <cfRule type="expression" dxfId="15485" priority="46348">
      <formula>AC205=15</formula>
    </cfRule>
  </conditionalFormatting>
  <conditionalFormatting sqref="W205:X205">
    <cfRule type="expression" dxfId="15484" priority="46343">
      <formula>AA205=10</formula>
    </cfRule>
    <cfRule type="expression" dxfId="15483" priority="46344">
      <formula>W205=25</formula>
    </cfRule>
    <cfRule type="expression" dxfId="15482" priority="46345">
      <formula>Y205=15</formula>
    </cfRule>
  </conditionalFormatting>
  <conditionalFormatting sqref="Y205:Z205">
    <cfRule type="expression" dxfId="15481" priority="46340">
      <formula>Y205=15</formula>
    </cfRule>
    <cfRule type="expression" dxfId="15480" priority="46341">
      <formula>AA205=10</formula>
    </cfRule>
    <cfRule type="expression" dxfId="15479" priority="46342">
      <formula>W205=25</formula>
    </cfRule>
  </conditionalFormatting>
  <conditionalFormatting sqref="AC205:AD205">
    <cfRule type="cellIs" dxfId="15478" priority="46336" operator="equal">
      <formula>25</formula>
    </cfRule>
  </conditionalFormatting>
  <conditionalFormatting sqref="AE205:AF205">
    <cfRule type="cellIs" dxfId="15477" priority="46335" operator="equal">
      <formula>15</formula>
    </cfRule>
  </conditionalFormatting>
  <conditionalFormatting sqref="AC205:AD205">
    <cfRule type="expression" dxfId="15476" priority="46334">
      <formula>AE205=15</formula>
    </cfRule>
  </conditionalFormatting>
  <conditionalFormatting sqref="AE205:AF205">
    <cfRule type="expression" dxfId="15475" priority="46333">
      <formula>AC205=25</formula>
    </cfRule>
  </conditionalFormatting>
  <conditionalFormatting sqref="AA207:AB209">
    <cfRule type="expression" dxfId="15474" priority="46320">
      <formula>AA207=10</formula>
    </cfRule>
    <cfRule type="expression" dxfId="15473" priority="46321">
      <formula>Y207=15</formula>
    </cfRule>
    <cfRule type="expression" dxfId="15472" priority="46322">
      <formula>W207=25</formula>
    </cfRule>
    <cfRule type="cellIs" dxfId="15471" priority="46332" operator="equal">
      <formula>25</formula>
    </cfRule>
  </conditionalFormatting>
  <conditionalFormatting sqref="AA207:AB209">
    <cfRule type="expression" dxfId="15470" priority="46329">
      <formula>AC207=15</formula>
    </cfRule>
    <cfRule type="expression" dxfId="15469" priority="46330">
      <formula>AE207=10</formula>
    </cfRule>
    <cfRule type="expression" dxfId="15468" priority="46331">
      <formula>AC207=15</formula>
    </cfRule>
  </conditionalFormatting>
  <conditionalFormatting sqref="W207:X209">
    <cfRule type="expression" dxfId="15467" priority="46326">
      <formula>AA207=10</formula>
    </cfRule>
    <cfRule type="expression" dxfId="15466" priority="46327">
      <formula>W207=25</formula>
    </cfRule>
    <cfRule type="expression" dxfId="15465" priority="46328">
      <formula>Y207=15</formula>
    </cfRule>
  </conditionalFormatting>
  <conditionalFormatting sqref="Y207:Z209">
    <cfRule type="expression" dxfId="15464" priority="46323">
      <formula>Y207=15</formula>
    </cfRule>
    <cfRule type="expression" dxfId="15463" priority="46324">
      <formula>AA207=10</formula>
    </cfRule>
    <cfRule type="expression" dxfId="15462" priority="46325">
      <formula>W207=25</formula>
    </cfRule>
  </conditionalFormatting>
  <conditionalFormatting sqref="AA206:AB206">
    <cfRule type="expression" dxfId="15461" priority="46307">
      <formula>AA206=10</formula>
    </cfRule>
    <cfRule type="expression" dxfId="15460" priority="46308">
      <formula>Y206=15</formula>
    </cfRule>
    <cfRule type="expression" dxfId="15459" priority="46309">
      <formula>W206=25</formula>
    </cfRule>
    <cfRule type="cellIs" dxfId="15458" priority="46319" operator="equal">
      <formula>25</formula>
    </cfRule>
  </conditionalFormatting>
  <conditionalFormatting sqref="AA206:AB206">
    <cfRule type="expression" dxfId="15457" priority="46316">
      <formula>AC206=15</formula>
    </cfRule>
    <cfRule type="expression" dxfId="15456" priority="46317">
      <formula>AE206=10</formula>
    </cfRule>
    <cfRule type="expression" dxfId="15455" priority="46318">
      <formula>AC206=15</formula>
    </cfRule>
  </conditionalFormatting>
  <conditionalFormatting sqref="W206:X206">
    <cfRule type="expression" dxfId="15454" priority="46313">
      <formula>AA206=10</formula>
    </cfRule>
    <cfRule type="expression" dxfId="15453" priority="46314">
      <formula>W206=25</formula>
    </cfRule>
    <cfRule type="expression" dxfId="15452" priority="46315">
      <formula>Y206=15</formula>
    </cfRule>
  </conditionalFormatting>
  <conditionalFormatting sqref="Y206:Z206">
    <cfRule type="expression" dxfId="15451" priority="46310">
      <formula>Y206=15</formula>
    </cfRule>
    <cfRule type="expression" dxfId="15450" priority="46311">
      <formula>AA206=10</formula>
    </cfRule>
    <cfRule type="expression" dxfId="15449" priority="46312">
      <formula>W206=25</formula>
    </cfRule>
  </conditionalFormatting>
  <conditionalFormatting sqref="AC206:AD209">
    <cfRule type="cellIs" dxfId="15448" priority="46306" operator="equal">
      <formula>25</formula>
    </cfRule>
  </conditionalFormatting>
  <conditionalFormatting sqref="AE206:AF209">
    <cfRule type="cellIs" dxfId="15447" priority="46305" operator="equal">
      <formula>15</formula>
    </cfRule>
  </conditionalFormatting>
  <conditionalFormatting sqref="AC206:AD209">
    <cfRule type="expression" dxfId="15446" priority="46304">
      <formula>AE206=15</formula>
    </cfRule>
  </conditionalFormatting>
  <conditionalFormatting sqref="AE206:AF209">
    <cfRule type="expression" dxfId="15445" priority="46303">
      <formula>AC206=25</formula>
    </cfRule>
  </conditionalFormatting>
  <conditionalFormatting sqref="CA205:CC209 CE205:CG209 CI205:CK209 CM205:CO209">
    <cfRule type="cellIs" dxfId="15444" priority="46301" operator="equal">
      <formula>"NO"</formula>
    </cfRule>
    <cfRule type="cellIs" dxfId="15443" priority="46302" operator="equal">
      <formula>"SI"</formula>
    </cfRule>
  </conditionalFormatting>
  <conditionalFormatting sqref="DA205:DC209 DE205:DG209 DM205:DO209 DI205:DK209">
    <cfRule type="cellIs" dxfId="15442" priority="46299" operator="equal">
      <formula>"NO"</formula>
    </cfRule>
    <cfRule type="cellIs" dxfId="15441" priority="46300" operator="equal">
      <formula>"SI"</formula>
    </cfRule>
  </conditionalFormatting>
  <conditionalFormatting sqref="CV205:CY209">
    <cfRule type="cellIs" dxfId="15440" priority="46297" operator="equal">
      <formula>"NO"</formula>
    </cfRule>
    <cfRule type="cellIs" dxfId="15439" priority="46298" operator="equal">
      <formula>"SI"</formula>
    </cfRule>
  </conditionalFormatting>
  <conditionalFormatting sqref="U211:V215">
    <cfRule type="cellIs" dxfId="15438" priority="46296" operator="equal">
      <formula>"X"</formula>
    </cfRule>
  </conditionalFormatting>
  <conditionalFormatting sqref="AJ211:AK215">
    <cfRule type="cellIs" dxfId="15437" priority="46294" operator="equal">
      <formula>"NO"</formula>
    </cfRule>
    <cfRule type="cellIs" dxfId="15436" priority="46295" operator="equal">
      <formula>"SI"</formula>
    </cfRule>
  </conditionalFormatting>
  <conditionalFormatting sqref="AL211:AM215">
    <cfRule type="cellIs" dxfId="15435" priority="46292" operator="equal">
      <formula>"ALE"</formula>
    </cfRule>
    <cfRule type="cellIs" dxfId="15434" priority="46293" operator="equal">
      <formula>"CON"</formula>
    </cfRule>
  </conditionalFormatting>
  <conditionalFormatting sqref="U211:U215">
    <cfRule type="cellIs" dxfId="15433" priority="46237" operator="equal">
      <formula>"Y"</formula>
    </cfRule>
  </conditionalFormatting>
  <conditionalFormatting sqref="AH211:AI215">
    <cfRule type="cellIs" dxfId="15432" priority="46288" operator="equal">
      <formula>0</formula>
    </cfRule>
    <cfRule type="cellIs" dxfId="15431" priority="46289" operator="between">
      <formula>"0.1"</formula>
      <formula>100</formula>
    </cfRule>
    <cfRule type="cellIs" dxfId="15430" priority="46290" operator="between">
      <formula>0</formula>
      <formula>100</formula>
    </cfRule>
    <cfRule type="cellIs" dxfId="15429" priority="46291" operator="between">
      <formula>0</formula>
      <formula>100</formula>
    </cfRule>
  </conditionalFormatting>
  <conditionalFormatting sqref="AI211:AI215">
    <cfRule type="cellIs" dxfId="15428" priority="46285" operator="equal">
      <formula>0</formula>
    </cfRule>
    <cfRule type="cellIs" dxfId="15427" priority="46286" operator="between">
      <formula>0</formula>
      <formula>100</formula>
    </cfRule>
    <cfRule type="cellIs" dxfId="15426" priority="46287" operator="between">
      <formula>"0.1"</formula>
      <formula>100</formula>
    </cfRule>
  </conditionalFormatting>
  <conditionalFormatting sqref="BA211">
    <cfRule type="cellIs" dxfId="15425" priority="46283" operator="equal">
      <formula>"NO"</formula>
    </cfRule>
    <cfRule type="cellIs" dxfId="15424" priority="46284" operator="equal">
      <formula>"SI"</formula>
    </cfRule>
  </conditionalFormatting>
  <conditionalFormatting sqref="AH211:AH215">
    <cfRule type="cellIs" dxfId="15423" priority="46282" operator="equal">
      <formula>0.58</formula>
    </cfRule>
  </conditionalFormatting>
  <conditionalFormatting sqref="AI211:AI215">
    <cfRule type="cellIs" dxfId="15422" priority="46281" operator="equal">
      <formula>0.56</formula>
    </cfRule>
  </conditionalFormatting>
  <conditionalFormatting sqref="AX211:AX215">
    <cfRule type="expression" dxfId="15421" priority="46255">
      <formula>"&lt;,2"</formula>
    </cfRule>
  </conditionalFormatting>
  <conditionalFormatting sqref="AV211:AV215">
    <cfRule type="expression" dxfId="15420" priority="46254">
      <formula>"&lt;,2"</formula>
    </cfRule>
  </conditionalFormatting>
  <conditionalFormatting sqref="AZ211">
    <cfRule type="expression" dxfId="15419" priority="46256">
      <formula>$BC211=25</formula>
    </cfRule>
    <cfRule type="expression" dxfId="15418" priority="46257">
      <formula>$BC211=24</formula>
    </cfRule>
    <cfRule type="expression" dxfId="15417" priority="46258">
      <formula>$BC211=23</formula>
    </cfRule>
    <cfRule type="expression" dxfId="15416" priority="46259">
      <formula>$BC211=22</formula>
    </cfRule>
    <cfRule type="expression" dxfId="15415" priority="46260">
      <formula>$BC211=21</formula>
    </cfRule>
    <cfRule type="expression" dxfId="15414" priority="46261">
      <formula>$BC211=20</formula>
    </cfRule>
    <cfRule type="expression" dxfId="15413" priority="46262">
      <formula>$BC211=19</formula>
    </cfRule>
    <cfRule type="expression" dxfId="15412" priority="46263">
      <formula>$BC211=18</formula>
    </cfRule>
    <cfRule type="expression" dxfId="15411" priority="46264">
      <formula>$BC211=17</formula>
    </cfRule>
    <cfRule type="expression" dxfId="15410" priority="46265">
      <formula>$BC211=16</formula>
    </cfRule>
    <cfRule type="expression" dxfId="15409" priority="46266">
      <formula>$BC211=15</formula>
    </cfRule>
    <cfRule type="expression" dxfId="15408" priority="46267">
      <formula>$BC211=14</formula>
    </cfRule>
    <cfRule type="expression" dxfId="15407" priority="46268">
      <formula>$BC211=13</formula>
    </cfRule>
    <cfRule type="expression" dxfId="15406" priority="46269">
      <formula>$BC211=12</formula>
    </cfRule>
    <cfRule type="expression" dxfId="15405" priority="46270">
      <formula>$BC211=11</formula>
    </cfRule>
    <cfRule type="expression" dxfId="15404" priority="46271">
      <formula>$BC211=10</formula>
    </cfRule>
    <cfRule type="expression" dxfId="15403" priority="46272">
      <formula>$BC211=9</formula>
    </cfRule>
    <cfRule type="expression" dxfId="15402" priority="46273">
      <formula>$BC211=8</formula>
    </cfRule>
    <cfRule type="expression" dxfId="15401" priority="46274">
      <formula>$BC211=7</formula>
    </cfRule>
    <cfRule type="expression" dxfId="15400" priority="46275">
      <formula>$BC211=6</formula>
    </cfRule>
    <cfRule type="expression" dxfId="15399" priority="46276">
      <formula>$BC211=5</formula>
    </cfRule>
    <cfRule type="expression" dxfId="15398" priority="46277">
      <formula>$BC211=4</formula>
    </cfRule>
    <cfRule type="expression" dxfId="15397" priority="46278">
      <formula>$BC211=3</formula>
    </cfRule>
    <cfRule type="expression" dxfId="15396" priority="46279">
      <formula>$BC211=2</formula>
    </cfRule>
    <cfRule type="expression" dxfId="15395" priority="46280">
      <formula>$BC211=1</formula>
    </cfRule>
  </conditionalFormatting>
  <conditionalFormatting sqref="AW211:AW215">
    <cfRule type="beginsWith" dxfId="15394" priority="46249" operator="beginsWith" text="MUY ALTA">
      <formula>LEFT(AW211,LEN("MUY ALTA"))="MUY ALTA"</formula>
    </cfRule>
    <cfRule type="beginsWith" dxfId="15393" priority="46250" operator="beginsWith" text="ALTA">
      <formula>LEFT(AW211,LEN("ALTA"))="ALTA"</formula>
    </cfRule>
    <cfRule type="beginsWith" dxfId="15392" priority="46251" operator="beginsWith" text="MEDIA">
      <formula>LEFT(AW211,LEN("MEDIA"))="MEDIA"</formula>
    </cfRule>
    <cfRule type="beginsWith" dxfId="15391" priority="46252" operator="beginsWith" text="BAJA">
      <formula>LEFT(AW211,LEN("BAJA"))="BAJA"</formula>
    </cfRule>
    <cfRule type="beginsWith" dxfId="15390" priority="46253" operator="beginsWith" text="MUY BAJA">
      <formula>LEFT(AW211,LEN("MUY BAJA"))="MUY BAJA"</formula>
    </cfRule>
  </conditionalFormatting>
  <conditionalFormatting sqref="AY211:AY215">
    <cfRule type="beginsWith" dxfId="15389" priority="46244" operator="beginsWith" text="MUY ALTA">
      <formula>LEFT(AY211,LEN("MUY ALTA"))="MUY ALTA"</formula>
    </cfRule>
    <cfRule type="beginsWith" dxfId="15388" priority="46245" operator="beginsWith" text="ALTA">
      <formula>LEFT(AY211,LEN("ALTA"))="ALTA"</formula>
    </cfRule>
    <cfRule type="beginsWith" dxfId="15387" priority="46246" operator="beginsWith" text="MEDIA">
      <formula>LEFT(AY211,LEN("MEDIA"))="MEDIA"</formula>
    </cfRule>
    <cfRule type="beginsWith" dxfId="15386" priority="46247" operator="beginsWith" text="BAJA">
      <formula>LEFT(AY211,LEN("BAJA"))="BAJA"</formula>
    </cfRule>
    <cfRule type="beginsWith" dxfId="15385" priority="46248" operator="beginsWith" text="MUY BAJA">
      <formula>LEFT(AY211,LEN("MUY BAJA"))="MUY BAJA"</formula>
    </cfRule>
  </conditionalFormatting>
  <conditionalFormatting sqref="AN211:AO215">
    <cfRule type="cellIs" dxfId="15384" priority="46242" operator="equal">
      <formula>"NO"</formula>
    </cfRule>
  </conditionalFormatting>
  <conditionalFormatting sqref="BA211:BA215">
    <cfRule type="cellIs" dxfId="15383" priority="46239" operator="equal">
      <formula>"Evitar"</formula>
    </cfRule>
    <cfRule type="cellIs" dxfId="15382" priority="46240" operator="equal">
      <formula>"Aceptar"</formula>
    </cfRule>
    <cfRule type="cellIs" dxfId="15381" priority="46241" operator="equal">
      <formula>"Reducir"</formula>
    </cfRule>
  </conditionalFormatting>
  <conditionalFormatting sqref="V211:V215">
    <cfRule type="cellIs" dxfId="15380" priority="46238" operator="equal">
      <formula>"X"</formula>
    </cfRule>
  </conditionalFormatting>
  <conditionalFormatting sqref="R211">
    <cfRule type="expression" dxfId="15379" priority="46212">
      <formula>$S211=25</formula>
    </cfRule>
    <cfRule type="expression" dxfId="15378" priority="46213">
      <formula>$S211=24</formula>
    </cfRule>
    <cfRule type="expression" dxfId="15377" priority="46214">
      <formula>$S211=23</formula>
    </cfRule>
    <cfRule type="expression" dxfId="15376" priority="46215">
      <formula>$S211=22</formula>
    </cfRule>
    <cfRule type="expression" dxfId="15375" priority="46216">
      <formula>$S211=21</formula>
    </cfRule>
    <cfRule type="expression" dxfId="15374" priority="46217">
      <formula>$S211=20</formula>
    </cfRule>
    <cfRule type="expression" dxfId="15373" priority="46218">
      <formula>$S211=19</formula>
    </cfRule>
    <cfRule type="expression" dxfId="15372" priority="46219">
      <formula>$S211=18</formula>
    </cfRule>
    <cfRule type="expression" dxfId="15371" priority="46220">
      <formula>$S211=17</formula>
    </cfRule>
    <cfRule type="expression" dxfId="15370" priority="46221">
      <formula>$S211=16</formula>
    </cfRule>
    <cfRule type="expression" dxfId="15369" priority="46222">
      <formula>$S211=15</formula>
    </cfRule>
    <cfRule type="expression" dxfId="15368" priority="46223">
      <formula>$S211=14</formula>
    </cfRule>
    <cfRule type="expression" dxfId="15367" priority="46224">
      <formula>$S211=13</formula>
    </cfRule>
    <cfRule type="expression" dxfId="15366" priority="46225">
      <formula>$S211=12</formula>
    </cfRule>
    <cfRule type="expression" dxfId="15365" priority="46226">
      <formula>$S211=11</formula>
    </cfRule>
    <cfRule type="expression" dxfId="15364" priority="46227">
      <formula>$S211=10</formula>
    </cfRule>
    <cfRule type="expression" dxfId="15363" priority="46228">
      <formula>$S211=9</formula>
    </cfRule>
    <cfRule type="expression" dxfId="15362" priority="46229">
      <formula>$S211=8</formula>
    </cfRule>
    <cfRule type="expression" dxfId="15361" priority="46230">
      <formula>$S211=7</formula>
    </cfRule>
    <cfRule type="expression" dxfId="15360" priority="46231">
      <formula>$S211=6</formula>
    </cfRule>
    <cfRule type="expression" dxfId="15359" priority="46232">
      <formula>$S211=5</formula>
    </cfRule>
    <cfRule type="expression" dxfId="15358" priority="46233">
      <formula>$S211=4</formula>
    </cfRule>
    <cfRule type="expression" dxfId="15357" priority="46234">
      <formula>$S211=3</formula>
    </cfRule>
    <cfRule type="expression" dxfId="15356" priority="46235">
      <formula>$S211=2</formula>
    </cfRule>
    <cfRule type="expression" dxfId="15355" priority="46236">
      <formula>$S211=1</formula>
    </cfRule>
  </conditionalFormatting>
  <conditionalFormatting sqref="P211:P215">
    <cfRule type="expression" dxfId="15354" priority="46211">
      <formula>"&lt;,2"</formula>
    </cfRule>
  </conditionalFormatting>
  <conditionalFormatting sqref="Q211:Q215">
    <cfRule type="cellIs" dxfId="15353" priority="46203" operator="equal">
      <formula>20</formula>
    </cfRule>
    <cfRule type="cellIs" dxfId="15352" priority="46204" operator="equal">
      <formula>10</formula>
    </cfRule>
    <cfRule type="cellIs" dxfId="15351" priority="46205" operator="equal">
      <formula>5</formula>
    </cfRule>
    <cfRule type="cellIs" dxfId="15350" priority="46206" operator="equal">
      <formula>1</formula>
    </cfRule>
    <cfRule type="cellIs" dxfId="15349" priority="46207" operator="equal">
      <formula>0.8</formula>
    </cfRule>
    <cfRule type="cellIs" dxfId="15348" priority="46208" operator="equal">
      <formula>0.6</formula>
    </cfRule>
    <cfRule type="cellIs" dxfId="15347" priority="46209" operator="equal">
      <formula>0.4</formula>
    </cfRule>
    <cfRule type="cellIs" dxfId="15346" priority="46210" operator="equal">
      <formula>20%</formula>
    </cfRule>
  </conditionalFormatting>
  <conditionalFormatting sqref="O211:O215">
    <cfRule type="cellIs" dxfId="15345" priority="46196" operator="equal">
      <formula>"MUY ALTA "</formula>
    </cfRule>
    <cfRule type="cellIs" dxfId="15344" priority="46197" operator="equal">
      <formula>"MUY ALTA"</formula>
    </cfRule>
    <cfRule type="cellIs" dxfId="15343" priority="46198" operator="equal">
      <formula>"ALTA"</formula>
    </cfRule>
    <cfRule type="cellIs" dxfId="15342" priority="46199" operator="equal">
      <formula>"MEDIA"</formula>
    </cfRule>
    <cfRule type="cellIs" dxfId="15341" priority="46200" operator="equal">
      <formula>"BAJA"</formula>
    </cfRule>
    <cfRule type="cellIs" dxfId="15340" priority="46201" operator="equal">
      <formula>"MUY BAJA"</formula>
    </cfRule>
    <cfRule type="cellIs" dxfId="15339" priority="46202" operator="equal">
      <formula>0.2</formula>
    </cfRule>
  </conditionalFormatting>
  <conditionalFormatting sqref="N211:N215">
    <cfRule type="beginsWith" priority="46189" operator="beginsWith" text="La actividad que conlleva el riesgo se ejecuta como máximos 2 veces por año">
      <formula>LEFT(N211,LEN("La actividad que conlleva el riesgo se ejecuta como máximos 2 veces por año"))="La actividad que conlleva el riesgo se ejecuta como máximos 2 veces por año"</formula>
    </cfRule>
    <cfRule type="cellIs" dxfId="15338" priority="46190" operator="equal">
      <formula>"La actividad que conlleva el riesgo se ejecuta como máximos 2 veces por año"</formula>
    </cfRule>
    <cfRule type="cellIs" dxfId="15337" priority="46191" operator="equal">
      <formula>"La actividad que conlleva el riesgo se ejecuta como máximos 2 veces por año "</formula>
    </cfRule>
    <cfRule type="containsText" dxfId="15336" priority="46193" operator="containsText" text="La actividad que conlleva el riesgo se ejecuta como máximos 2 veces por año">
      <formula>NOT(ISERROR(SEARCH("La actividad que conlleva el riesgo se ejecuta como máximos 2 veces por año",N211)))</formula>
    </cfRule>
    <cfRule type="cellIs" dxfId="15335" priority="46194" operator="equal">
      <formula>"La actividad que conlleva el riesgo se ejecuta como máximos 2 veces por año"</formula>
    </cfRule>
    <cfRule type="cellIs" dxfId="15334" priority="46195" operator="equal">
      <formula>"La actividad que conlleva el riesgo se ejecuta como máximos 2 veces por año"</formula>
    </cfRule>
  </conditionalFormatting>
  <conditionalFormatting sqref="V211:V215">
    <cfRule type="expression" dxfId="15333" priority="46187">
      <formula>U211=Y</formula>
    </cfRule>
    <cfRule type="expression" dxfId="15332" priority="46188">
      <formula>U211="y"</formula>
    </cfRule>
  </conditionalFormatting>
  <conditionalFormatting sqref="V212">
    <cfRule type="expression" dxfId="15331" priority="46185">
      <formula>$U$20=Y</formula>
    </cfRule>
    <cfRule type="expression" dxfId="15330" priority="46186">
      <formula>$U$20=x</formula>
    </cfRule>
  </conditionalFormatting>
  <conditionalFormatting sqref="U211:U215">
    <cfRule type="expression" dxfId="15329" priority="46184">
      <formula>V211="X"</formula>
    </cfRule>
  </conditionalFormatting>
  <conditionalFormatting sqref="V211:V215">
    <cfRule type="expression" dxfId="15328" priority="46182">
      <formula>U211=Y</formula>
    </cfRule>
    <cfRule type="expression" dxfId="15327" priority="46183">
      <formula>U211="y"</formula>
    </cfRule>
  </conditionalFormatting>
  <conditionalFormatting sqref="V212">
    <cfRule type="expression" dxfId="15326" priority="46180">
      <formula>$U$20=Y</formula>
    </cfRule>
    <cfRule type="expression" dxfId="15325" priority="46181">
      <formula>$U$20=x</formula>
    </cfRule>
  </conditionalFormatting>
  <conditionalFormatting sqref="U211:U215">
    <cfRule type="expression" dxfId="15324" priority="46179">
      <formula>V211="X"</formula>
    </cfRule>
  </conditionalFormatting>
  <conditionalFormatting sqref="AA211:AB211">
    <cfRule type="expression" dxfId="15323" priority="46166">
      <formula>AA211=10</formula>
    </cfRule>
    <cfRule type="expression" dxfId="15322" priority="46167">
      <formula>Y211=15</formula>
    </cfRule>
    <cfRule type="expression" dxfId="15321" priority="46168">
      <formula>W211=25</formula>
    </cfRule>
    <cfRule type="cellIs" dxfId="15320" priority="46178" operator="equal">
      <formula>25</formula>
    </cfRule>
  </conditionalFormatting>
  <conditionalFormatting sqref="AA211:AB211">
    <cfRule type="expression" dxfId="15319" priority="46175">
      <formula>AC211=15</formula>
    </cfRule>
    <cfRule type="expression" dxfId="15318" priority="46176">
      <formula>AE211=10</formula>
    </cfRule>
    <cfRule type="expression" dxfId="15317" priority="46177">
      <formula>AC211=15</formula>
    </cfRule>
  </conditionalFormatting>
  <conditionalFormatting sqref="W211:X211">
    <cfRule type="expression" dxfId="15316" priority="46172">
      <formula>AA211=10</formula>
    </cfRule>
    <cfRule type="expression" dxfId="15315" priority="46173">
      <formula>W211=25</formula>
    </cfRule>
    <cfRule type="expression" dxfId="15314" priority="46174">
      <formula>Y211=15</formula>
    </cfRule>
  </conditionalFormatting>
  <conditionalFormatting sqref="Y211:Z211">
    <cfRule type="expression" dxfId="15313" priority="46169">
      <formula>Y211=15</formula>
    </cfRule>
    <cfRule type="expression" dxfId="15312" priority="46170">
      <formula>AA211=10</formula>
    </cfRule>
    <cfRule type="expression" dxfId="15311" priority="46171">
      <formula>W211=25</formula>
    </cfRule>
  </conditionalFormatting>
  <conditionalFormatting sqref="AC211:AD211">
    <cfRule type="cellIs" dxfId="15310" priority="46165" operator="equal">
      <formula>25</formula>
    </cfRule>
  </conditionalFormatting>
  <conditionalFormatting sqref="AE211:AF211">
    <cfRule type="cellIs" dxfId="15309" priority="46164" operator="equal">
      <formula>15</formula>
    </cfRule>
  </conditionalFormatting>
  <conditionalFormatting sqref="AC211:AD211">
    <cfRule type="expression" dxfId="15308" priority="46163">
      <formula>AE211=15</formula>
    </cfRule>
  </conditionalFormatting>
  <conditionalFormatting sqref="AE211:AF211">
    <cfRule type="expression" dxfId="15307" priority="46162">
      <formula>AC211=25</formula>
    </cfRule>
  </conditionalFormatting>
  <conditionalFormatting sqref="AA213:AB215">
    <cfRule type="expression" dxfId="15306" priority="46149">
      <formula>AA213=10</formula>
    </cfRule>
    <cfRule type="expression" dxfId="15305" priority="46150">
      <formula>Y213=15</formula>
    </cfRule>
    <cfRule type="expression" dxfId="15304" priority="46151">
      <formula>W213=25</formula>
    </cfRule>
    <cfRule type="cellIs" dxfId="15303" priority="46161" operator="equal">
      <formula>25</formula>
    </cfRule>
  </conditionalFormatting>
  <conditionalFormatting sqref="AA213:AB215">
    <cfRule type="expression" dxfId="15302" priority="46158">
      <formula>AC213=15</formula>
    </cfRule>
    <cfRule type="expression" dxfId="15301" priority="46159">
      <formula>AE213=10</formula>
    </cfRule>
    <cfRule type="expression" dxfId="15300" priority="46160">
      <formula>AC213=15</formula>
    </cfRule>
  </conditionalFormatting>
  <conditionalFormatting sqref="W213:X215">
    <cfRule type="expression" dxfId="15299" priority="46155">
      <formula>AA213=10</formula>
    </cfRule>
    <cfRule type="expression" dxfId="15298" priority="46156">
      <formula>W213=25</formula>
    </cfRule>
    <cfRule type="expression" dxfId="15297" priority="46157">
      <formula>Y213=15</formula>
    </cfRule>
  </conditionalFormatting>
  <conditionalFormatting sqref="Y213:Z215">
    <cfRule type="expression" dxfId="15296" priority="46152">
      <formula>Y213=15</formula>
    </cfRule>
    <cfRule type="expression" dxfId="15295" priority="46153">
      <formula>AA213=10</formula>
    </cfRule>
    <cfRule type="expression" dxfId="15294" priority="46154">
      <formula>W213=25</formula>
    </cfRule>
  </conditionalFormatting>
  <conditionalFormatting sqref="AA212:AB212">
    <cfRule type="expression" dxfId="15293" priority="46136">
      <formula>AA212=10</formula>
    </cfRule>
    <cfRule type="expression" dxfId="15292" priority="46137">
      <formula>Y212=15</formula>
    </cfRule>
    <cfRule type="expression" dxfId="15291" priority="46138">
      <formula>W212=25</formula>
    </cfRule>
    <cfRule type="cellIs" dxfId="15290" priority="46148" operator="equal">
      <formula>25</formula>
    </cfRule>
  </conditionalFormatting>
  <conditionalFormatting sqref="AA212:AB212">
    <cfRule type="expression" dxfId="15289" priority="46145">
      <formula>AC212=15</formula>
    </cfRule>
    <cfRule type="expression" dxfId="15288" priority="46146">
      <formula>AE212=10</formula>
    </cfRule>
    <cfRule type="expression" dxfId="15287" priority="46147">
      <formula>AC212=15</formula>
    </cfRule>
  </conditionalFormatting>
  <conditionalFormatting sqref="W212:X212">
    <cfRule type="expression" dxfId="15286" priority="46142">
      <formula>AA212=10</formula>
    </cfRule>
    <cfRule type="expression" dxfId="15285" priority="46143">
      <formula>W212=25</formula>
    </cfRule>
    <cfRule type="expression" dxfId="15284" priority="46144">
      <formula>Y212=15</formula>
    </cfRule>
  </conditionalFormatting>
  <conditionalFormatting sqref="Y212:Z212">
    <cfRule type="expression" dxfId="15283" priority="46139">
      <formula>Y212=15</formula>
    </cfRule>
    <cfRule type="expression" dxfId="15282" priority="46140">
      <formula>AA212=10</formula>
    </cfRule>
    <cfRule type="expression" dxfId="15281" priority="46141">
      <formula>W212=25</formula>
    </cfRule>
  </conditionalFormatting>
  <conditionalFormatting sqref="AC212:AD215">
    <cfRule type="cellIs" dxfId="15280" priority="46135" operator="equal">
      <formula>25</formula>
    </cfRule>
  </conditionalFormatting>
  <conditionalFormatting sqref="AE212:AF215">
    <cfRule type="cellIs" dxfId="15279" priority="46134" operator="equal">
      <formula>15</formula>
    </cfRule>
  </conditionalFormatting>
  <conditionalFormatting sqref="AC212:AD215">
    <cfRule type="expression" dxfId="15278" priority="46133">
      <formula>AE212=15</formula>
    </cfRule>
  </conditionalFormatting>
  <conditionalFormatting sqref="AE212:AF215">
    <cfRule type="expression" dxfId="15277" priority="46132">
      <formula>AC212=25</formula>
    </cfRule>
  </conditionalFormatting>
  <conditionalFormatting sqref="CA211:CC215 CE211:CG215 CI211:CK215 CM211:CO215">
    <cfRule type="cellIs" dxfId="15276" priority="46130" operator="equal">
      <formula>"NO"</formula>
    </cfRule>
    <cfRule type="cellIs" dxfId="15275" priority="46131" operator="equal">
      <formula>"SI"</formula>
    </cfRule>
  </conditionalFormatting>
  <conditionalFormatting sqref="DA211:DC215 DE211:DG215 DM211:DO215 DI211:DK215">
    <cfRule type="cellIs" dxfId="15274" priority="46128" operator="equal">
      <formula>"NO"</formula>
    </cfRule>
    <cfRule type="cellIs" dxfId="15273" priority="46129" operator="equal">
      <formula>"SI"</formula>
    </cfRule>
  </conditionalFormatting>
  <conditionalFormatting sqref="CV211:CY215">
    <cfRule type="cellIs" dxfId="15272" priority="46126" operator="equal">
      <formula>"NO"</formula>
    </cfRule>
    <cfRule type="cellIs" dxfId="15271" priority="46127" operator="equal">
      <formula>"SI"</formula>
    </cfRule>
  </conditionalFormatting>
  <conditionalFormatting sqref="U217:V221">
    <cfRule type="cellIs" dxfId="15270" priority="46125" operator="equal">
      <formula>"X"</formula>
    </cfRule>
  </conditionalFormatting>
  <conditionalFormatting sqref="AJ220:AK221">
    <cfRule type="cellIs" dxfId="15269" priority="46123" operator="equal">
      <formula>"NO"</formula>
    </cfRule>
    <cfRule type="cellIs" dxfId="15268" priority="46124" operator="equal">
      <formula>"SI"</formula>
    </cfRule>
  </conditionalFormatting>
  <conditionalFormatting sqref="AL220:AM221">
    <cfRule type="cellIs" dxfId="15267" priority="46121" operator="equal">
      <formula>"ALE"</formula>
    </cfRule>
    <cfRule type="cellIs" dxfId="15266" priority="46122" operator="equal">
      <formula>"CON"</formula>
    </cfRule>
  </conditionalFormatting>
  <conditionalFormatting sqref="U217:U221">
    <cfRule type="cellIs" dxfId="15265" priority="46066" operator="equal">
      <formula>"Y"</formula>
    </cfRule>
  </conditionalFormatting>
  <conditionalFormatting sqref="AH217:AI221">
    <cfRule type="cellIs" dxfId="15264" priority="46117" operator="equal">
      <formula>0</formula>
    </cfRule>
    <cfRule type="cellIs" dxfId="15263" priority="46118" operator="between">
      <formula>"0.1"</formula>
      <formula>100</formula>
    </cfRule>
    <cfRule type="cellIs" dxfId="15262" priority="46119" operator="between">
      <formula>0</formula>
      <formula>100</formula>
    </cfRule>
    <cfRule type="cellIs" dxfId="15261" priority="46120" operator="between">
      <formula>0</formula>
      <formula>100</formula>
    </cfRule>
  </conditionalFormatting>
  <conditionalFormatting sqref="AI217:AI221">
    <cfRule type="cellIs" dxfId="15260" priority="46114" operator="equal">
      <formula>0</formula>
    </cfRule>
    <cfRule type="cellIs" dxfId="15259" priority="46115" operator="between">
      <formula>0</formula>
      <formula>100</formula>
    </cfRule>
    <cfRule type="cellIs" dxfId="15258" priority="46116" operator="between">
      <formula>"0.1"</formula>
      <formula>100</formula>
    </cfRule>
  </conditionalFormatting>
  <conditionalFormatting sqref="BA217">
    <cfRule type="cellIs" dxfId="15257" priority="46112" operator="equal">
      <formula>"NO"</formula>
    </cfRule>
    <cfRule type="cellIs" dxfId="15256" priority="46113" operator="equal">
      <formula>"SI"</formula>
    </cfRule>
  </conditionalFormatting>
  <conditionalFormatting sqref="AH217:AH221">
    <cfRule type="cellIs" dxfId="15255" priority="46111" operator="equal">
      <formula>0.58</formula>
    </cfRule>
  </conditionalFormatting>
  <conditionalFormatting sqref="AI217:AI221">
    <cfRule type="cellIs" dxfId="15254" priority="46110" operator="equal">
      <formula>0.56</formula>
    </cfRule>
  </conditionalFormatting>
  <conditionalFormatting sqref="AX217:AX221">
    <cfRule type="expression" dxfId="15253" priority="46084">
      <formula>"&lt;,2"</formula>
    </cfRule>
  </conditionalFormatting>
  <conditionalFormatting sqref="AV217:AV221">
    <cfRule type="expression" dxfId="15252" priority="46083">
      <formula>"&lt;,2"</formula>
    </cfRule>
  </conditionalFormatting>
  <conditionalFormatting sqref="AZ217">
    <cfRule type="expression" dxfId="15251" priority="46085">
      <formula>$BC217=25</formula>
    </cfRule>
    <cfRule type="expression" dxfId="15250" priority="46086">
      <formula>$BC217=24</formula>
    </cfRule>
    <cfRule type="expression" dxfId="15249" priority="46087">
      <formula>$BC217=23</formula>
    </cfRule>
    <cfRule type="expression" dxfId="15248" priority="46088">
      <formula>$BC217=22</formula>
    </cfRule>
    <cfRule type="expression" dxfId="15247" priority="46089">
      <formula>$BC217=21</formula>
    </cfRule>
    <cfRule type="expression" dxfId="15246" priority="46090">
      <formula>$BC217=20</formula>
    </cfRule>
    <cfRule type="expression" dxfId="15245" priority="46091">
      <formula>$BC217=19</formula>
    </cfRule>
    <cfRule type="expression" dxfId="15244" priority="46092">
      <formula>$BC217=18</formula>
    </cfRule>
    <cfRule type="expression" dxfId="15243" priority="46093">
      <formula>$BC217=17</formula>
    </cfRule>
    <cfRule type="expression" dxfId="15242" priority="46094">
      <formula>$BC217=16</formula>
    </cfRule>
    <cfRule type="expression" dxfId="15241" priority="46095">
      <formula>$BC217=15</formula>
    </cfRule>
    <cfRule type="expression" dxfId="15240" priority="46096">
      <formula>$BC217=14</formula>
    </cfRule>
    <cfRule type="expression" dxfId="15239" priority="46097">
      <formula>$BC217=13</formula>
    </cfRule>
    <cfRule type="expression" dxfId="15238" priority="46098">
      <formula>$BC217=12</formula>
    </cfRule>
    <cfRule type="expression" dxfId="15237" priority="46099">
      <formula>$BC217=11</formula>
    </cfRule>
    <cfRule type="expression" dxfId="15236" priority="46100">
      <formula>$BC217=10</formula>
    </cfRule>
    <cfRule type="expression" dxfId="15235" priority="46101">
      <formula>$BC217=9</formula>
    </cfRule>
    <cfRule type="expression" dxfId="15234" priority="46102">
      <formula>$BC217=8</formula>
    </cfRule>
    <cfRule type="expression" dxfId="15233" priority="46103">
      <formula>$BC217=7</formula>
    </cfRule>
    <cfRule type="expression" dxfId="15232" priority="46104">
      <formula>$BC217=6</formula>
    </cfRule>
    <cfRule type="expression" dxfId="15231" priority="46105">
      <formula>$BC217=5</formula>
    </cfRule>
    <cfRule type="expression" dxfId="15230" priority="46106">
      <formula>$BC217=4</formula>
    </cfRule>
    <cfRule type="expression" dxfId="15229" priority="46107">
      <formula>$BC217=3</formula>
    </cfRule>
    <cfRule type="expression" dxfId="15228" priority="46108">
      <formula>$BC217=2</formula>
    </cfRule>
    <cfRule type="expression" dxfId="15227" priority="46109">
      <formula>$BC217=1</formula>
    </cfRule>
  </conditionalFormatting>
  <conditionalFormatting sqref="AW217:AW221">
    <cfRule type="beginsWith" dxfId="15226" priority="46078" operator="beginsWith" text="MUY ALTA">
      <formula>LEFT(AW217,LEN("MUY ALTA"))="MUY ALTA"</formula>
    </cfRule>
    <cfRule type="beginsWith" dxfId="15225" priority="46079" operator="beginsWith" text="ALTA">
      <formula>LEFT(AW217,LEN("ALTA"))="ALTA"</formula>
    </cfRule>
    <cfRule type="beginsWith" dxfId="15224" priority="46080" operator="beginsWith" text="MEDIA">
      <formula>LEFT(AW217,LEN("MEDIA"))="MEDIA"</formula>
    </cfRule>
    <cfRule type="beginsWith" dxfId="15223" priority="46081" operator="beginsWith" text="BAJA">
      <formula>LEFT(AW217,LEN("BAJA"))="BAJA"</formula>
    </cfRule>
    <cfRule type="beginsWith" dxfId="15222" priority="46082" operator="beginsWith" text="MUY BAJA">
      <formula>LEFT(AW217,LEN("MUY BAJA"))="MUY BAJA"</formula>
    </cfRule>
  </conditionalFormatting>
  <conditionalFormatting sqref="AY217:AY221">
    <cfRule type="beginsWith" dxfId="15221" priority="46073" operator="beginsWith" text="MUY ALTA">
      <formula>LEFT(AY217,LEN("MUY ALTA"))="MUY ALTA"</formula>
    </cfRule>
    <cfRule type="beginsWith" dxfId="15220" priority="46074" operator="beginsWith" text="ALTA">
      <formula>LEFT(AY217,LEN("ALTA"))="ALTA"</formula>
    </cfRule>
    <cfRule type="beginsWith" dxfId="15219" priority="46075" operator="beginsWith" text="MEDIA">
      <formula>LEFT(AY217,LEN("MEDIA"))="MEDIA"</formula>
    </cfRule>
    <cfRule type="beginsWith" dxfId="15218" priority="46076" operator="beginsWith" text="BAJA">
      <formula>LEFT(AY217,LEN("BAJA"))="BAJA"</formula>
    </cfRule>
    <cfRule type="beginsWith" dxfId="15217" priority="46077" operator="beginsWith" text="MUY BAJA">
      <formula>LEFT(AY217,LEN("MUY BAJA"))="MUY BAJA"</formula>
    </cfRule>
  </conditionalFormatting>
  <conditionalFormatting sqref="AN220:AO221">
    <cfRule type="cellIs" dxfId="15216" priority="46071" operator="equal">
      <formula>"NO"</formula>
    </cfRule>
  </conditionalFormatting>
  <conditionalFormatting sqref="BA217:BA221">
    <cfRule type="cellIs" dxfId="15215" priority="46068" operator="equal">
      <formula>"Evitar"</formula>
    </cfRule>
    <cfRule type="cellIs" dxfId="15214" priority="46069" operator="equal">
      <formula>"Aceptar"</formula>
    </cfRule>
    <cfRule type="cellIs" dxfId="15213" priority="46070" operator="equal">
      <formula>"Reducir"</formula>
    </cfRule>
  </conditionalFormatting>
  <conditionalFormatting sqref="V217:V221">
    <cfRule type="cellIs" dxfId="15212" priority="46067" operator="equal">
      <formula>"X"</formula>
    </cfRule>
  </conditionalFormatting>
  <conditionalFormatting sqref="R217">
    <cfRule type="expression" dxfId="15211" priority="46041">
      <formula>$S217=25</formula>
    </cfRule>
    <cfRule type="expression" dxfId="15210" priority="46042">
      <formula>$S217=24</formula>
    </cfRule>
    <cfRule type="expression" dxfId="15209" priority="46043">
      <formula>$S217=23</formula>
    </cfRule>
    <cfRule type="expression" dxfId="15208" priority="46044">
      <formula>$S217=22</formula>
    </cfRule>
    <cfRule type="expression" dxfId="15207" priority="46045">
      <formula>$S217=21</formula>
    </cfRule>
    <cfRule type="expression" dxfId="15206" priority="46046">
      <formula>$S217=20</formula>
    </cfRule>
    <cfRule type="expression" dxfId="15205" priority="46047">
      <formula>$S217=19</formula>
    </cfRule>
    <cfRule type="expression" dxfId="15204" priority="46048">
      <formula>$S217=18</formula>
    </cfRule>
    <cfRule type="expression" dxfId="15203" priority="46049">
      <formula>$S217=17</formula>
    </cfRule>
    <cfRule type="expression" dxfId="15202" priority="46050">
      <formula>$S217=16</formula>
    </cfRule>
    <cfRule type="expression" dxfId="15201" priority="46051">
      <formula>$S217=15</formula>
    </cfRule>
    <cfRule type="expression" dxfId="15200" priority="46052">
      <formula>$S217=14</formula>
    </cfRule>
    <cfRule type="expression" dxfId="15199" priority="46053">
      <formula>$S217=13</formula>
    </cfRule>
    <cfRule type="expression" dxfId="15198" priority="46054">
      <formula>$S217=12</formula>
    </cfRule>
    <cfRule type="expression" dxfId="15197" priority="46055">
      <formula>$S217=11</formula>
    </cfRule>
    <cfRule type="expression" dxfId="15196" priority="46056">
      <formula>$S217=10</formula>
    </cfRule>
    <cfRule type="expression" dxfId="15195" priority="46057">
      <formula>$S217=9</formula>
    </cfRule>
    <cfRule type="expression" dxfId="15194" priority="46058">
      <formula>$S217=8</formula>
    </cfRule>
    <cfRule type="expression" dxfId="15193" priority="46059">
      <formula>$S217=7</formula>
    </cfRule>
    <cfRule type="expression" dxfId="15192" priority="46060">
      <formula>$S217=6</formula>
    </cfRule>
    <cfRule type="expression" dxfId="15191" priority="46061">
      <formula>$S217=5</formula>
    </cfRule>
    <cfRule type="expression" dxfId="15190" priority="46062">
      <formula>$S217=4</formula>
    </cfRule>
    <cfRule type="expression" dxfId="15189" priority="46063">
      <formula>$S217=3</formula>
    </cfRule>
    <cfRule type="expression" dxfId="15188" priority="46064">
      <formula>$S217=2</formula>
    </cfRule>
    <cfRule type="expression" dxfId="15187" priority="46065">
      <formula>$S217=1</formula>
    </cfRule>
  </conditionalFormatting>
  <conditionalFormatting sqref="P217:P221">
    <cfRule type="expression" dxfId="15186" priority="46040">
      <formula>"&lt;,2"</formula>
    </cfRule>
  </conditionalFormatting>
  <conditionalFormatting sqref="Q217:Q221">
    <cfRule type="cellIs" dxfId="15185" priority="46032" operator="equal">
      <formula>20</formula>
    </cfRule>
    <cfRule type="cellIs" dxfId="15184" priority="46033" operator="equal">
      <formula>10</formula>
    </cfRule>
    <cfRule type="cellIs" dxfId="15183" priority="46034" operator="equal">
      <formula>5</formula>
    </cfRule>
    <cfRule type="cellIs" dxfId="15182" priority="46035" operator="equal">
      <formula>1</formula>
    </cfRule>
    <cfRule type="cellIs" dxfId="15181" priority="46036" operator="equal">
      <formula>0.8</formula>
    </cfRule>
    <cfRule type="cellIs" dxfId="15180" priority="46037" operator="equal">
      <formula>0.6</formula>
    </cfRule>
    <cfRule type="cellIs" dxfId="15179" priority="46038" operator="equal">
      <formula>0.4</formula>
    </cfRule>
    <cfRule type="cellIs" dxfId="15178" priority="46039" operator="equal">
      <formula>20%</formula>
    </cfRule>
  </conditionalFormatting>
  <conditionalFormatting sqref="O217:O221">
    <cfRule type="cellIs" dxfId="15177" priority="46025" operator="equal">
      <formula>"MUY ALTA "</formula>
    </cfRule>
    <cfRule type="cellIs" dxfId="15176" priority="46026" operator="equal">
      <formula>"MUY ALTA"</formula>
    </cfRule>
    <cfRule type="cellIs" dxfId="15175" priority="46027" operator="equal">
      <formula>"ALTA"</formula>
    </cfRule>
    <cfRule type="cellIs" dxfId="15174" priority="46028" operator="equal">
      <formula>"MEDIA"</formula>
    </cfRule>
    <cfRule type="cellIs" dxfId="15173" priority="46029" operator="equal">
      <formula>"BAJA"</formula>
    </cfRule>
    <cfRule type="cellIs" dxfId="15172" priority="46030" operator="equal">
      <formula>"MUY BAJA"</formula>
    </cfRule>
    <cfRule type="cellIs" dxfId="15171" priority="46031" operator="equal">
      <formula>0.2</formula>
    </cfRule>
  </conditionalFormatting>
  <conditionalFormatting sqref="N217:N221">
    <cfRule type="beginsWith" priority="46018" operator="beginsWith" text="La actividad que conlleva el riesgo se ejecuta como máximos 2 veces por año">
      <formula>LEFT(N217,LEN("La actividad que conlleva el riesgo se ejecuta como máximos 2 veces por año"))="La actividad que conlleva el riesgo se ejecuta como máximos 2 veces por año"</formula>
    </cfRule>
    <cfRule type="cellIs" dxfId="15170" priority="46019" operator="equal">
      <formula>"La actividad que conlleva el riesgo se ejecuta como máximos 2 veces por año"</formula>
    </cfRule>
    <cfRule type="cellIs" dxfId="15169" priority="46020" operator="equal">
      <formula>"La actividad que conlleva el riesgo se ejecuta como máximos 2 veces por año "</formula>
    </cfRule>
    <cfRule type="containsText" dxfId="15168" priority="46022" operator="containsText" text="La actividad que conlleva el riesgo se ejecuta como máximos 2 veces por año">
      <formula>NOT(ISERROR(SEARCH("La actividad que conlleva el riesgo se ejecuta como máximos 2 veces por año",N217)))</formula>
    </cfRule>
    <cfRule type="cellIs" dxfId="15167" priority="46023" operator="equal">
      <formula>"La actividad que conlleva el riesgo se ejecuta como máximos 2 veces por año"</formula>
    </cfRule>
    <cfRule type="cellIs" dxfId="15166" priority="46024" operator="equal">
      <formula>"La actividad que conlleva el riesgo se ejecuta como máximos 2 veces por año"</formula>
    </cfRule>
  </conditionalFormatting>
  <conditionalFormatting sqref="V217:V221">
    <cfRule type="expression" dxfId="15165" priority="46016">
      <formula>U217=Y</formula>
    </cfRule>
    <cfRule type="expression" dxfId="15164" priority="46017">
      <formula>U217="y"</formula>
    </cfRule>
  </conditionalFormatting>
  <conditionalFormatting sqref="V218">
    <cfRule type="expression" dxfId="15163" priority="46014">
      <formula>$U$20=Y</formula>
    </cfRule>
    <cfRule type="expression" dxfId="15162" priority="46015">
      <formula>$U$20=x</formula>
    </cfRule>
  </conditionalFormatting>
  <conditionalFormatting sqref="U217:U221">
    <cfRule type="expression" dxfId="15161" priority="46013">
      <formula>V217="X"</formula>
    </cfRule>
  </conditionalFormatting>
  <conditionalFormatting sqref="V217:V221">
    <cfRule type="expression" dxfId="15160" priority="46011">
      <formula>U217=Y</formula>
    </cfRule>
    <cfRule type="expression" dxfId="15159" priority="46012">
      <formula>U217="y"</formula>
    </cfRule>
  </conditionalFormatting>
  <conditionalFormatting sqref="V218">
    <cfRule type="expression" dxfId="15158" priority="46009">
      <formula>$U$20=Y</formula>
    </cfRule>
    <cfRule type="expression" dxfId="15157" priority="46010">
      <formula>$U$20=x</formula>
    </cfRule>
  </conditionalFormatting>
  <conditionalFormatting sqref="U217:U221">
    <cfRule type="expression" dxfId="15156" priority="46008">
      <formula>V217="X"</formula>
    </cfRule>
  </conditionalFormatting>
  <conditionalFormatting sqref="AA217:AB217">
    <cfRule type="expression" dxfId="15155" priority="45995">
      <formula>AA217=10</formula>
    </cfRule>
    <cfRule type="expression" dxfId="15154" priority="45996">
      <formula>Y217=15</formula>
    </cfRule>
    <cfRule type="expression" dxfId="15153" priority="45997">
      <formula>W217=25</formula>
    </cfRule>
    <cfRule type="cellIs" dxfId="15152" priority="46007" operator="equal">
      <formula>25</formula>
    </cfRule>
  </conditionalFormatting>
  <conditionalFormatting sqref="AA217:AB217">
    <cfRule type="expression" dxfId="15151" priority="46004">
      <formula>AC217=15</formula>
    </cfRule>
    <cfRule type="expression" dxfId="15150" priority="46005">
      <formula>AE217=10</formula>
    </cfRule>
    <cfRule type="expression" dxfId="15149" priority="46006">
      <formula>AC217=15</formula>
    </cfRule>
  </conditionalFormatting>
  <conditionalFormatting sqref="W217:X217">
    <cfRule type="expression" dxfId="15148" priority="46001">
      <formula>AA217=10</formula>
    </cfRule>
    <cfRule type="expression" dxfId="15147" priority="46002">
      <formula>W217=25</formula>
    </cfRule>
    <cfRule type="expression" dxfId="15146" priority="46003">
      <formula>Y217=15</formula>
    </cfRule>
  </conditionalFormatting>
  <conditionalFormatting sqref="Y217:Z217">
    <cfRule type="expression" dxfId="15145" priority="45998">
      <formula>Y217=15</formula>
    </cfRule>
    <cfRule type="expression" dxfId="15144" priority="45999">
      <formula>AA217=10</formula>
    </cfRule>
    <cfRule type="expression" dxfId="15143" priority="46000">
      <formula>W217=25</formula>
    </cfRule>
  </conditionalFormatting>
  <conditionalFormatting sqref="AC217:AD217">
    <cfRule type="cellIs" dxfId="15142" priority="45994" operator="equal">
      <formula>25</formula>
    </cfRule>
  </conditionalFormatting>
  <conditionalFormatting sqref="AE217:AF217">
    <cfRule type="cellIs" dxfId="15141" priority="45993" operator="equal">
      <formula>15</formula>
    </cfRule>
  </conditionalFormatting>
  <conditionalFormatting sqref="AC217:AD217">
    <cfRule type="expression" dxfId="15140" priority="45992">
      <formula>AE217=15</formula>
    </cfRule>
  </conditionalFormatting>
  <conditionalFormatting sqref="AE217:AF217">
    <cfRule type="expression" dxfId="15139" priority="45991">
      <formula>AC217=25</formula>
    </cfRule>
  </conditionalFormatting>
  <conditionalFormatting sqref="AA219:AB221">
    <cfRule type="expression" dxfId="15138" priority="45978">
      <formula>AA219=10</formula>
    </cfRule>
    <cfRule type="expression" dxfId="15137" priority="45979">
      <formula>Y219=15</formula>
    </cfRule>
    <cfRule type="expression" dxfId="15136" priority="45980">
      <formula>W219=25</formula>
    </cfRule>
    <cfRule type="cellIs" dxfId="15135" priority="45990" operator="equal">
      <formula>25</formula>
    </cfRule>
  </conditionalFormatting>
  <conditionalFormatting sqref="AA219:AB221">
    <cfRule type="expression" dxfId="15134" priority="45987">
      <formula>AC219=15</formula>
    </cfRule>
    <cfRule type="expression" dxfId="15133" priority="45988">
      <formula>AE219=10</formula>
    </cfRule>
    <cfRule type="expression" dxfId="15132" priority="45989">
      <formula>AC219=15</formula>
    </cfRule>
  </conditionalFormatting>
  <conditionalFormatting sqref="W219:X221">
    <cfRule type="expression" dxfId="15131" priority="45984">
      <formula>AA219=10</formula>
    </cfRule>
    <cfRule type="expression" dxfId="15130" priority="45985">
      <formula>W219=25</formula>
    </cfRule>
    <cfRule type="expression" dxfId="15129" priority="45986">
      <formula>Y219=15</formula>
    </cfRule>
  </conditionalFormatting>
  <conditionalFormatting sqref="Y219:Z221">
    <cfRule type="expression" dxfId="15128" priority="45981">
      <formula>Y219=15</formula>
    </cfRule>
    <cfRule type="expression" dxfId="15127" priority="45982">
      <formula>AA219=10</formula>
    </cfRule>
    <cfRule type="expression" dxfId="15126" priority="45983">
      <formula>W219=25</formula>
    </cfRule>
  </conditionalFormatting>
  <conditionalFormatting sqref="AA218:AB218">
    <cfRule type="expression" dxfId="15125" priority="45965">
      <formula>AA218=10</formula>
    </cfRule>
    <cfRule type="expression" dxfId="15124" priority="45966">
      <formula>Y218=15</formula>
    </cfRule>
    <cfRule type="expression" dxfId="15123" priority="45967">
      <formula>W218=25</formula>
    </cfRule>
    <cfRule type="cellIs" dxfId="15122" priority="45977" operator="equal">
      <formula>25</formula>
    </cfRule>
  </conditionalFormatting>
  <conditionalFormatting sqref="AA218:AB218">
    <cfRule type="expression" dxfId="15121" priority="45974">
      <formula>AC218=15</formula>
    </cfRule>
    <cfRule type="expression" dxfId="15120" priority="45975">
      <formula>AE218=10</formula>
    </cfRule>
    <cfRule type="expression" dxfId="15119" priority="45976">
      <formula>AC218=15</formula>
    </cfRule>
  </conditionalFormatting>
  <conditionalFormatting sqref="W218:X218">
    <cfRule type="expression" dxfId="15118" priority="45971">
      <formula>AA218=10</formula>
    </cfRule>
    <cfRule type="expression" dxfId="15117" priority="45972">
      <formula>W218=25</formula>
    </cfRule>
    <cfRule type="expression" dxfId="15116" priority="45973">
      <formula>Y218=15</formula>
    </cfRule>
  </conditionalFormatting>
  <conditionalFormatting sqref="Y218:Z218">
    <cfRule type="expression" dxfId="15115" priority="45968">
      <formula>Y218=15</formula>
    </cfRule>
    <cfRule type="expression" dxfId="15114" priority="45969">
      <formula>AA218=10</formula>
    </cfRule>
    <cfRule type="expression" dxfId="15113" priority="45970">
      <formula>W218=25</formula>
    </cfRule>
  </conditionalFormatting>
  <conditionalFormatting sqref="AC218:AD221">
    <cfRule type="cellIs" dxfId="15112" priority="45964" operator="equal">
      <formula>25</formula>
    </cfRule>
  </conditionalFormatting>
  <conditionalFormatting sqref="AE218:AF221">
    <cfRule type="cellIs" dxfId="15111" priority="45963" operator="equal">
      <formula>15</formula>
    </cfRule>
  </conditionalFormatting>
  <conditionalFormatting sqref="AC218:AD221">
    <cfRule type="expression" dxfId="15110" priority="45962">
      <formula>AE218=15</formula>
    </cfRule>
  </conditionalFormatting>
  <conditionalFormatting sqref="AE218:AF221">
    <cfRule type="expression" dxfId="15109" priority="45961">
      <formula>AC218=25</formula>
    </cfRule>
  </conditionalFormatting>
  <conditionalFormatting sqref="CA217:CC221 CE217:CG221 CI217:CK221 CM217:CO221">
    <cfRule type="cellIs" dxfId="15108" priority="45959" operator="equal">
      <formula>"NO"</formula>
    </cfRule>
    <cfRule type="cellIs" dxfId="15107" priority="45960" operator="equal">
      <formula>"SI"</formula>
    </cfRule>
  </conditionalFormatting>
  <conditionalFormatting sqref="DA217:DC221 DE217:DG221 DM217:DO221 DI217:DK221">
    <cfRule type="cellIs" dxfId="15106" priority="45957" operator="equal">
      <formula>"NO"</formula>
    </cfRule>
    <cfRule type="cellIs" dxfId="15105" priority="45958" operator="equal">
      <formula>"SI"</formula>
    </cfRule>
  </conditionalFormatting>
  <conditionalFormatting sqref="CV217:CY221">
    <cfRule type="cellIs" dxfId="15104" priority="45955" operator="equal">
      <formula>"NO"</formula>
    </cfRule>
    <cfRule type="cellIs" dxfId="15103" priority="45956" operator="equal">
      <formula>"SI"</formula>
    </cfRule>
  </conditionalFormatting>
  <conditionalFormatting sqref="U223:V227">
    <cfRule type="cellIs" dxfId="15102" priority="45954" operator="equal">
      <formula>"X"</formula>
    </cfRule>
  </conditionalFormatting>
  <conditionalFormatting sqref="AJ226:AK227">
    <cfRule type="cellIs" dxfId="15101" priority="45952" operator="equal">
      <formula>"NO"</formula>
    </cfRule>
    <cfRule type="cellIs" dxfId="15100" priority="45953" operator="equal">
      <formula>"SI"</formula>
    </cfRule>
  </conditionalFormatting>
  <conditionalFormatting sqref="AL226:AM227">
    <cfRule type="cellIs" dxfId="15099" priority="45950" operator="equal">
      <formula>"ALE"</formula>
    </cfRule>
    <cfRule type="cellIs" dxfId="15098" priority="45951" operator="equal">
      <formula>"CON"</formula>
    </cfRule>
  </conditionalFormatting>
  <conditionalFormatting sqref="U223:U227">
    <cfRule type="cellIs" dxfId="15097" priority="45895" operator="equal">
      <formula>"Y"</formula>
    </cfRule>
  </conditionalFormatting>
  <conditionalFormatting sqref="AH223:AI227">
    <cfRule type="cellIs" dxfId="15096" priority="45946" operator="equal">
      <formula>0</formula>
    </cfRule>
    <cfRule type="cellIs" dxfId="15095" priority="45947" operator="between">
      <formula>"0.1"</formula>
      <formula>100</formula>
    </cfRule>
    <cfRule type="cellIs" dxfId="15094" priority="45948" operator="between">
      <formula>0</formula>
      <formula>100</formula>
    </cfRule>
    <cfRule type="cellIs" dxfId="15093" priority="45949" operator="between">
      <formula>0</formula>
      <formula>100</formula>
    </cfRule>
  </conditionalFormatting>
  <conditionalFormatting sqref="AI223:AI227">
    <cfRule type="cellIs" dxfId="15092" priority="45943" operator="equal">
      <formula>0</formula>
    </cfRule>
    <cfRule type="cellIs" dxfId="15091" priority="45944" operator="between">
      <formula>0</formula>
      <formula>100</formula>
    </cfRule>
    <cfRule type="cellIs" dxfId="15090" priority="45945" operator="between">
      <formula>"0.1"</formula>
      <formula>100</formula>
    </cfRule>
  </conditionalFormatting>
  <conditionalFormatting sqref="BA223">
    <cfRule type="cellIs" dxfId="15089" priority="45941" operator="equal">
      <formula>"NO"</formula>
    </cfRule>
    <cfRule type="cellIs" dxfId="15088" priority="45942" operator="equal">
      <formula>"SI"</formula>
    </cfRule>
  </conditionalFormatting>
  <conditionalFormatting sqref="AH223:AH227">
    <cfRule type="cellIs" dxfId="15087" priority="45940" operator="equal">
      <formula>0.58</formula>
    </cfRule>
  </conditionalFormatting>
  <conditionalFormatting sqref="AI223:AI227">
    <cfRule type="cellIs" dxfId="15086" priority="45939" operator="equal">
      <formula>0.56</formula>
    </cfRule>
  </conditionalFormatting>
  <conditionalFormatting sqref="AX223:AX227">
    <cfRule type="expression" dxfId="15085" priority="45913">
      <formula>"&lt;,2"</formula>
    </cfRule>
  </conditionalFormatting>
  <conditionalFormatting sqref="AV223:AV227">
    <cfRule type="expression" dxfId="15084" priority="45912">
      <formula>"&lt;,2"</formula>
    </cfRule>
  </conditionalFormatting>
  <conditionalFormatting sqref="AZ223">
    <cfRule type="expression" dxfId="15083" priority="45914">
      <formula>$BC223=25</formula>
    </cfRule>
    <cfRule type="expression" dxfId="15082" priority="45915">
      <formula>$BC223=24</formula>
    </cfRule>
    <cfRule type="expression" dxfId="15081" priority="45916">
      <formula>$BC223=23</formula>
    </cfRule>
    <cfRule type="expression" dxfId="15080" priority="45917">
      <formula>$BC223=22</formula>
    </cfRule>
    <cfRule type="expression" dxfId="15079" priority="45918">
      <formula>$BC223=21</formula>
    </cfRule>
    <cfRule type="expression" dxfId="15078" priority="45919">
      <formula>$BC223=20</formula>
    </cfRule>
    <cfRule type="expression" dxfId="15077" priority="45920">
      <formula>$BC223=19</formula>
    </cfRule>
    <cfRule type="expression" dxfId="15076" priority="45921">
      <formula>$BC223=18</formula>
    </cfRule>
    <cfRule type="expression" dxfId="15075" priority="45922">
      <formula>$BC223=17</formula>
    </cfRule>
    <cfRule type="expression" dxfId="15074" priority="45923">
      <formula>$BC223=16</formula>
    </cfRule>
    <cfRule type="expression" dxfId="15073" priority="45924">
      <formula>$BC223=15</formula>
    </cfRule>
    <cfRule type="expression" dxfId="15072" priority="45925">
      <formula>$BC223=14</formula>
    </cfRule>
    <cfRule type="expression" dxfId="15071" priority="45926">
      <formula>$BC223=13</formula>
    </cfRule>
    <cfRule type="expression" dxfId="15070" priority="45927">
      <formula>$BC223=12</formula>
    </cfRule>
    <cfRule type="expression" dxfId="15069" priority="45928">
      <formula>$BC223=11</formula>
    </cfRule>
    <cfRule type="expression" dxfId="15068" priority="45929">
      <formula>$BC223=10</formula>
    </cfRule>
    <cfRule type="expression" dxfId="15067" priority="45930">
      <formula>$BC223=9</formula>
    </cfRule>
    <cfRule type="expression" dxfId="15066" priority="45931">
      <formula>$BC223=8</formula>
    </cfRule>
    <cfRule type="expression" dxfId="15065" priority="45932">
      <formula>$BC223=7</formula>
    </cfRule>
    <cfRule type="expression" dxfId="15064" priority="45933">
      <formula>$BC223=6</formula>
    </cfRule>
    <cfRule type="expression" dxfId="15063" priority="45934">
      <formula>$BC223=5</formula>
    </cfRule>
    <cfRule type="expression" dxfId="15062" priority="45935">
      <formula>$BC223=4</formula>
    </cfRule>
    <cfRule type="expression" dxfId="15061" priority="45936">
      <formula>$BC223=3</formula>
    </cfRule>
    <cfRule type="expression" dxfId="15060" priority="45937">
      <formula>$BC223=2</formula>
    </cfRule>
    <cfRule type="expression" dxfId="15059" priority="45938">
      <formula>$BC223=1</formula>
    </cfRule>
  </conditionalFormatting>
  <conditionalFormatting sqref="AW223:AW227">
    <cfRule type="beginsWith" dxfId="15058" priority="45907" operator="beginsWith" text="MUY ALTA">
      <formula>LEFT(AW223,LEN("MUY ALTA"))="MUY ALTA"</formula>
    </cfRule>
    <cfRule type="beginsWith" dxfId="15057" priority="45908" operator="beginsWith" text="ALTA">
      <formula>LEFT(AW223,LEN("ALTA"))="ALTA"</formula>
    </cfRule>
    <cfRule type="beginsWith" dxfId="15056" priority="45909" operator="beginsWith" text="MEDIA">
      <formula>LEFT(AW223,LEN("MEDIA"))="MEDIA"</formula>
    </cfRule>
    <cfRule type="beginsWith" dxfId="15055" priority="45910" operator="beginsWith" text="BAJA">
      <formula>LEFT(AW223,LEN("BAJA"))="BAJA"</formula>
    </cfRule>
    <cfRule type="beginsWith" dxfId="15054" priority="45911" operator="beginsWith" text="MUY BAJA">
      <formula>LEFT(AW223,LEN("MUY BAJA"))="MUY BAJA"</formula>
    </cfRule>
  </conditionalFormatting>
  <conditionalFormatting sqref="AY223:AY227">
    <cfRule type="beginsWith" dxfId="15053" priority="45902" operator="beginsWith" text="MUY ALTA">
      <formula>LEFT(AY223,LEN("MUY ALTA"))="MUY ALTA"</formula>
    </cfRule>
    <cfRule type="beginsWith" dxfId="15052" priority="45903" operator="beginsWith" text="ALTA">
      <formula>LEFT(AY223,LEN("ALTA"))="ALTA"</formula>
    </cfRule>
    <cfRule type="beginsWith" dxfId="15051" priority="45904" operator="beginsWith" text="MEDIA">
      <formula>LEFT(AY223,LEN("MEDIA"))="MEDIA"</formula>
    </cfRule>
    <cfRule type="beginsWith" dxfId="15050" priority="45905" operator="beginsWith" text="BAJA">
      <formula>LEFT(AY223,LEN("BAJA"))="BAJA"</formula>
    </cfRule>
    <cfRule type="beginsWith" dxfId="15049" priority="45906" operator="beginsWith" text="MUY BAJA">
      <formula>LEFT(AY223,LEN("MUY BAJA"))="MUY BAJA"</formula>
    </cfRule>
  </conditionalFormatting>
  <conditionalFormatting sqref="AN226:AO227">
    <cfRule type="cellIs" dxfId="15048" priority="45900" operator="equal">
      <formula>"NO"</formula>
    </cfRule>
  </conditionalFormatting>
  <conditionalFormatting sqref="BA223:BA227">
    <cfRule type="cellIs" dxfId="15047" priority="45897" operator="equal">
      <formula>"Evitar"</formula>
    </cfRule>
    <cfRule type="cellIs" dxfId="15046" priority="45898" operator="equal">
      <formula>"Aceptar"</formula>
    </cfRule>
    <cfRule type="cellIs" dxfId="15045" priority="45899" operator="equal">
      <formula>"Reducir"</formula>
    </cfRule>
  </conditionalFormatting>
  <conditionalFormatting sqref="V223:V227">
    <cfRule type="cellIs" dxfId="15044" priority="45896" operator="equal">
      <formula>"X"</formula>
    </cfRule>
  </conditionalFormatting>
  <conditionalFormatting sqref="R223">
    <cfRule type="expression" dxfId="15043" priority="45870">
      <formula>$S223=25</formula>
    </cfRule>
    <cfRule type="expression" dxfId="15042" priority="45871">
      <formula>$S223=24</formula>
    </cfRule>
    <cfRule type="expression" dxfId="15041" priority="45872">
      <formula>$S223=23</formula>
    </cfRule>
    <cfRule type="expression" dxfId="15040" priority="45873">
      <formula>$S223=22</formula>
    </cfRule>
    <cfRule type="expression" dxfId="15039" priority="45874">
      <formula>$S223=21</formula>
    </cfRule>
    <cfRule type="expression" dxfId="15038" priority="45875">
      <formula>$S223=20</formula>
    </cfRule>
    <cfRule type="expression" dxfId="15037" priority="45876">
      <formula>$S223=19</formula>
    </cfRule>
    <cfRule type="expression" dxfId="15036" priority="45877">
      <formula>$S223=18</formula>
    </cfRule>
    <cfRule type="expression" dxfId="15035" priority="45878">
      <formula>$S223=17</formula>
    </cfRule>
    <cfRule type="expression" dxfId="15034" priority="45879">
      <formula>$S223=16</formula>
    </cfRule>
    <cfRule type="expression" dxfId="15033" priority="45880">
      <formula>$S223=15</formula>
    </cfRule>
    <cfRule type="expression" dxfId="15032" priority="45881">
      <formula>$S223=14</formula>
    </cfRule>
    <cfRule type="expression" dxfId="15031" priority="45882">
      <formula>$S223=13</formula>
    </cfRule>
    <cfRule type="expression" dxfId="15030" priority="45883">
      <formula>$S223=12</formula>
    </cfRule>
    <cfRule type="expression" dxfId="15029" priority="45884">
      <formula>$S223=11</formula>
    </cfRule>
    <cfRule type="expression" dxfId="15028" priority="45885">
      <formula>$S223=10</formula>
    </cfRule>
    <cfRule type="expression" dxfId="15027" priority="45886">
      <formula>$S223=9</formula>
    </cfRule>
    <cfRule type="expression" dxfId="15026" priority="45887">
      <formula>$S223=8</formula>
    </cfRule>
    <cfRule type="expression" dxfId="15025" priority="45888">
      <formula>$S223=7</formula>
    </cfRule>
    <cfRule type="expression" dxfId="15024" priority="45889">
      <formula>$S223=6</formula>
    </cfRule>
    <cfRule type="expression" dxfId="15023" priority="45890">
      <formula>$S223=5</formula>
    </cfRule>
    <cfRule type="expression" dxfId="15022" priority="45891">
      <formula>$S223=4</formula>
    </cfRule>
    <cfRule type="expression" dxfId="15021" priority="45892">
      <formula>$S223=3</formula>
    </cfRule>
    <cfRule type="expression" dxfId="15020" priority="45893">
      <formula>$S223=2</formula>
    </cfRule>
    <cfRule type="expression" dxfId="15019" priority="45894">
      <formula>$S223=1</formula>
    </cfRule>
  </conditionalFormatting>
  <conditionalFormatting sqref="P223:P227">
    <cfRule type="expression" dxfId="15018" priority="45869">
      <formula>"&lt;,2"</formula>
    </cfRule>
  </conditionalFormatting>
  <conditionalFormatting sqref="Q223:Q227">
    <cfRule type="cellIs" dxfId="15017" priority="45861" operator="equal">
      <formula>20</formula>
    </cfRule>
    <cfRule type="cellIs" dxfId="15016" priority="45862" operator="equal">
      <formula>10</formula>
    </cfRule>
    <cfRule type="cellIs" dxfId="15015" priority="45863" operator="equal">
      <formula>5</formula>
    </cfRule>
    <cfRule type="cellIs" dxfId="15014" priority="45864" operator="equal">
      <formula>1</formula>
    </cfRule>
    <cfRule type="cellIs" dxfId="15013" priority="45865" operator="equal">
      <formula>0.8</formula>
    </cfRule>
    <cfRule type="cellIs" dxfId="15012" priority="45866" operator="equal">
      <formula>0.6</formula>
    </cfRule>
    <cfRule type="cellIs" dxfId="15011" priority="45867" operator="equal">
      <formula>0.4</formula>
    </cfRule>
    <cfRule type="cellIs" dxfId="15010" priority="45868" operator="equal">
      <formula>20%</formula>
    </cfRule>
  </conditionalFormatting>
  <conditionalFormatting sqref="O223:O227">
    <cfRule type="cellIs" dxfId="15009" priority="45854" operator="equal">
      <formula>"MUY ALTA "</formula>
    </cfRule>
    <cfRule type="cellIs" dxfId="15008" priority="45855" operator="equal">
      <formula>"MUY ALTA"</formula>
    </cfRule>
    <cfRule type="cellIs" dxfId="15007" priority="45856" operator="equal">
      <formula>"ALTA"</formula>
    </cfRule>
    <cfRule type="cellIs" dxfId="15006" priority="45857" operator="equal">
      <formula>"MEDIA"</formula>
    </cfRule>
    <cfRule type="cellIs" dxfId="15005" priority="45858" operator="equal">
      <formula>"BAJA"</formula>
    </cfRule>
    <cfRule type="cellIs" dxfId="15004" priority="45859" operator="equal">
      <formula>"MUY BAJA"</formula>
    </cfRule>
    <cfRule type="cellIs" dxfId="15003" priority="45860" operator="equal">
      <formula>0.2</formula>
    </cfRule>
  </conditionalFormatting>
  <conditionalFormatting sqref="N223:N227">
    <cfRule type="beginsWith" priority="45847" operator="beginsWith" text="La actividad que conlleva el riesgo se ejecuta como máximos 2 veces por año">
      <formula>LEFT(N223,LEN("La actividad que conlleva el riesgo se ejecuta como máximos 2 veces por año"))="La actividad que conlleva el riesgo se ejecuta como máximos 2 veces por año"</formula>
    </cfRule>
    <cfRule type="cellIs" dxfId="15002" priority="45848" operator="equal">
      <formula>"La actividad que conlleva el riesgo se ejecuta como máximos 2 veces por año"</formula>
    </cfRule>
    <cfRule type="cellIs" dxfId="15001" priority="45849" operator="equal">
      <formula>"La actividad que conlleva el riesgo se ejecuta como máximos 2 veces por año "</formula>
    </cfRule>
    <cfRule type="containsText" dxfId="15000" priority="45851" operator="containsText" text="La actividad que conlleva el riesgo se ejecuta como máximos 2 veces por año">
      <formula>NOT(ISERROR(SEARCH("La actividad que conlleva el riesgo se ejecuta como máximos 2 veces por año",N223)))</formula>
    </cfRule>
    <cfRule type="cellIs" dxfId="14999" priority="45852" operator="equal">
      <formula>"La actividad que conlleva el riesgo se ejecuta como máximos 2 veces por año"</formula>
    </cfRule>
    <cfRule type="cellIs" dxfId="14998" priority="45853" operator="equal">
      <formula>"La actividad que conlleva el riesgo se ejecuta como máximos 2 veces por año"</formula>
    </cfRule>
  </conditionalFormatting>
  <conditionalFormatting sqref="V223:V227">
    <cfRule type="expression" dxfId="14997" priority="45845">
      <formula>U223=Y</formula>
    </cfRule>
    <cfRule type="expression" dxfId="14996" priority="45846">
      <formula>U223="y"</formula>
    </cfRule>
  </conditionalFormatting>
  <conditionalFormatting sqref="V224">
    <cfRule type="expression" dxfId="14995" priority="45843">
      <formula>$U$20=Y</formula>
    </cfRule>
    <cfRule type="expression" dxfId="14994" priority="45844">
      <formula>$U$20=x</formula>
    </cfRule>
  </conditionalFormatting>
  <conditionalFormatting sqref="U223:U227">
    <cfRule type="expression" dxfId="14993" priority="45842">
      <formula>V223="X"</formula>
    </cfRule>
  </conditionalFormatting>
  <conditionalFormatting sqref="V223:V227">
    <cfRule type="expression" dxfId="14992" priority="45840">
      <formula>U223=Y</formula>
    </cfRule>
    <cfRule type="expression" dxfId="14991" priority="45841">
      <formula>U223="y"</formula>
    </cfRule>
  </conditionalFormatting>
  <conditionalFormatting sqref="V224">
    <cfRule type="expression" dxfId="14990" priority="45838">
      <formula>$U$20=Y</formula>
    </cfRule>
    <cfRule type="expression" dxfId="14989" priority="45839">
      <formula>$U$20=x</formula>
    </cfRule>
  </conditionalFormatting>
  <conditionalFormatting sqref="U223:U227">
    <cfRule type="expression" dxfId="14988" priority="45837">
      <formula>V223="X"</formula>
    </cfRule>
  </conditionalFormatting>
  <conditionalFormatting sqref="AA223:AB223">
    <cfRule type="expression" dxfId="14987" priority="45824">
      <formula>AA223=10</formula>
    </cfRule>
    <cfRule type="expression" dxfId="14986" priority="45825">
      <formula>Y223=15</formula>
    </cfRule>
    <cfRule type="expression" dxfId="14985" priority="45826">
      <formula>W223=25</formula>
    </cfRule>
    <cfRule type="cellIs" dxfId="14984" priority="45836" operator="equal">
      <formula>25</formula>
    </cfRule>
  </conditionalFormatting>
  <conditionalFormatting sqref="AA223:AB223">
    <cfRule type="expression" dxfId="14983" priority="45833">
      <formula>AC223=15</formula>
    </cfRule>
    <cfRule type="expression" dxfId="14982" priority="45834">
      <formula>AE223=10</formula>
    </cfRule>
    <cfRule type="expression" dxfId="14981" priority="45835">
      <formula>AC223=15</formula>
    </cfRule>
  </conditionalFormatting>
  <conditionalFormatting sqref="W223:X223">
    <cfRule type="expression" dxfId="14980" priority="45830">
      <formula>AA223=10</formula>
    </cfRule>
    <cfRule type="expression" dxfId="14979" priority="45831">
      <formula>W223=25</formula>
    </cfRule>
    <cfRule type="expression" dxfId="14978" priority="45832">
      <formula>Y223=15</formula>
    </cfRule>
  </conditionalFormatting>
  <conditionalFormatting sqref="Y223:Z223">
    <cfRule type="expression" dxfId="14977" priority="45827">
      <formula>Y223=15</formula>
    </cfRule>
    <cfRule type="expression" dxfId="14976" priority="45828">
      <formula>AA223=10</formula>
    </cfRule>
    <cfRule type="expression" dxfId="14975" priority="45829">
      <formula>W223=25</formula>
    </cfRule>
  </conditionalFormatting>
  <conditionalFormatting sqref="AC223:AD223">
    <cfRule type="cellIs" dxfId="14974" priority="45823" operator="equal">
      <formula>25</formula>
    </cfRule>
  </conditionalFormatting>
  <conditionalFormatting sqref="AE223:AF223">
    <cfRule type="cellIs" dxfId="14973" priority="45822" operator="equal">
      <formula>15</formula>
    </cfRule>
  </conditionalFormatting>
  <conditionalFormatting sqref="AC223:AD223">
    <cfRule type="expression" dxfId="14972" priority="45821">
      <formula>AE223=15</formula>
    </cfRule>
  </conditionalFormatting>
  <conditionalFormatting sqref="AE223:AF223">
    <cfRule type="expression" dxfId="14971" priority="45820">
      <formula>AC223=25</formula>
    </cfRule>
  </conditionalFormatting>
  <conditionalFormatting sqref="AA225:AB227">
    <cfRule type="expression" dxfId="14970" priority="45807">
      <formula>AA225=10</formula>
    </cfRule>
    <cfRule type="expression" dxfId="14969" priority="45808">
      <formula>Y225=15</formula>
    </cfRule>
    <cfRule type="expression" dxfId="14968" priority="45809">
      <formula>W225=25</formula>
    </cfRule>
    <cfRule type="cellIs" dxfId="14967" priority="45819" operator="equal">
      <formula>25</formula>
    </cfRule>
  </conditionalFormatting>
  <conditionalFormatting sqref="AA225:AB227">
    <cfRule type="expression" dxfId="14966" priority="45816">
      <formula>AC225=15</formula>
    </cfRule>
    <cfRule type="expression" dxfId="14965" priority="45817">
      <formula>AE225=10</formula>
    </cfRule>
    <cfRule type="expression" dxfId="14964" priority="45818">
      <formula>AC225=15</formula>
    </cfRule>
  </conditionalFormatting>
  <conditionalFormatting sqref="W225:X227">
    <cfRule type="expression" dxfId="14963" priority="45813">
      <formula>AA225=10</formula>
    </cfRule>
    <cfRule type="expression" dxfId="14962" priority="45814">
      <formula>W225=25</formula>
    </cfRule>
    <cfRule type="expression" dxfId="14961" priority="45815">
      <formula>Y225=15</formula>
    </cfRule>
  </conditionalFormatting>
  <conditionalFormatting sqref="Y225:Z227">
    <cfRule type="expression" dxfId="14960" priority="45810">
      <formula>Y225=15</formula>
    </cfRule>
    <cfRule type="expression" dxfId="14959" priority="45811">
      <formula>AA225=10</formula>
    </cfRule>
    <cfRule type="expression" dxfId="14958" priority="45812">
      <formula>W225=25</formula>
    </cfRule>
  </conditionalFormatting>
  <conditionalFormatting sqref="AA224:AB224">
    <cfRule type="expression" dxfId="14957" priority="45794">
      <formula>AA224=10</formula>
    </cfRule>
    <cfRule type="expression" dxfId="14956" priority="45795">
      <formula>Y224=15</formula>
    </cfRule>
    <cfRule type="expression" dxfId="14955" priority="45796">
      <formula>W224=25</formula>
    </cfRule>
    <cfRule type="cellIs" dxfId="14954" priority="45806" operator="equal">
      <formula>25</formula>
    </cfRule>
  </conditionalFormatting>
  <conditionalFormatting sqref="AA224:AB224">
    <cfRule type="expression" dxfId="14953" priority="45803">
      <formula>AC224=15</formula>
    </cfRule>
    <cfRule type="expression" dxfId="14952" priority="45804">
      <formula>AE224=10</formula>
    </cfRule>
    <cfRule type="expression" dxfId="14951" priority="45805">
      <formula>AC224=15</formula>
    </cfRule>
  </conditionalFormatting>
  <conditionalFormatting sqref="W224:X224">
    <cfRule type="expression" dxfId="14950" priority="45800">
      <formula>AA224=10</formula>
    </cfRule>
    <cfRule type="expression" dxfId="14949" priority="45801">
      <formula>W224=25</formula>
    </cfRule>
    <cfRule type="expression" dxfId="14948" priority="45802">
      <formula>Y224=15</formula>
    </cfRule>
  </conditionalFormatting>
  <conditionalFormatting sqref="Y224:Z224">
    <cfRule type="expression" dxfId="14947" priority="45797">
      <formula>Y224=15</formula>
    </cfRule>
    <cfRule type="expression" dxfId="14946" priority="45798">
      <formula>AA224=10</formula>
    </cfRule>
    <cfRule type="expression" dxfId="14945" priority="45799">
      <formula>W224=25</formula>
    </cfRule>
  </conditionalFormatting>
  <conditionalFormatting sqref="AC224:AD227">
    <cfRule type="cellIs" dxfId="14944" priority="45793" operator="equal">
      <formula>25</formula>
    </cfRule>
  </conditionalFormatting>
  <conditionalFormatting sqref="AE224:AF227">
    <cfRule type="cellIs" dxfId="14943" priority="45792" operator="equal">
      <formula>15</formula>
    </cfRule>
  </conditionalFormatting>
  <conditionalFormatting sqref="AC224:AD227">
    <cfRule type="expression" dxfId="14942" priority="45791">
      <formula>AE224=15</formula>
    </cfRule>
  </conditionalFormatting>
  <conditionalFormatting sqref="AE224:AF227">
    <cfRule type="expression" dxfId="14941" priority="45790">
      <formula>AC224=25</formula>
    </cfRule>
  </conditionalFormatting>
  <conditionalFormatting sqref="CA223:CC227 CE223:CG227 CI223:CK227 CM223:CO227">
    <cfRule type="cellIs" dxfId="14940" priority="45788" operator="equal">
      <formula>"NO"</formula>
    </cfRule>
    <cfRule type="cellIs" dxfId="14939" priority="45789" operator="equal">
      <formula>"SI"</formula>
    </cfRule>
  </conditionalFormatting>
  <conditionalFormatting sqref="DA223:DC227 DE223:DG227 DM223:DO227 DI223:DK227">
    <cfRule type="cellIs" dxfId="14938" priority="45786" operator="equal">
      <formula>"NO"</formula>
    </cfRule>
    <cfRule type="cellIs" dxfId="14937" priority="45787" operator="equal">
      <formula>"SI"</formula>
    </cfRule>
  </conditionalFormatting>
  <conditionalFormatting sqref="CV223:CY227">
    <cfRule type="cellIs" dxfId="14936" priority="45784" operator="equal">
      <formula>"NO"</formula>
    </cfRule>
    <cfRule type="cellIs" dxfId="14935" priority="45785" operator="equal">
      <formula>"SI"</formula>
    </cfRule>
  </conditionalFormatting>
  <conditionalFormatting sqref="U229:V233">
    <cfRule type="cellIs" dxfId="14934" priority="45783" operator="equal">
      <formula>"X"</formula>
    </cfRule>
  </conditionalFormatting>
  <conditionalFormatting sqref="AJ233:AK233">
    <cfRule type="cellIs" dxfId="14933" priority="45781" operator="equal">
      <formula>"NO"</formula>
    </cfRule>
    <cfRule type="cellIs" dxfId="14932" priority="45782" operator="equal">
      <formula>"SI"</formula>
    </cfRule>
  </conditionalFormatting>
  <conditionalFormatting sqref="AL233:AM233">
    <cfRule type="cellIs" dxfId="14931" priority="45779" operator="equal">
      <formula>"ALE"</formula>
    </cfRule>
    <cfRule type="cellIs" dxfId="14930" priority="45780" operator="equal">
      <formula>"CON"</formula>
    </cfRule>
  </conditionalFormatting>
  <conditionalFormatting sqref="U229:U233">
    <cfRule type="cellIs" dxfId="14929" priority="45724" operator="equal">
      <formula>"Y"</formula>
    </cfRule>
  </conditionalFormatting>
  <conditionalFormatting sqref="AH229:AI233">
    <cfRule type="cellIs" dxfId="14928" priority="45775" operator="equal">
      <formula>0</formula>
    </cfRule>
    <cfRule type="cellIs" dxfId="14927" priority="45776" operator="between">
      <formula>"0.1"</formula>
      <formula>100</formula>
    </cfRule>
    <cfRule type="cellIs" dxfId="14926" priority="45777" operator="between">
      <formula>0</formula>
      <formula>100</formula>
    </cfRule>
    <cfRule type="cellIs" dxfId="14925" priority="45778" operator="between">
      <formula>0</formula>
      <formula>100</formula>
    </cfRule>
  </conditionalFormatting>
  <conditionalFormatting sqref="AI229:AI233">
    <cfRule type="cellIs" dxfId="14924" priority="45772" operator="equal">
      <formula>0</formula>
    </cfRule>
    <cfRule type="cellIs" dxfId="14923" priority="45773" operator="between">
      <formula>0</formula>
      <formula>100</formula>
    </cfRule>
    <cfRule type="cellIs" dxfId="14922" priority="45774" operator="between">
      <formula>"0.1"</formula>
      <formula>100</formula>
    </cfRule>
  </conditionalFormatting>
  <conditionalFormatting sqref="BA229">
    <cfRule type="cellIs" dxfId="14921" priority="45770" operator="equal">
      <formula>"NO"</formula>
    </cfRule>
    <cfRule type="cellIs" dxfId="14920" priority="45771" operator="equal">
      <formula>"SI"</formula>
    </cfRule>
  </conditionalFormatting>
  <conditionalFormatting sqref="AH229:AH233">
    <cfRule type="cellIs" dxfId="14919" priority="45769" operator="equal">
      <formula>0.58</formula>
    </cfRule>
  </conditionalFormatting>
  <conditionalFormatting sqref="AI229:AI233">
    <cfRule type="cellIs" dxfId="14918" priority="45768" operator="equal">
      <formula>0.56</formula>
    </cfRule>
  </conditionalFormatting>
  <conditionalFormatting sqref="AX229:AX233">
    <cfRule type="expression" dxfId="14917" priority="45742">
      <formula>"&lt;,2"</formula>
    </cfRule>
  </conditionalFormatting>
  <conditionalFormatting sqref="AV229:AV233">
    <cfRule type="expression" dxfId="14916" priority="45741">
      <formula>"&lt;,2"</formula>
    </cfRule>
  </conditionalFormatting>
  <conditionalFormatting sqref="AZ229">
    <cfRule type="expression" dxfId="14915" priority="45743">
      <formula>$BC229=25</formula>
    </cfRule>
    <cfRule type="expression" dxfId="14914" priority="45744">
      <formula>$BC229=24</formula>
    </cfRule>
    <cfRule type="expression" dxfId="14913" priority="45745">
      <formula>$BC229=23</formula>
    </cfRule>
    <cfRule type="expression" dxfId="14912" priority="45746">
      <formula>$BC229=22</formula>
    </cfRule>
    <cfRule type="expression" dxfId="14911" priority="45747">
      <formula>$BC229=21</formula>
    </cfRule>
    <cfRule type="expression" dxfId="14910" priority="45748">
      <formula>$BC229=20</formula>
    </cfRule>
    <cfRule type="expression" dxfId="14909" priority="45749">
      <formula>$BC229=19</formula>
    </cfRule>
    <cfRule type="expression" dxfId="14908" priority="45750">
      <formula>$BC229=18</formula>
    </cfRule>
    <cfRule type="expression" dxfId="14907" priority="45751">
      <formula>$BC229=17</formula>
    </cfRule>
    <cfRule type="expression" dxfId="14906" priority="45752">
      <formula>$BC229=16</formula>
    </cfRule>
    <cfRule type="expression" dxfId="14905" priority="45753">
      <formula>$BC229=15</formula>
    </cfRule>
    <cfRule type="expression" dxfId="14904" priority="45754">
      <formula>$BC229=14</formula>
    </cfRule>
    <cfRule type="expression" dxfId="14903" priority="45755">
      <formula>$BC229=13</formula>
    </cfRule>
    <cfRule type="expression" dxfId="14902" priority="45756">
      <formula>$BC229=12</formula>
    </cfRule>
    <cfRule type="expression" dxfId="14901" priority="45757">
      <formula>$BC229=11</formula>
    </cfRule>
    <cfRule type="expression" dxfId="14900" priority="45758">
      <formula>$BC229=10</formula>
    </cfRule>
    <cfRule type="expression" dxfId="14899" priority="45759">
      <formula>$BC229=9</formula>
    </cfRule>
    <cfRule type="expression" dxfId="14898" priority="45760">
      <formula>$BC229=8</formula>
    </cfRule>
    <cfRule type="expression" dxfId="14897" priority="45761">
      <formula>$BC229=7</formula>
    </cfRule>
    <cfRule type="expression" dxfId="14896" priority="45762">
      <formula>$BC229=6</formula>
    </cfRule>
    <cfRule type="expression" dxfId="14895" priority="45763">
      <formula>$BC229=5</formula>
    </cfRule>
    <cfRule type="expression" dxfId="14894" priority="45764">
      <formula>$BC229=4</formula>
    </cfRule>
    <cfRule type="expression" dxfId="14893" priority="45765">
      <formula>$BC229=3</formula>
    </cfRule>
    <cfRule type="expression" dxfId="14892" priority="45766">
      <formula>$BC229=2</formula>
    </cfRule>
    <cfRule type="expression" dxfId="14891" priority="45767">
      <formula>$BC229=1</formula>
    </cfRule>
  </conditionalFormatting>
  <conditionalFormatting sqref="AW229:AW233">
    <cfRule type="beginsWith" dxfId="14890" priority="45736" operator="beginsWith" text="MUY ALTA">
      <formula>LEFT(AW229,LEN("MUY ALTA"))="MUY ALTA"</formula>
    </cfRule>
    <cfRule type="beginsWith" dxfId="14889" priority="45737" operator="beginsWith" text="ALTA">
      <formula>LEFT(AW229,LEN("ALTA"))="ALTA"</formula>
    </cfRule>
    <cfRule type="beginsWith" dxfId="14888" priority="45738" operator="beginsWith" text="MEDIA">
      <formula>LEFT(AW229,LEN("MEDIA"))="MEDIA"</formula>
    </cfRule>
    <cfRule type="beginsWith" dxfId="14887" priority="45739" operator="beginsWith" text="BAJA">
      <formula>LEFT(AW229,LEN("BAJA"))="BAJA"</formula>
    </cfRule>
    <cfRule type="beginsWith" dxfId="14886" priority="45740" operator="beginsWith" text="MUY BAJA">
      <formula>LEFT(AW229,LEN("MUY BAJA"))="MUY BAJA"</formula>
    </cfRule>
  </conditionalFormatting>
  <conditionalFormatting sqref="AY229:AY233">
    <cfRule type="beginsWith" dxfId="14885" priority="45731" operator="beginsWith" text="MUY ALTA">
      <formula>LEFT(AY229,LEN("MUY ALTA"))="MUY ALTA"</formula>
    </cfRule>
    <cfRule type="beginsWith" dxfId="14884" priority="45732" operator="beginsWith" text="ALTA">
      <formula>LEFT(AY229,LEN("ALTA"))="ALTA"</formula>
    </cfRule>
    <cfRule type="beginsWith" dxfId="14883" priority="45733" operator="beginsWith" text="MEDIA">
      <formula>LEFT(AY229,LEN("MEDIA"))="MEDIA"</formula>
    </cfRule>
    <cfRule type="beginsWith" dxfId="14882" priority="45734" operator="beginsWith" text="BAJA">
      <formula>LEFT(AY229,LEN("BAJA"))="BAJA"</formula>
    </cfRule>
    <cfRule type="beginsWith" dxfId="14881" priority="45735" operator="beginsWith" text="MUY BAJA">
      <formula>LEFT(AY229,LEN("MUY BAJA"))="MUY BAJA"</formula>
    </cfRule>
  </conditionalFormatting>
  <conditionalFormatting sqref="AN233:AO233">
    <cfRule type="cellIs" dxfId="14880" priority="45729" operator="equal">
      <formula>"NO"</formula>
    </cfRule>
  </conditionalFormatting>
  <conditionalFormatting sqref="BA229:BA233">
    <cfRule type="cellIs" dxfId="14879" priority="45726" operator="equal">
      <formula>"Evitar"</formula>
    </cfRule>
    <cfRule type="cellIs" dxfId="14878" priority="45727" operator="equal">
      <formula>"Aceptar"</formula>
    </cfRule>
    <cfRule type="cellIs" dxfId="14877" priority="45728" operator="equal">
      <formula>"Reducir"</formula>
    </cfRule>
  </conditionalFormatting>
  <conditionalFormatting sqref="V229:V233">
    <cfRule type="cellIs" dxfId="14876" priority="45725" operator="equal">
      <formula>"X"</formula>
    </cfRule>
  </conditionalFormatting>
  <conditionalFormatting sqref="R229">
    <cfRule type="expression" dxfId="14875" priority="45699">
      <formula>$S229=25</formula>
    </cfRule>
    <cfRule type="expression" dxfId="14874" priority="45700">
      <formula>$S229=24</formula>
    </cfRule>
    <cfRule type="expression" dxfId="14873" priority="45701">
      <formula>$S229=23</formula>
    </cfRule>
    <cfRule type="expression" dxfId="14872" priority="45702">
      <formula>$S229=22</formula>
    </cfRule>
    <cfRule type="expression" dxfId="14871" priority="45703">
      <formula>$S229=21</formula>
    </cfRule>
    <cfRule type="expression" dxfId="14870" priority="45704">
      <formula>$S229=20</formula>
    </cfRule>
    <cfRule type="expression" dxfId="14869" priority="45705">
      <formula>$S229=19</formula>
    </cfRule>
    <cfRule type="expression" dxfId="14868" priority="45706">
      <formula>$S229=18</formula>
    </cfRule>
    <cfRule type="expression" dxfId="14867" priority="45707">
      <formula>$S229=17</formula>
    </cfRule>
    <cfRule type="expression" dxfId="14866" priority="45708">
      <formula>$S229=16</formula>
    </cfRule>
    <cfRule type="expression" dxfId="14865" priority="45709">
      <formula>$S229=15</formula>
    </cfRule>
    <cfRule type="expression" dxfId="14864" priority="45710">
      <formula>$S229=14</formula>
    </cfRule>
    <cfRule type="expression" dxfId="14863" priority="45711">
      <formula>$S229=13</formula>
    </cfRule>
    <cfRule type="expression" dxfId="14862" priority="45712">
      <formula>$S229=12</formula>
    </cfRule>
    <cfRule type="expression" dxfId="14861" priority="45713">
      <formula>$S229=11</formula>
    </cfRule>
    <cfRule type="expression" dxfId="14860" priority="45714">
      <formula>$S229=10</formula>
    </cfRule>
    <cfRule type="expression" dxfId="14859" priority="45715">
      <formula>$S229=9</formula>
    </cfRule>
    <cfRule type="expression" dxfId="14858" priority="45716">
      <formula>$S229=8</formula>
    </cfRule>
    <cfRule type="expression" dxfId="14857" priority="45717">
      <formula>$S229=7</formula>
    </cfRule>
    <cfRule type="expression" dxfId="14856" priority="45718">
      <formula>$S229=6</formula>
    </cfRule>
    <cfRule type="expression" dxfId="14855" priority="45719">
      <formula>$S229=5</formula>
    </cfRule>
    <cfRule type="expression" dxfId="14854" priority="45720">
      <formula>$S229=4</formula>
    </cfRule>
    <cfRule type="expression" dxfId="14853" priority="45721">
      <formula>$S229=3</formula>
    </cfRule>
    <cfRule type="expression" dxfId="14852" priority="45722">
      <formula>$S229=2</formula>
    </cfRule>
    <cfRule type="expression" dxfId="14851" priority="45723">
      <formula>$S229=1</formula>
    </cfRule>
  </conditionalFormatting>
  <conditionalFormatting sqref="P229:P233">
    <cfRule type="expression" dxfId="14850" priority="45698">
      <formula>"&lt;,2"</formula>
    </cfRule>
  </conditionalFormatting>
  <conditionalFormatting sqref="Q229:Q233">
    <cfRule type="cellIs" dxfId="14849" priority="45690" operator="equal">
      <formula>20</formula>
    </cfRule>
    <cfRule type="cellIs" dxfId="14848" priority="45691" operator="equal">
      <formula>10</formula>
    </cfRule>
    <cfRule type="cellIs" dxfId="14847" priority="45692" operator="equal">
      <formula>5</formula>
    </cfRule>
    <cfRule type="cellIs" dxfId="14846" priority="45693" operator="equal">
      <formula>1</formula>
    </cfRule>
    <cfRule type="cellIs" dxfId="14845" priority="45694" operator="equal">
      <formula>0.8</formula>
    </cfRule>
    <cfRule type="cellIs" dxfId="14844" priority="45695" operator="equal">
      <formula>0.6</formula>
    </cfRule>
    <cfRule type="cellIs" dxfId="14843" priority="45696" operator="equal">
      <formula>0.4</formula>
    </cfRule>
    <cfRule type="cellIs" dxfId="14842" priority="45697" operator="equal">
      <formula>20%</formula>
    </cfRule>
  </conditionalFormatting>
  <conditionalFormatting sqref="O229:O233">
    <cfRule type="cellIs" dxfId="14841" priority="45683" operator="equal">
      <formula>"MUY ALTA "</formula>
    </cfRule>
    <cfRule type="cellIs" dxfId="14840" priority="45684" operator="equal">
      <formula>"MUY ALTA"</formula>
    </cfRule>
    <cfRule type="cellIs" dxfId="14839" priority="45685" operator="equal">
      <formula>"ALTA"</formula>
    </cfRule>
    <cfRule type="cellIs" dxfId="14838" priority="45686" operator="equal">
      <formula>"MEDIA"</formula>
    </cfRule>
    <cfRule type="cellIs" dxfId="14837" priority="45687" operator="equal">
      <formula>"BAJA"</formula>
    </cfRule>
    <cfRule type="cellIs" dxfId="14836" priority="45688" operator="equal">
      <formula>"MUY BAJA"</formula>
    </cfRule>
    <cfRule type="cellIs" dxfId="14835" priority="45689" operator="equal">
      <formula>0.2</formula>
    </cfRule>
  </conditionalFormatting>
  <conditionalFormatting sqref="N229:N233">
    <cfRule type="beginsWith" priority="45676" operator="beginsWith" text="La actividad que conlleva el riesgo se ejecuta como máximos 2 veces por año">
      <formula>LEFT(N229,LEN("La actividad que conlleva el riesgo se ejecuta como máximos 2 veces por año"))="La actividad que conlleva el riesgo se ejecuta como máximos 2 veces por año"</formula>
    </cfRule>
    <cfRule type="cellIs" dxfId="14834" priority="45677" operator="equal">
      <formula>"La actividad que conlleva el riesgo se ejecuta como máximos 2 veces por año"</formula>
    </cfRule>
    <cfRule type="cellIs" dxfId="14833" priority="45678" operator="equal">
      <formula>"La actividad que conlleva el riesgo se ejecuta como máximos 2 veces por año "</formula>
    </cfRule>
    <cfRule type="containsText" dxfId="14832" priority="45680" operator="containsText" text="La actividad que conlleva el riesgo se ejecuta como máximos 2 veces por año">
      <formula>NOT(ISERROR(SEARCH("La actividad que conlleva el riesgo se ejecuta como máximos 2 veces por año",N229)))</formula>
    </cfRule>
    <cfRule type="cellIs" dxfId="14831" priority="45681" operator="equal">
      <formula>"La actividad que conlleva el riesgo se ejecuta como máximos 2 veces por año"</formula>
    </cfRule>
    <cfRule type="cellIs" dxfId="14830" priority="45682" operator="equal">
      <formula>"La actividad que conlleva el riesgo se ejecuta como máximos 2 veces por año"</formula>
    </cfRule>
  </conditionalFormatting>
  <conditionalFormatting sqref="V229:V233">
    <cfRule type="expression" dxfId="14829" priority="45674">
      <formula>U229=Y</formula>
    </cfRule>
    <cfRule type="expression" dxfId="14828" priority="45675">
      <formula>U229="y"</formula>
    </cfRule>
  </conditionalFormatting>
  <conditionalFormatting sqref="V230">
    <cfRule type="expression" dxfId="14827" priority="45672">
      <formula>$U$20=Y</formula>
    </cfRule>
    <cfRule type="expression" dxfId="14826" priority="45673">
      <formula>$U$20=x</formula>
    </cfRule>
  </conditionalFormatting>
  <conditionalFormatting sqref="U229:U233">
    <cfRule type="expression" dxfId="14825" priority="45671">
      <formula>V229="X"</formula>
    </cfRule>
  </conditionalFormatting>
  <conditionalFormatting sqref="V229:V233">
    <cfRule type="expression" dxfId="14824" priority="45669">
      <formula>U229=Y</formula>
    </cfRule>
    <cfRule type="expression" dxfId="14823" priority="45670">
      <formula>U229="y"</formula>
    </cfRule>
  </conditionalFormatting>
  <conditionalFormatting sqref="V230">
    <cfRule type="expression" dxfId="14822" priority="45667">
      <formula>$U$20=Y</formula>
    </cfRule>
    <cfRule type="expression" dxfId="14821" priority="45668">
      <formula>$U$20=x</formula>
    </cfRule>
  </conditionalFormatting>
  <conditionalFormatting sqref="U229:U233">
    <cfRule type="expression" dxfId="14820" priority="45666">
      <formula>V229="X"</formula>
    </cfRule>
  </conditionalFormatting>
  <conditionalFormatting sqref="AA229:AB229">
    <cfRule type="expression" dxfId="14819" priority="45653">
      <formula>AA229=10</formula>
    </cfRule>
    <cfRule type="expression" dxfId="14818" priority="45654">
      <formula>Y229=15</formula>
    </cfRule>
    <cfRule type="expression" dxfId="14817" priority="45655">
      <formula>W229=25</formula>
    </cfRule>
    <cfRule type="cellIs" dxfId="14816" priority="45665" operator="equal">
      <formula>25</formula>
    </cfRule>
  </conditionalFormatting>
  <conditionalFormatting sqref="AA229:AB229">
    <cfRule type="expression" dxfId="14815" priority="45662">
      <formula>AC229=15</formula>
    </cfRule>
    <cfRule type="expression" dxfId="14814" priority="45663">
      <formula>AE229=10</formula>
    </cfRule>
    <cfRule type="expression" dxfId="14813" priority="45664">
      <formula>AC229=15</formula>
    </cfRule>
  </conditionalFormatting>
  <conditionalFormatting sqref="W229:X229">
    <cfRule type="expression" dxfId="14812" priority="45659">
      <formula>AA229=10</formula>
    </cfRule>
    <cfRule type="expression" dxfId="14811" priority="45660">
      <formula>W229=25</formula>
    </cfRule>
    <cfRule type="expression" dxfId="14810" priority="45661">
      <formula>Y229=15</formula>
    </cfRule>
  </conditionalFormatting>
  <conditionalFormatting sqref="Y229:Z229">
    <cfRule type="expression" dxfId="14809" priority="45656">
      <formula>Y229=15</formula>
    </cfRule>
    <cfRule type="expression" dxfId="14808" priority="45657">
      <formula>AA229=10</formula>
    </cfRule>
    <cfRule type="expression" dxfId="14807" priority="45658">
      <formula>W229=25</formula>
    </cfRule>
  </conditionalFormatting>
  <conditionalFormatting sqref="AC229:AD229">
    <cfRule type="cellIs" dxfId="14806" priority="45652" operator="equal">
      <formula>25</formula>
    </cfRule>
  </conditionalFormatting>
  <conditionalFormatting sqref="AE229:AF229">
    <cfRule type="cellIs" dxfId="14805" priority="45651" operator="equal">
      <formula>15</formula>
    </cfRule>
  </conditionalFormatting>
  <conditionalFormatting sqref="AC229:AD229">
    <cfRule type="expression" dxfId="14804" priority="45650">
      <formula>AE229=15</formula>
    </cfRule>
  </conditionalFormatting>
  <conditionalFormatting sqref="AE229:AF229">
    <cfRule type="expression" dxfId="14803" priority="45649">
      <formula>AC229=25</formula>
    </cfRule>
  </conditionalFormatting>
  <conditionalFormatting sqref="AA231:AB233">
    <cfRule type="expression" dxfId="14802" priority="45636">
      <formula>AA231=10</formula>
    </cfRule>
    <cfRule type="expression" dxfId="14801" priority="45637">
      <formula>Y231=15</formula>
    </cfRule>
    <cfRule type="expression" dxfId="14800" priority="45638">
      <formula>W231=25</formula>
    </cfRule>
    <cfRule type="cellIs" dxfId="14799" priority="45648" operator="equal">
      <formula>25</formula>
    </cfRule>
  </conditionalFormatting>
  <conditionalFormatting sqref="AA231:AB233">
    <cfRule type="expression" dxfId="14798" priority="45645">
      <formula>AC231=15</formula>
    </cfRule>
    <cfRule type="expression" dxfId="14797" priority="45646">
      <formula>AE231=10</formula>
    </cfRule>
    <cfRule type="expression" dxfId="14796" priority="45647">
      <formula>AC231=15</formula>
    </cfRule>
  </conditionalFormatting>
  <conditionalFormatting sqref="W231:X233">
    <cfRule type="expression" dxfId="14795" priority="45642">
      <formula>AA231=10</formula>
    </cfRule>
    <cfRule type="expression" dxfId="14794" priority="45643">
      <formula>W231=25</formula>
    </cfRule>
    <cfRule type="expression" dxfId="14793" priority="45644">
      <formula>Y231=15</formula>
    </cfRule>
  </conditionalFormatting>
  <conditionalFormatting sqref="Y231:Z233">
    <cfRule type="expression" dxfId="14792" priority="45639">
      <formula>Y231=15</formula>
    </cfRule>
    <cfRule type="expression" dxfId="14791" priority="45640">
      <formula>AA231=10</formula>
    </cfRule>
    <cfRule type="expression" dxfId="14790" priority="45641">
      <formula>W231=25</formula>
    </cfRule>
  </conditionalFormatting>
  <conditionalFormatting sqref="AA230:AB230">
    <cfRule type="expression" dxfId="14789" priority="45623">
      <formula>AA230=10</formula>
    </cfRule>
    <cfRule type="expression" dxfId="14788" priority="45624">
      <formula>Y230=15</formula>
    </cfRule>
    <cfRule type="expression" dxfId="14787" priority="45625">
      <formula>W230=25</formula>
    </cfRule>
    <cfRule type="cellIs" dxfId="14786" priority="45635" operator="equal">
      <formula>25</formula>
    </cfRule>
  </conditionalFormatting>
  <conditionalFormatting sqref="AA230:AB230">
    <cfRule type="expression" dxfId="14785" priority="45632">
      <formula>AC230=15</formula>
    </cfRule>
    <cfRule type="expression" dxfId="14784" priority="45633">
      <formula>AE230=10</formula>
    </cfRule>
    <cfRule type="expression" dxfId="14783" priority="45634">
      <formula>AC230=15</formula>
    </cfRule>
  </conditionalFormatting>
  <conditionalFormatting sqref="W230:X230">
    <cfRule type="expression" dxfId="14782" priority="45629">
      <formula>AA230=10</formula>
    </cfRule>
    <cfRule type="expression" dxfId="14781" priority="45630">
      <formula>W230=25</formula>
    </cfRule>
    <cfRule type="expression" dxfId="14780" priority="45631">
      <formula>Y230=15</formula>
    </cfRule>
  </conditionalFormatting>
  <conditionalFormatting sqref="Y230:Z230">
    <cfRule type="expression" dxfId="14779" priority="45626">
      <formula>Y230=15</formula>
    </cfRule>
    <cfRule type="expression" dxfId="14778" priority="45627">
      <formula>AA230=10</formula>
    </cfRule>
    <cfRule type="expression" dxfId="14777" priority="45628">
      <formula>W230=25</formula>
    </cfRule>
  </conditionalFormatting>
  <conditionalFormatting sqref="AC230:AD233">
    <cfRule type="cellIs" dxfId="14776" priority="45622" operator="equal">
      <formula>25</formula>
    </cfRule>
  </conditionalFormatting>
  <conditionalFormatting sqref="AE230:AF233">
    <cfRule type="cellIs" dxfId="14775" priority="45621" operator="equal">
      <formula>15</formula>
    </cfRule>
  </conditionalFormatting>
  <conditionalFormatting sqref="AC230:AD233">
    <cfRule type="expression" dxfId="14774" priority="45620">
      <formula>AE230=15</formula>
    </cfRule>
  </conditionalFormatting>
  <conditionalFormatting sqref="AE230:AF233">
    <cfRule type="expression" dxfId="14773" priority="45619">
      <formula>AC230=25</formula>
    </cfRule>
  </conditionalFormatting>
  <conditionalFormatting sqref="CA229:CC233 CE229:CG233 CI229:CK233 CM229:CO233">
    <cfRule type="cellIs" dxfId="14772" priority="45617" operator="equal">
      <formula>"NO"</formula>
    </cfRule>
    <cfRule type="cellIs" dxfId="14771" priority="45618" operator="equal">
      <formula>"SI"</formula>
    </cfRule>
  </conditionalFormatting>
  <conditionalFormatting sqref="DA229:DC233 DE229:DG233 DM229:DO233 DI229:DK233">
    <cfRule type="cellIs" dxfId="14770" priority="45615" operator="equal">
      <formula>"NO"</formula>
    </cfRule>
    <cfRule type="cellIs" dxfId="14769" priority="45616" operator="equal">
      <formula>"SI"</formula>
    </cfRule>
  </conditionalFormatting>
  <conditionalFormatting sqref="CV229:CY233">
    <cfRule type="cellIs" dxfId="14768" priority="45613" operator="equal">
      <formula>"NO"</formula>
    </cfRule>
    <cfRule type="cellIs" dxfId="14767" priority="45614" operator="equal">
      <formula>"SI"</formula>
    </cfRule>
  </conditionalFormatting>
  <conditionalFormatting sqref="U235:V239">
    <cfRule type="cellIs" dxfId="14766" priority="45612" operator="equal">
      <formula>"X"</formula>
    </cfRule>
  </conditionalFormatting>
  <conditionalFormatting sqref="AJ238:AK239">
    <cfRule type="cellIs" dxfId="14765" priority="45610" operator="equal">
      <formula>"NO"</formula>
    </cfRule>
    <cfRule type="cellIs" dxfId="14764" priority="45611" operator="equal">
      <formula>"SI"</formula>
    </cfRule>
  </conditionalFormatting>
  <conditionalFormatting sqref="AL238:AM239">
    <cfRule type="cellIs" dxfId="14763" priority="45608" operator="equal">
      <formula>"ALE"</formula>
    </cfRule>
    <cfRule type="cellIs" dxfId="14762" priority="45609" operator="equal">
      <formula>"CON"</formula>
    </cfRule>
  </conditionalFormatting>
  <conditionalFormatting sqref="U235:U239">
    <cfRule type="cellIs" dxfId="14761" priority="45553" operator="equal">
      <formula>"Y"</formula>
    </cfRule>
  </conditionalFormatting>
  <conditionalFormatting sqref="AH235:AI239">
    <cfRule type="cellIs" dxfId="14760" priority="45604" operator="equal">
      <formula>0</formula>
    </cfRule>
    <cfRule type="cellIs" dxfId="14759" priority="45605" operator="between">
      <formula>"0.1"</formula>
      <formula>100</formula>
    </cfRule>
    <cfRule type="cellIs" dxfId="14758" priority="45606" operator="between">
      <formula>0</formula>
      <formula>100</formula>
    </cfRule>
    <cfRule type="cellIs" dxfId="14757" priority="45607" operator="between">
      <formula>0</formula>
      <formula>100</formula>
    </cfRule>
  </conditionalFormatting>
  <conditionalFormatting sqref="AI235:AI239">
    <cfRule type="cellIs" dxfId="14756" priority="45601" operator="equal">
      <formula>0</formula>
    </cfRule>
    <cfRule type="cellIs" dxfId="14755" priority="45602" operator="between">
      <formula>0</formula>
      <formula>100</formula>
    </cfRule>
    <cfRule type="cellIs" dxfId="14754" priority="45603" operator="between">
      <formula>"0.1"</formula>
      <formula>100</formula>
    </cfRule>
  </conditionalFormatting>
  <conditionalFormatting sqref="BA235">
    <cfRule type="cellIs" dxfId="14753" priority="45599" operator="equal">
      <formula>"NO"</formula>
    </cfRule>
    <cfRule type="cellIs" dxfId="14752" priority="45600" operator="equal">
      <formula>"SI"</formula>
    </cfRule>
  </conditionalFormatting>
  <conditionalFormatting sqref="AH235:AH239">
    <cfRule type="cellIs" dxfId="14751" priority="45598" operator="equal">
      <formula>0.58</formula>
    </cfRule>
  </conditionalFormatting>
  <conditionalFormatting sqref="AI235:AI239">
    <cfRule type="cellIs" dxfId="14750" priority="45597" operator="equal">
      <formula>0.56</formula>
    </cfRule>
  </conditionalFormatting>
  <conditionalFormatting sqref="AX235:AX239">
    <cfRule type="expression" dxfId="14749" priority="45571">
      <formula>"&lt;,2"</formula>
    </cfRule>
  </conditionalFormatting>
  <conditionalFormatting sqref="AV235:AV239">
    <cfRule type="expression" dxfId="14748" priority="45570">
      <formula>"&lt;,2"</formula>
    </cfRule>
  </conditionalFormatting>
  <conditionalFormatting sqref="AZ235">
    <cfRule type="expression" dxfId="14747" priority="45572">
      <formula>$BC235=25</formula>
    </cfRule>
    <cfRule type="expression" dxfId="14746" priority="45573">
      <formula>$BC235=24</formula>
    </cfRule>
    <cfRule type="expression" dxfId="14745" priority="45574">
      <formula>$BC235=23</formula>
    </cfRule>
    <cfRule type="expression" dxfId="14744" priority="45575">
      <formula>$BC235=22</formula>
    </cfRule>
    <cfRule type="expression" dxfId="14743" priority="45576">
      <formula>$BC235=21</formula>
    </cfRule>
    <cfRule type="expression" dxfId="14742" priority="45577">
      <formula>$BC235=20</formula>
    </cfRule>
    <cfRule type="expression" dxfId="14741" priority="45578">
      <formula>$BC235=19</formula>
    </cfRule>
    <cfRule type="expression" dxfId="14740" priority="45579">
      <formula>$BC235=18</formula>
    </cfRule>
    <cfRule type="expression" dxfId="14739" priority="45580">
      <formula>$BC235=17</formula>
    </cfRule>
    <cfRule type="expression" dxfId="14738" priority="45581">
      <formula>$BC235=16</formula>
    </cfRule>
    <cfRule type="expression" dxfId="14737" priority="45582">
      <formula>$BC235=15</formula>
    </cfRule>
    <cfRule type="expression" dxfId="14736" priority="45583">
      <formula>$BC235=14</formula>
    </cfRule>
    <cfRule type="expression" dxfId="14735" priority="45584">
      <formula>$BC235=13</formula>
    </cfRule>
    <cfRule type="expression" dxfId="14734" priority="45585">
      <formula>$BC235=12</formula>
    </cfRule>
    <cfRule type="expression" dxfId="14733" priority="45586">
      <formula>$BC235=11</formula>
    </cfRule>
    <cfRule type="expression" dxfId="14732" priority="45587">
      <formula>$BC235=10</formula>
    </cfRule>
    <cfRule type="expression" dxfId="14731" priority="45588">
      <formula>$BC235=9</formula>
    </cfRule>
    <cfRule type="expression" dxfId="14730" priority="45589">
      <formula>$BC235=8</formula>
    </cfRule>
    <cfRule type="expression" dxfId="14729" priority="45590">
      <formula>$BC235=7</formula>
    </cfRule>
    <cfRule type="expression" dxfId="14728" priority="45591">
      <formula>$BC235=6</formula>
    </cfRule>
    <cfRule type="expression" dxfId="14727" priority="45592">
      <formula>$BC235=5</formula>
    </cfRule>
    <cfRule type="expression" dxfId="14726" priority="45593">
      <formula>$BC235=4</formula>
    </cfRule>
    <cfRule type="expression" dxfId="14725" priority="45594">
      <formula>$BC235=3</formula>
    </cfRule>
    <cfRule type="expression" dxfId="14724" priority="45595">
      <formula>$BC235=2</formula>
    </cfRule>
    <cfRule type="expression" dxfId="14723" priority="45596">
      <formula>$BC235=1</formula>
    </cfRule>
  </conditionalFormatting>
  <conditionalFormatting sqref="AW235:AW239">
    <cfRule type="beginsWith" dxfId="14722" priority="45565" operator="beginsWith" text="MUY ALTA">
      <formula>LEFT(AW235,LEN("MUY ALTA"))="MUY ALTA"</formula>
    </cfRule>
    <cfRule type="beginsWith" dxfId="14721" priority="45566" operator="beginsWith" text="ALTA">
      <formula>LEFT(AW235,LEN("ALTA"))="ALTA"</formula>
    </cfRule>
    <cfRule type="beginsWith" dxfId="14720" priority="45567" operator="beginsWith" text="MEDIA">
      <formula>LEFT(AW235,LEN("MEDIA"))="MEDIA"</formula>
    </cfRule>
    <cfRule type="beginsWith" dxfId="14719" priority="45568" operator="beginsWith" text="BAJA">
      <formula>LEFT(AW235,LEN("BAJA"))="BAJA"</formula>
    </cfRule>
    <cfRule type="beginsWith" dxfId="14718" priority="45569" operator="beginsWith" text="MUY BAJA">
      <formula>LEFT(AW235,LEN("MUY BAJA"))="MUY BAJA"</formula>
    </cfRule>
  </conditionalFormatting>
  <conditionalFormatting sqref="AY235:AY239">
    <cfRule type="beginsWith" dxfId="14717" priority="45560" operator="beginsWith" text="MUY ALTA">
      <formula>LEFT(AY235,LEN("MUY ALTA"))="MUY ALTA"</formula>
    </cfRule>
    <cfRule type="beginsWith" dxfId="14716" priority="45561" operator="beginsWith" text="ALTA">
      <formula>LEFT(AY235,LEN("ALTA"))="ALTA"</formula>
    </cfRule>
    <cfRule type="beginsWith" dxfId="14715" priority="45562" operator="beginsWith" text="MEDIA">
      <formula>LEFT(AY235,LEN("MEDIA"))="MEDIA"</formula>
    </cfRule>
    <cfRule type="beginsWith" dxfId="14714" priority="45563" operator="beginsWith" text="BAJA">
      <formula>LEFT(AY235,LEN("BAJA"))="BAJA"</formula>
    </cfRule>
    <cfRule type="beginsWith" dxfId="14713" priority="45564" operator="beginsWith" text="MUY BAJA">
      <formula>LEFT(AY235,LEN("MUY BAJA"))="MUY BAJA"</formula>
    </cfRule>
  </conditionalFormatting>
  <conditionalFormatting sqref="AN238:AO239">
    <cfRule type="cellIs" dxfId="14712" priority="45558" operator="equal">
      <formula>"NO"</formula>
    </cfRule>
  </conditionalFormatting>
  <conditionalFormatting sqref="BA235:BA239">
    <cfRule type="cellIs" dxfId="14711" priority="45555" operator="equal">
      <formula>"Evitar"</formula>
    </cfRule>
    <cfRule type="cellIs" dxfId="14710" priority="45556" operator="equal">
      <formula>"Aceptar"</formula>
    </cfRule>
    <cfRule type="cellIs" dxfId="14709" priority="45557" operator="equal">
      <formula>"Reducir"</formula>
    </cfRule>
  </conditionalFormatting>
  <conditionalFormatting sqref="V235:V239">
    <cfRule type="cellIs" dxfId="14708" priority="45554" operator="equal">
      <formula>"X"</formula>
    </cfRule>
  </conditionalFormatting>
  <conditionalFormatting sqref="R235">
    <cfRule type="expression" dxfId="14707" priority="45528">
      <formula>$S235=25</formula>
    </cfRule>
    <cfRule type="expression" dxfId="14706" priority="45529">
      <formula>$S235=24</formula>
    </cfRule>
    <cfRule type="expression" dxfId="14705" priority="45530">
      <formula>$S235=23</formula>
    </cfRule>
    <cfRule type="expression" dxfId="14704" priority="45531">
      <formula>$S235=22</formula>
    </cfRule>
    <cfRule type="expression" dxfId="14703" priority="45532">
      <formula>$S235=21</formula>
    </cfRule>
    <cfRule type="expression" dxfId="14702" priority="45533">
      <formula>$S235=20</formula>
    </cfRule>
    <cfRule type="expression" dxfId="14701" priority="45534">
      <formula>$S235=19</formula>
    </cfRule>
    <cfRule type="expression" dxfId="14700" priority="45535">
      <formula>$S235=18</formula>
    </cfRule>
    <cfRule type="expression" dxfId="14699" priority="45536">
      <formula>$S235=17</formula>
    </cfRule>
    <cfRule type="expression" dxfId="14698" priority="45537">
      <formula>$S235=16</formula>
    </cfRule>
    <cfRule type="expression" dxfId="14697" priority="45538">
      <formula>$S235=15</formula>
    </cfRule>
    <cfRule type="expression" dxfId="14696" priority="45539">
      <formula>$S235=14</formula>
    </cfRule>
    <cfRule type="expression" dxfId="14695" priority="45540">
      <formula>$S235=13</formula>
    </cfRule>
    <cfRule type="expression" dxfId="14694" priority="45541">
      <formula>$S235=12</formula>
    </cfRule>
    <cfRule type="expression" dxfId="14693" priority="45542">
      <formula>$S235=11</formula>
    </cfRule>
    <cfRule type="expression" dxfId="14692" priority="45543">
      <formula>$S235=10</formula>
    </cfRule>
    <cfRule type="expression" dxfId="14691" priority="45544">
      <formula>$S235=9</formula>
    </cfRule>
    <cfRule type="expression" dxfId="14690" priority="45545">
      <formula>$S235=8</formula>
    </cfRule>
    <cfRule type="expression" dxfId="14689" priority="45546">
      <formula>$S235=7</formula>
    </cfRule>
    <cfRule type="expression" dxfId="14688" priority="45547">
      <formula>$S235=6</formula>
    </cfRule>
    <cfRule type="expression" dxfId="14687" priority="45548">
      <formula>$S235=5</formula>
    </cfRule>
    <cfRule type="expression" dxfId="14686" priority="45549">
      <formula>$S235=4</formula>
    </cfRule>
    <cfRule type="expression" dxfId="14685" priority="45550">
      <formula>$S235=3</formula>
    </cfRule>
    <cfRule type="expression" dxfId="14684" priority="45551">
      <formula>$S235=2</formula>
    </cfRule>
    <cfRule type="expression" dxfId="14683" priority="45552">
      <formula>$S235=1</formula>
    </cfRule>
  </conditionalFormatting>
  <conditionalFormatting sqref="P235:P239">
    <cfRule type="expression" dxfId="14682" priority="45527">
      <formula>"&lt;,2"</formula>
    </cfRule>
  </conditionalFormatting>
  <conditionalFormatting sqref="Q235:Q239">
    <cfRule type="cellIs" dxfId="14681" priority="45519" operator="equal">
      <formula>20</formula>
    </cfRule>
    <cfRule type="cellIs" dxfId="14680" priority="45520" operator="equal">
      <formula>10</formula>
    </cfRule>
    <cfRule type="cellIs" dxfId="14679" priority="45521" operator="equal">
      <formula>5</formula>
    </cfRule>
    <cfRule type="cellIs" dxfId="14678" priority="45522" operator="equal">
      <formula>1</formula>
    </cfRule>
    <cfRule type="cellIs" dxfId="14677" priority="45523" operator="equal">
      <formula>0.8</formula>
    </cfRule>
    <cfRule type="cellIs" dxfId="14676" priority="45524" operator="equal">
      <formula>0.6</formula>
    </cfRule>
    <cfRule type="cellIs" dxfId="14675" priority="45525" operator="equal">
      <formula>0.4</formula>
    </cfRule>
    <cfRule type="cellIs" dxfId="14674" priority="45526" operator="equal">
      <formula>20%</formula>
    </cfRule>
  </conditionalFormatting>
  <conditionalFormatting sqref="O235:O239">
    <cfRule type="cellIs" dxfId="14673" priority="45512" operator="equal">
      <formula>"MUY ALTA "</formula>
    </cfRule>
    <cfRule type="cellIs" dxfId="14672" priority="45513" operator="equal">
      <formula>"MUY ALTA"</formula>
    </cfRule>
    <cfRule type="cellIs" dxfId="14671" priority="45514" operator="equal">
      <formula>"ALTA"</formula>
    </cfRule>
    <cfRule type="cellIs" dxfId="14670" priority="45515" operator="equal">
      <formula>"MEDIA"</formula>
    </cfRule>
    <cfRule type="cellIs" dxfId="14669" priority="45516" operator="equal">
      <formula>"BAJA"</formula>
    </cfRule>
    <cfRule type="cellIs" dxfId="14668" priority="45517" operator="equal">
      <formula>"MUY BAJA"</formula>
    </cfRule>
    <cfRule type="cellIs" dxfId="14667" priority="45518" operator="equal">
      <formula>0.2</formula>
    </cfRule>
  </conditionalFormatting>
  <conditionalFormatting sqref="N235:N239">
    <cfRule type="beginsWith" priority="45505" operator="beginsWith" text="La actividad que conlleva el riesgo se ejecuta como máximos 2 veces por año">
      <formula>LEFT(N235,LEN("La actividad que conlleva el riesgo se ejecuta como máximos 2 veces por año"))="La actividad que conlleva el riesgo se ejecuta como máximos 2 veces por año"</formula>
    </cfRule>
    <cfRule type="cellIs" dxfId="14666" priority="45506" operator="equal">
      <formula>"La actividad que conlleva el riesgo se ejecuta como máximos 2 veces por año"</formula>
    </cfRule>
    <cfRule type="cellIs" dxfId="14665" priority="45507" operator="equal">
      <formula>"La actividad que conlleva el riesgo se ejecuta como máximos 2 veces por año "</formula>
    </cfRule>
    <cfRule type="containsText" dxfId="14664" priority="45509" operator="containsText" text="La actividad que conlleva el riesgo se ejecuta como máximos 2 veces por año">
      <formula>NOT(ISERROR(SEARCH("La actividad que conlleva el riesgo se ejecuta como máximos 2 veces por año",N235)))</formula>
    </cfRule>
    <cfRule type="cellIs" dxfId="14663" priority="45510" operator="equal">
      <formula>"La actividad que conlleva el riesgo se ejecuta como máximos 2 veces por año"</formula>
    </cfRule>
    <cfRule type="cellIs" dxfId="14662" priority="45511" operator="equal">
      <formula>"La actividad que conlleva el riesgo se ejecuta como máximos 2 veces por año"</formula>
    </cfRule>
  </conditionalFormatting>
  <conditionalFormatting sqref="V235:V239">
    <cfRule type="expression" dxfId="14661" priority="45503">
      <formula>U235=Y</formula>
    </cfRule>
    <cfRule type="expression" dxfId="14660" priority="45504">
      <formula>U235="y"</formula>
    </cfRule>
  </conditionalFormatting>
  <conditionalFormatting sqref="V236">
    <cfRule type="expression" dxfId="14659" priority="45501">
      <formula>$U$20=Y</formula>
    </cfRule>
    <cfRule type="expression" dxfId="14658" priority="45502">
      <formula>$U$20=x</formula>
    </cfRule>
  </conditionalFormatting>
  <conditionalFormatting sqref="U235:U239">
    <cfRule type="expression" dxfId="14657" priority="45500">
      <formula>V235="X"</formula>
    </cfRule>
  </conditionalFormatting>
  <conditionalFormatting sqref="V235:V239">
    <cfRule type="expression" dxfId="14656" priority="45498">
      <formula>U235=Y</formula>
    </cfRule>
    <cfRule type="expression" dxfId="14655" priority="45499">
      <formula>U235="y"</formula>
    </cfRule>
  </conditionalFormatting>
  <conditionalFormatting sqref="V236">
    <cfRule type="expression" dxfId="14654" priority="45496">
      <formula>$U$20=Y</formula>
    </cfRule>
    <cfRule type="expression" dxfId="14653" priority="45497">
      <formula>$U$20=x</formula>
    </cfRule>
  </conditionalFormatting>
  <conditionalFormatting sqref="U235:U239">
    <cfRule type="expression" dxfId="14652" priority="45495">
      <formula>V235="X"</formula>
    </cfRule>
  </conditionalFormatting>
  <conditionalFormatting sqref="AA235:AB235">
    <cfRule type="expression" dxfId="14651" priority="45482">
      <formula>AA235=10</formula>
    </cfRule>
    <cfRule type="expression" dxfId="14650" priority="45483">
      <formula>Y235=15</formula>
    </cfRule>
    <cfRule type="expression" dxfId="14649" priority="45484">
      <formula>W235=25</formula>
    </cfRule>
    <cfRule type="cellIs" dxfId="14648" priority="45494" operator="equal">
      <formula>25</formula>
    </cfRule>
  </conditionalFormatting>
  <conditionalFormatting sqref="AA235:AB235">
    <cfRule type="expression" dxfId="14647" priority="45491">
      <formula>AC235=15</formula>
    </cfRule>
    <cfRule type="expression" dxfId="14646" priority="45492">
      <formula>AE235=10</formula>
    </cfRule>
    <cfRule type="expression" dxfId="14645" priority="45493">
      <formula>AC235=15</formula>
    </cfRule>
  </conditionalFormatting>
  <conditionalFormatting sqref="W235:X235">
    <cfRule type="expression" dxfId="14644" priority="45488">
      <formula>AA235=10</formula>
    </cfRule>
    <cfRule type="expression" dxfId="14643" priority="45489">
      <formula>W235=25</formula>
    </cfRule>
    <cfRule type="expression" dxfId="14642" priority="45490">
      <formula>Y235=15</formula>
    </cfRule>
  </conditionalFormatting>
  <conditionalFormatting sqref="Y235:Z235">
    <cfRule type="expression" dxfId="14641" priority="45485">
      <formula>Y235=15</formula>
    </cfRule>
    <cfRule type="expression" dxfId="14640" priority="45486">
      <formula>AA235=10</formula>
    </cfRule>
    <cfRule type="expression" dxfId="14639" priority="45487">
      <formula>W235=25</formula>
    </cfRule>
  </conditionalFormatting>
  <conditionalFormatting sqref="AC235:AD235">
    <cfRule type="cellIs" dxfId="14638" priority="45481" operator="equal">
      <formula>25</formula>
    </cfRule>
  </conditionalFormatting>
  <conditionalFormatting sqref="AE235:AF235">
    <cfRule type="cellIs" dxfId="14637" priority="45480" operator="equal">
      <formula>15</formula>
    </cfRule>
  </conditionalFormatting>
  <conditionalFormatting sqref="AC235:AD235">
    <cfRule type="expression" dxfId="14636" priority="45479">
      <formula>AE235=15</formula>
    </cfRule>
  </conditionalFormatting>
  <conditionalFormatting sqref="AE235:AF235">
    <cfRule type="expression" dxfId="14635" priority="45478">
      <formula>AC235=25</formula>
    </cfRule>
  </conditionalFormatting>
  <conditionalFormatting sqref="AA237:AB239">
    <cfRule type="expression" dxfId="14634" priority="45465">
      <formula>AA237=10</formula>
    </cfRule>
    <cfRule type="expression" dxfId="14633" priority="45466">
      <formula>Y237=15</formula>
    </cfRule>
    <cfRule type="expression" dxfId="14632" priority="45467">
      <formula>W237=25</formula>
    </cfRule>
    <cfRule type="cellIs" dxfId="14631" priority="45477" operator="equal">
      <formula>25</formula>
    </cfRule>
  </conditionalFormatting>
  <conditionalFormatting sqref="AA237:AB239">
    <cfRule type="expression" dxfId="14630" priority="45474">
      <formula>AC237=15</formula>
    </cfRule>
    <cfRule type="expression" dxfId="14629" priority="45475">
      <formula>AE237=10</formula>
    </cfRule>
    <cfRule type="expression" dxfId="14628" priority="45476">
      <formula>AC237=15</formula>
    </cfRule>
  </conditionalFormatting>
  <conditionalFormatting sqref="W237:X239">
    <cfRule type="expression" dxfId="14627" priority="45471">
      <formula>AA237=10</formula>
    </cfRule>
    <cfRule type="expression" dxfId="14626" priority="45472">
      <formula>W237=25</formula>
    </cfRule>
    <cfRule type="expression" dxfId="14625" priority="45473">
      <formula>Y237=15</formula>
    </cfRule>
  </conditionalFormatting>
  <conditionalFormatting sqref="Y237:Z239">
    <cfRule type="expression" dxfId="14624" priority="45468">
      <formula>Y237=15</formula>
    </cfRule>
    <cfRule type="expression" dxfId="14623" priority="45469">
      <formula>AA237=10</formula>
    </cfRule>
    <cfRule type="expression" dxfId="14622" priority="45470">
      <formula>W237=25</formula>
    </cfRule>
  </conditionalFormatting>
  <conditionalFormatting sqref="AA236:AB236">
    <cfRule type="expression" dxfId="14621" priority="45452">
      <formula>AA236=10</formula>
    </cfRule>
    <cfRule type="expression" dxfId="14620" priority="45453">
      <formula>Y236=15</formula>
    </cfRule>
    <cfRule type="expression" dxfId="14619" priority="45454">
      <formula>W236=25</formula>
    </cfRule>
    <cfRule type="cellIs" dxfId="14618" priority="45464" operator="equal">
      <formula>25</formula>
    </cfRule>
  </conditionalFormatting>
  <conditionalFormatting sqref="AA236:AB236">
    <cfRule type="expression" dxfId="14617" priority="45461">
      <formula>AC236=15</formula>
    </cfRule>
    <cfRule type="expression" dxfId="14616" priority="45462">
      <formula>AE236=10</formula>
    </cfRule>
    <cfRule type="expression" dxfId="14615" priority="45463">
      <formula>AC236=15</formula>
    </cfRule>
  </conditionalFormatting>
  <conditionalFormatting sqref="W236:X236">
    <cfRule type="expression" dxfId="14614" priority="45458">
      <formula>AA236=10</formula>
    </cfRule>
    <cfRule type="expression" dxfId="14613" priority="45459">
      <formula>W236=25</formula>
    </cfRule>
    <cfRule type="expression" dxfId="14612" priority="45460">
      <formula>Y236=15</formula>
    </cfRule>
  </conditionalFormatting>
  <conditionalFormatting sqref="Y236:Z236">
    <cfRule type="expression" dxfId="14611" priority="45455">
      <formula>Y236=15</formula>
    </cfRule>
    <cfRule type="expression" dxfId="14610" priority="45456">
      <formula>AA236=10</formula>
    </cfRule>
    <cfRule type="expression" dxfId="14609" priority="45457">
      <formula>W236=25</formula>
    </cfRule>
  </conditionalFormatting>
  <conditionalFormatting sqref="AC236:AD239">
    <cfRule type="cellIs" dxfId="14608" priority="45451" operator="equal">
      <formula>25</formula>
    </cfRule>
  </conditionalFormatting>
  <conditionalFormatting sqref="AE236:AF239">
    <cfRule type="cellIs" dxfId="14607" priority="45450" operator="equal">
      <formula>15</formula>
    </cfRule>
  </conditionalFormatting>
  <conditionalFormatting sqref="AC236:AD239">
    <cfRule type="expression" dxfId="14606" priority="45449">
      <formula>AE236=15</formula>
    </cfRule>
  </conditionalFormatting>
  <conditionalFormatting sqref="AE236:AF239">
    <cfRule type="expression" dxfId="14605" priority="45448">
      <formula>AC236=25</formula>
    </cfRule>
  </conditionalFormatting>
  <conditionalFormatting sqref="CA235:CC239 CE235:CG239 CI235:CK239 CM235:CO239">
    <cfRule type="cellIs" dxfId="14604" priority="45446" operator="equal">
      <formula>"NO"</formula>
    </cfRule>
    <cfRule type="cellIs" dxfId="14603" priority="45447" operator="equal">
      <formula>"SI"</formula>
    </cfRule>
  </conditionalFormatting>
  <conditionalFormatting sqref="DA235:DC239 DE235:DG239 DM235:DO239 DI235:DK239">
    <cfRule type="cellIs" dxfId="14602" priority="45444" operator="equal">
      <formula>"NO"</formula>
    </cfRule>
    <cfRule type="cellIs" dxfId="14601" priority="45445" operator="equal">
      <formula>"SI"</formula>
    </cfRule>
  </conditionalFormatting>
  <conditionalFormatting sqref="CV235:CY239">
    <cfRule type="cellIs" dxfId="14600" priority="45442" operator="equal">
      <formula>"NO"</formula>
    </cfRule>
    <cfRule type="cellIs" dxfId="14599" priority="45443" operator="equal">
      <formula>"SI"</formula>
    </cfRule>
  </conditionalFormatting>
  <conditionalFormatting sqref="U241:V245">
    <cfRule type="cellIs" dxfId="14598" priority="45441" operator="equal">
      <formula>"X"</formula>
    </cfRule>
  </conditionalFormatting>
  <conditionalFormatting sqref="AJ243:AK245">
    <cfRule type="cellIs" dxfId="14597" priority="45439" operator="equal">
      <formula>"NO"</formula>
    </cfRule>
    <cfRule type="cellIs" dxfId="14596" priority="45440" operator="equal">
      <formula>"SI"</formula>
    </cfRule>
  </conditionalFormatting>
  <conditionalFormatting sqref="AL243:AM245">
    <cfRule type="cellIs" dxfId="14595" priority="45437" operator="equal">
      <formula>"ALE"</formula>
    </cfRule>
    <cfRule type="cellIs" dxfId="14594" priority="45438" operator="equal">
      <formula>"CON"</formula>
    </cfRule>
  </conditionalFormatting>
  <conditionalFormatting sqref="U241:U245">
    <cfRule type="cellIs" dxfId="14593" priority="45382" operator="equal">
      <formula>"Y"</formula>
    </cfRule>
  </conditionalFormatting>
  <conditionalFormatting sqref="AH241:AI245">
    <cfRule type="cellIs" dxfId="14592" priority="45433" operator="equal">
      <formula>0</formula>
    </cfRule>
    <cfRule type="cellIs" dxfId="14591" priority="45434" operator="between">
      <formula>"0.1"</formula>
      <formula>100</formula>
    </cfRule>
    <cfRule type="cellIs" dxfId="14590" priority="45435" operator="between">
      <formula>0</formula>
      <formula>100</formula>
    </cfRule>
    <cfRule type="cellIs" dxfId="14589" priority="45436" operator="between">
      <formula>0</formula>
      <formula>100</formula>
    </cfRule>
  </conditionalFormatting>
  <conditionalFormatting sqref="AI241:AI245">
    <cfRule type="cellIs" dxfId="14588" priority="45430" operator="equal">
      <formula>0</formula>
    </cfRule>
    <cfRule type="cellIs" dxfId="14587" priority="45431" operator="between">
      <formula>0</formula>
      <formula>100</formula>
    </cfRule>
    <cfRule type="cellIs" dxfId="14586" priority="45432" operator="between">
      <formula>"0.1"</formula>
      <formula>100</formula>
    </cfRule>
  </conditionalFormatting>
  <conditionalFormatting sqref="BA241">
    <cfRule type="cellIs" dxfId="14585" priority="45428" operator="equal">
      <formula>"NO"</formula>
    </cfRule>
    <cfRule type="cellIs" dxfId="14584" priority="45429" operator="equal">
      <formula>"SI"</formula>
    </cfRule>
  </conditionalFormatting>
  <conditionalFormatting sqref="AH241:AH245">
    <cfRule type="cellIs" dxfId="14583" priority="45427" operator="equal">
      <formula>0.58</formula>
    </cfRule>
  </conditionalFormatting>
  <conditionalFormatting sqref="AI241:AI245">
    <cfRule type="cellIs" dxfId="14582" priority="45426" operator="equal">
      <formula>0.56</formula>
    </cfRule>
  </conditionalFormatting>
  <conditionalFormatting sqref="AX241:AX245">
    <cfRule type="expression" dxfId="14581" priority="45400">
      <formula>"&lt;,2"</formula>
    </cfRule>
  </conditionalFormatting>
  <conditionalFormatting sqref="AV241:AV245">
    <cfRule type="expression" dxfId="14580" priority="45399">
      <formula>"&lt;,2"</formula>
    </cfRule>
  </conditionalFormatting>
  <conditionalFormatting sqref="AZ241">
    <cfRule type="expression" dxfId="14579" priority="45401">
      <formula>$BC241=25</formula>
    </cfRule>
    <cfRule type="expression" dxfId="14578" priority="45402">
      <formula>$BC241=24</formula>
    </cfRule>
    <cfRule type="expression" dxfId="14577" priority="45403">
      <formula>$BC241=23</formula>
    </cfRule>
    <cfRule type="expression" dxfId="14576" priority="45404">
      <formula>$BC241=22</formula>
    </cfRule>
    <cfRule type="expression" dxfId="14575" priority="45405">
      <formula>$BC241=21</formula>
    </cfRule>
    <cfRule type="expression" dxfId="14574" priority="45406">
      <formula>$BC241=20</formula>
    </cfRule>
    <cfRule type="expression" dxfId="14573" priority="45407">
      <formula>$BC241=19</formula>
    </cfRule>
    <cfRule type="expression" dxfId="14572" priority="45408">
      <formula>$BC241=18</formula>
    </cfRule>
    <cfRule type="expression" dxfId="14571" priority="45409">
      <formula>$BC241=17</formula>
    </cfRule>
    <cfRule type="expression" dxfId="14570" priority="45410">
      <formula>$BC241=16</formula>
    </cfRule>
    <cfRule type="expression" dxfId="14569" priority="45411">
      <formula>$BC241=15</formula>
    </cfRule>
    <cfRule type="expression" dxfId="14568" priority="45412">
      <formula>$BC241=14</formula>
    </cfRule>
    <cfRule type="expression" dxfId="14567" priority="45413">
      <formula>$BC241=13</formula>
    </cfRule>
    <cfRule type="expression" dxfId="14566" priority="45414">
      <formula>$BC241=12</formula>
    </cfRule>
    <cfRule type="expression" dxfId="14565" priority="45415">
      <formula>$BC241=11</formula>
    </cfRule>
    <cfRule type="expression" dxfId="14564" priority="45416">
      <formula>$BC241=10</formula>
    </cfRule>
    <cfRule type="expression" dxfId="14563" priority="45417">
      <formula>$BC241=9</formula>
    </cfRule>
    <cfRule type="expression" dxfId="14562" priority="45418">
      <formula>$BC241=8</formula>
    </cfRule>
    <cfRule type="expression" dxfId="14561" priority="45419">
      <formula>$BC241=7</formula>
    </cfRule>
    <cfRule type="expression" dxfId="14560" priority="45420">
      <formula>$BC241=6</formula>
    </cfRule>
    <cfRule type="expression" dxfId="14559" priority="45421">
      <formula>$BC241=5</formula>
    </cfRule>
    <cfRule type="expression" dxfId="14558" priority="45422">
      <formula>$BC241=4</formula>
    </cfRule>
    <cfRule type="expression" dxfId="14557" priority="45423">
      <formula>$BC241=3</formula>
    </cfRule>
    <cfRule type="expression" dxfId="14556" priority="45424">
      <formula>$BC241=2</formula>
    </cfRule>
    <cfRule type="expression" dxfId="14555" priority="45425">
      <formula>$BC241=1</formula>
    </cfRule>
  </conditionalFormatting>
  <conditionalFormatting sqref="AW241:AW245">
    <cfRule type="beginsWith" dxfId="14554" priority="45394" operator="beginsWith" text="MUY ALTA">
      <formula>LEFT(AW241,LEN("MUY ALTA"))="MUY ALTA"</formula>
    </cfRule>
    <cfRule type="beginsWith" dxfId="14553" priority="45395" operator="beginsWith" text="ALTA">
      <formula>LEFT(AW241,LEN("ALTA"))="ALTA"</formula>
    </cfRule>
    <cfRule type="beginsWith" dxfId="14552" priority="45396" operator="beginsWith" text="MEDIA">
      <formula>LEFT(AW241,LEN("MEDIA"))="MEDIA"</formula>
    </cfRule>
    <cfRule type="beginsWith" dxfId="14551" priority="45397" operator="beginsWith" text="BAJA">
      <formula>LEFT(AW241,LEN("BAJA"))="BAJA"</formula>
    </cfRule>
    <cfRule type="beginsWith" dxfId="14550" priority="45398" operator="beginsWith" text="MUY BAJA">
      <formula>LEFT(AW241,LEN("MUY BAJA"))="MUY BAJA"</formula>
    </cfRule>
  </conditionalFormatting>
  <conditionalFormatting sqref="AY241:AY245">
    <cfRule type="beginsWith" dxfId="14549" priority="45389" operator="beginsWith" text="MUY ALTA">
      <formula>LEFT(AY241,LEN("MUY ALTA"))="MUY ALTA"</formula>
    </cfRule>
    <cfRule type="beginsWith" dxfId="14548" priority="45390" operator="beginsWith" text="ALTA">
      <formula>LEFT(AY241,LEN("ALTA"))="ALTA"</formula>
    </cfRule>
    <cfRule type="beginsWith" dxfId="14547" priority="45391" operator="beginsWith" text="MEDIA">
      <formula>LEFT(AY241,LEN("MEDIA"))="MEDIA"</formula>
    </cfRule>
    <cfRule type="beginsWith" dxfId="14546" priority="45392" operator="beginsWith" text="BAJA">
      <formula>LEFT(AY241,LEN("BAJA"))="BAJA"</formula>
    </cfRule>
    <cfRule type="beginsWith" dxfId="14545" priority="45393" operator="beginsWith" text="MUY BAJA">
      <formula>LEFT(AY241,LEN("MUY BAJA"))="MUY BAJA"</formula>
    </cfRule>
  </conditionalFormatting>
  <conditionalFormatting sqref="AN243:AO245">
    <cfRule type="cellIs" dxfId="14544" priority="45387" operator="equal">
      <formula>"NO"</formula>
    </cfRule>
  </conditionalFormatting>
  <conditionalFormatting sqref="BA241:BA245">
    <cfRule type="cellIs" dxfId="14543" priority="45384" operator="equal">
      <formula>"Evitar"</formula>
    </cfRule>
    <cfRule type="cellIs" dxfId="14542" priority="45385" operator="equal">
      <formula>"Aceptar"</formula>
    </cfRule>
    <cfRule type="cellIs" dxfId="14541" priority="45386" operator="equal">
      <formula>"Reducir"</formula>
    </cfRule>
  </conditionalFormatting>
  <conditionalFormatting sqref="V241:V245">
    <cfRule type="cellIs" dxfId="14540" priority="45383" operator="equal">
      <formula>"X"</formula>
    </cfRule>
  </conditionalFormatting>
  <conditionalFormatting sqref="R241">
    <cfRule type="expression" dxfId="14539" priority="45357">
      <formula>$S241=25</formula>
    </cfRule>
    <cfRule type="expression" dxfId="14538" priority="45358">
      <formula>$S241=24</formula>
    </cfRule>
    <cfRule type="expression" dxfId="14537" priority="45359">
      <formula>$S241=23</formula>
    </cfRule>
    <cfRule type="expression" dxfId="14536" priority="45360">
      <formula>$S241=22</formula>
    </cfRule>
    <cfRule type="expression" dxfId="14535" priority="45361">
      <formula>$S241=21</formula>
    </cfRule>
    <cfRule type="expression" dxfId="14534" priority="45362">
      <formula>$S241=20</formula>
    </cfRule>
    <cfRule type="expression" dxfId="14533" priority="45363">
      <formula>$S241=19</formula>
    </cfRule>
    <cfRule type="expression" dxfId="14532" priority="45364">
      <formula>$S241=18</formula>
    </cfRule>
    <cfRule type="expression" dxfId="14531" priority="45365">
      <formula>$S241=17</formula>
    </cfRule>
    <cfRule type="expression" dxfId="14530" priority="45366">
      <formula>$S241=16</formula>
    </cfRule>
    <cfRule type="expression" dxfId="14529" priority="45367">
      <formula>$S241=15</formula>
    </cfRule>
    <cfRule type="expression" dxfId="14528" priority="45368">
      <formula>$S241=14</formula>
    </cfRule>
    <cfRule type="expression" dxfId="14527" priority="45369">
      <formula>$S241=13</formula>
    </cfRule>
    <cfRule type="expression" dxfId="14526" priority="45370">
      <formula>$S241=12</formula>
    </cfRule>
    <cfRule type="expression" dxfId="14525" priority="45371">
      <formula>$S241=11</formula>
    </cfRule>
    <cfRule type="expression" dxfId="14524" priority="45372">
      <formula>$S241=10</formula>
    </cfRule>
    <cfRule type="expression" dxfId="14523" priority="45373">
      <formula>$S241=9</formula>
    </cfRule>
    <cfRule type="expression" dxfId="14522" priority="45374">
      <formula>$S241=8</formula>
    </cfRule>
    <cfRule type="expression" dxfId="14521" priority="45375">
      <formula>$S241=7</formula>
    </cfRule>
    <cfRule type="expression" dxfId="14520" priority="45376">
      <formula>$S241=6</formula>
    </cfRule>
    <cfRule type="expression" dxfId="14519" priority="45377">
      <formula>$S241=5</formula>
    </cfRule>
    <cfRule type="expression" dxfId="14518" priority="45378">
      <formula>$S241=4</formula>
    </cfRule>
    <cfRule type="expression" dxfId="14517" priority="45379">
      <formula>$S241=3</formula>
    </cfRule>
    <cfRule type="expression" dxfId="14516" priority="45380">
      <formula>$S241=2</formula>
    </cfRule>
    <cfRule type="expression" dxfId="14515" priority="45381">
      <formula>$S241=1</formula>
    </cfRule>
  </conditionalFormatting>
  <conditionalFormatting sqref="P241:P245">
    <cfRule type="expression" dxfId="14514" priority="45356">
      <formula>"&lt;,2"</formula>
    </cfRule>
  </conditionalFormatting>
  <conditionalFormatting sqref="Q241:Q245">
    <cfRule type="cellIs" dxfId="14513" priority="45348" operator="equal">
      <formula>20</formula>
    </cfRule>
    <cfRule type="cellIs" dxfId="14512" priority="45349" operator="equal">
      <formula>10</formula>
    </cfRule>
    <cfRule type="cellIs" dxfId="14511" priority="45350" operator="equal">
      <formula>5</formula>
    </cfRule>
    <cfRule type="cellIs" dxfId="14510" priority="45351" operator="equal">
      <formula>1</formula>
    </cfRule>
    <cfRule type="cellIs" dxfId="14509" priority="45352" operator="equal">
      <formula>0.8</formula>
    </cfRule>
    <cfRule type="cellIs" dxfId="14508" priority="45353" operator="equal">
      <formula>0.6</formula>
    </cfRule>
    <cfRule type="cellIs" dxfId="14507" priority="45354" operator="equal">
      <formula>0.4</formula>
    </cfRule>
    <cfRule type="cellIs" dxfId="14506" priority="45355" operator="equal">
      <formula>20%</formula>
    </cfRule>
  </conditionalFormatting>
  <conditionalFormatting sqref="O241:O245">
    <cfRule type="cellIs" dxfId="14505" priority="45341" operator="equal">
      <formula>"MUY ALTA "</formula>
    </cfRule>
    <cfRule type="cellIs" dxfId="14504" priority="45342" operator="equal">
      <formula>"MUY ALTA"</formula>
    </cfRule>
    <cfRule type="cellIs" dxfId="14503" priority="45343" operator="equal">
      <formula>"ALTA"</formula>
    </cfRule>
    <cfRule type="cellIs" dxfId="14502" priority="45344" operator="equal">
      <formula>"MEDIA"</formula>
    </cfRule>
    <cfRule type="cellIs" dxfId="14501" priority="45345" operator="equal">
      <formula>"BAJA"</formula>
    </cfRule>
    <cfRule type="cellIs" dxfId="14500" priority="45346" operator="equal">
      <formula>"MUY BAJA"</formula>
    </cfRule>
    <cfRule type="cellIs" dxfId="14499" priority="45347" operator="equal">
      <formula>0.2</formula>
    </cfRule>
  </conditionalFormatting>
  <conditionalFormatting sqref="N241:N245">
    <cfRule type="beginsWith" priority="45334" operator="beginsWith" text="La actividad que conlleva el riesgo se ejecuta como máximos 2 veces por año">
      <formula>LEFT(N241,LEN("La actividad que conlleva el riesgo se ejecuta como máximos 2 veces por año"))="La actividad que conlleva el riesgo se ejecuta como máximos 2 veces por año"</formula>
    </cfRule>
    <cfRule type="cellIs" dxfId="14498" priority="45335" operator="equal">
      <formula>"La actividad que conlleva el riesgo se ejecuta como máximos 2 veces por año"</formula>
    </cfRule>
    <cfRule type="cellIs" dxfId="14497" priority="45336" operator="equal">
      <formula>"La actividad que conlleva el riesgo se ejecuta como máximos 2 veces por año "</formula>
    </cfRule>
    <cfRule type="containsText" dxfId="14496" priority="45338" operator="containsText" text="La actividad que conlleva el riesgo se ejecuta como máximos 2 veces por año">
      <formula>NOT(ISERROR(SEARCH("La actividad que conlleva el riesgo se ejecuta como máximos 2 veces por año",N241)))</formula>
    </cfRule>
    <cfRule type="cellIs" dxfId="14495" priority="45339" operator="equal">
      <formula>"La actividad que conlleva el riesgo se ejecuta como máximos 2 veces por año"</formula>
    </cfRule>
    <cfRule type="cellIs" dxfId="14494" priority="45340" operator="equal">
      <formula>"La actividad que conlleva el riesgo se ejecuta como máximos 2 veces por año"</formula>
    </cfRule>
  </conditionalFormatting>
  <conditionalFormatting sqref="V241:V245">
    <cfRule type="expression" dxfId="14493" priority="45332">
      <formula>U241=Y</formula>
    </cfRule>
    <cfRule type="expression" dxfId="14492" priority="45333">
      <formula>U241="y"</formula>
    </cfRule>
  </conditionalFormatting>
  <conditionalFormatting sqref="V242">
    <cfRule type="expression" dxfId="14491" priority="45330">
      <formula>$U$20=Y</formula>
    </cfRule>
    <cfRule type="expression" dxfId="14490" priority="45331">
      <formula>$U$20=x</formula>
    </cfRule>
  </conditionalFormatting>
  <conditionalFormatting sqref="U241:U245">
    <cfRule type="expression" dxfId="14489" priority="45329">
      <formula>V241="X"</formula>
    </cfRule>
  </conditionalFormatting>
  <conditionalFormatting sqref="V241:V245">
    <cfRule type="expression" dxfId="14488" priority="45327">
      <formula>U241=Y</formula>
    </cfRule>
    <cfRule type="expression" dxfId="14487" priority="45328">
      <formula>U241="y"</formula>
    </cfRule>
  </conditionalFormatting>
  <conditionalFormatting sqref="V242">
    <cfRule type="expression" dxfId="14486" priority="45325">
      <formula>$U$20=Y</formula>
    </cfRule>
    <cfRule type="expression" dxfId="14485" priority="45326">
      <formula>$U$20=x</formula>
    </cfRule>
  </conditionalFormatting>
  <conditionalFormatting sqref="U241:U245">
    <cfRule type="expression" dxfId="14484" priority="45324">
      <formula>V241="X"</formula>
    </cfRule>
  </conditionalFormatting>
  <conditionalFormatting sqref="AA241:AB241">
    <cfRule type="expression" dxfId="14483" priority="45311">
      <formula>AA241=10</formula>
    </cfRule>
    <cfRule type="expression" dxfId="14482" priority="45312">
      <formula>Y241=15</formula>
    </cfRule>
    <cfRule type="expression" dxfId="14481" priority="45313">
      <formula>W241=25</formula>
    </cfRule>
    <cfRule type="cellIs" dxfId="14480" priority="45323" operator="equal">
      <formula>25</formula>
    </cfRule>
  </conditionalFormatting>
  <conditionalFormatting sqref="AA241:AB241">
    <cfRule type="expression" dxfId="14479" priority="45320">
      <formula>AC241=15</formula>
    </cfRule>
    <cfRule type="expression" dxfId="14478" priority="45321">
      <formula>AE241=10</formula>
    </cfRule>
    <cfRule type="expression" dxfId="14477" priority="45322">
      <formula>AC241=15</formula>
    </cfRule>
  </conditionalFormatting>
  <conditionalFormatting sqref="W241:X241">
    <cfRule type="expression" dxfId="14476" priority="45317">
      <formula>AA241=10</formula>
    </cfRule>
    <cfRule type="expression" dxfId="14475" priority="45318">
      <formula>W241=25</formula>
    </cfRule>
    <cfRule type="expression" dxfId="14474" priority="45319">
      <formula>Y241=15</formula>
    </cfRule>
  </conditionalFormatting>
  <conditionalFormatting sqref="Y241:Z241">
    <cfRule type="expression" dxfId="14473" priority="45314">
      <formula>Y241=15</formula>
    </cfRule>
    <cfRule type="expression" dxfId="14472" priority="45315">
      <formula>AA241=10</formula>
    </cfRule>
    <cfRule type="expression" dxfId="14471" priority="45316">
      <formula>W241=25</formula>
    </cfRule>
  </conditionalFormatting>
  <conditionalFormatting sqref="AC241:AD241">
    <cfRule type="cellIs" dxfId="14470" priority="45310" operator="equal">
      <formula>25</formula>
    </cfRule>
  </conditionalFormatting>
  <conditionalFormatting sqref="AE241:AF241">
    <cfRule type="cellIs" dxfId="14469" priority="45309" operator="equal">
      <formula>15</formula>
    </cfRule>
  </conditionalFormatting>
  <conditionalFormatting sqref="AC241:AD241">
    <cfRule type="expression" dxfId="14468" priority="45308">
      <formula>AE241=15</formula>
    </cfRule>
  </conditionalFormatting>
  <conditionalFormatting sqref="AE241:AF241">
    <cfRule type="expression" dxfId="14467" priority="45307">
      <formula>AC241=25</formula>
    </cfRule>
  </conditionalFormatting>
  <conditionalFormatting sqref="AA243:AB245">
    <cfRule type="expression" dxfId="14466" priority="45294">
      <formula>AA243=10</formula>
    </cfRule>
    <cfRule type="expression" dxfId="14465" priority="45295">
      <formula>Y243=15</formula>
    </cfRule>
    <cfRule type="expression" dxfId="14464" priority="45296">
      <formula>W243=25</formula>
    </cfRule>
    <cfRule type="cellIs" dxfId="14463" priority="45306" operator="equal">
      <formula>25</formula>
    </cfRule>
  </conditionalFormatting>
  <conditionalFormatting sqref="AA243:AB245">
    <cfRule type="expression" dxfId="14462" priority="45303">
      <formula>AC243=15</formula>
    </cfRule>
    <cfRule type="expression" dxfId="14461" priority="45304">
      <formula>AE243=10</formula>
    </cfRule>
    <cfRule type="expression" dxfId="14460" priority="45305">
      <formula>AC243=15</formula>
    </cfRule>
  </conditionalFormatting>
  <conditionalFormatting sqref="W243:X245">
    <cfRule type="expression" dxfId="14459" priority="45300">
      <formula>AA243=10</formula>
    </cfRule>
    <cfRule type="expression" dxfId="14458" priority="45301">
      <formula>W243=25</formula>
    </cfRule>
    <cfRule type="expression" dxfId="14457" priority="45302">
      <formula>Y243=15</formula>
    </cfRule>
  </conditionalFormatting>
  <conditionalFormatting sqref="Y243:Z245">
    <cfRule type="expression" dxfId="14456" priority="45297">
      <formula>Y243=15</formula>
    </cfRule>
    <cfRule type="expression" dxfId="14455" priority="45298">
      <formula>AA243=10</formula>
    </cfRule>
    <cfRule type="expression" dxfId="14454" priority="45299">
      <formula>W243=25</formula>
    </cfRule>
  </conditionalFormatting>
  <conditionalFormatting sqref="AA242:AB242">
    <cfRule type="expression" dxfId="14453" priority="45281">
      <formula>AA242=10</formula>
    </cfRule>
    <cfRule type="expression" dxfId="14452" priority="45282">
      <formula>Y242=15</formula>
    </cfRule>
    <cfRule type="expression" dxfId="14451" priority="45283">
      <formula>W242=25</formula>
    </cfRule>
    <cfRule type="cellIs" dxfId="14450" priority="45293" operator="equal">
      <formula>25</formula>
    </cfRule>
  </conditionalFormatting>
  <conditionalFormatting sqref="AA242:AB242">
    <cfRule type="expression" dxfId="14449" priority="45290">
      <formula>AC242=15</formula>
    </cfRule>
    <cfRule type="expression" dxfId="14448" priority="45291">
      <formula>AE242=10</formula>
    </cfRule>
    <cfRule type="expression" dxfId="14447" priority="45292">
      <formula>AC242=15</formula>
    </cfRule>
  </conditionalFormatting>
  <conditionalFormatting sqref="W242:X242">
    <cfRule type="expression" dxfId="14446" priority="45287">
      <formula>AA242=10</formula>
    </cfRule>
    <cfRule type="expression" dxfId="14445" priority="45288">
      <formula>W242=25</formula>
    </cfRule>
    <cfRule type="expression" dxfId="14444" priority="45289">
      <formula>Y242=15</formula>
    </cfRule>
  </conditionalFormatting>
  <conditionalFormatting sqref="Y242:Z242">
    <cfRule type="expression" dxfId="14443" priority="45284">
      <formula>Y242=15</formula>
    </cfRule>
    <cfRule type="expression" dxfId="14442" priority="45285">
      <formula>AA242=10</formula>
    </cfRule>
    <cfRule type="expression" dxfId="14441" priority="45286">
      <formula>W242=25</formula>
    </cfRule>
  </conditionalFormatting>
  <conditionalFormatting sqref="AC242:AD245">
    <cfRule type="cellIs" dxfId="14440" priority="45280" operator="equal">
      <formula>25</formula>
    </cfRule>
  </conditionalFormatting>
  <conditionalFormatting sqref="AE242:AF245">
    <cfRule type="cellIs" dxfId="14439" priority="45279" operator="equal">
      <formula>15</formula>
    </cfRule>
  </conditionalFormatting>
  <conditionalFormatting sqref="AC242:AD245">
    <cfRule type="expression" dxfId="14438" priority="45278">
      <formula>AE242=15</formula>
    </cfRule>
  </conditionalFormatting>
  <conditionalFormatting sqref="AE242:AF245">
    <cfRule type="expression" dxfId="14437" priority="45277">
      <formula>AC242=25</formula>
    </cfRule>
  </conditionalFormatting>
  <conditionalFormatting sqref="CA241:CC245 CE241:CG245 CI241:CK245 CM241:CO245">
    <cfRule type="cellIs" dxfId="14436" priority="45275" operator="equal">
      <formula>"NO"</formula>
    </cfRule>
    <cfRule type="cellIs" dxfId="14435" priority="45276" operator="equal">
      <formula>"SI"</formula>
    </cfRule>
  </conditionalFormatting>
  <conditionalFormatting sqref="DA241:DC245 DE241:DG245 DM241:DO245 DI241:DK245">
    <cfRule type="cellIs" dxfId="14434" priority="45273" operator="equal">
      <formula>"NO"</formula>
    </cfRule>
    <cfRule type="cellIs" dxfId="14433" priority="45274" operator="equal">
      <formula>"SI"</formula>
    </cfRule>
  </conditionalFormatting>
  <conditionalFormatting sqref="CV241:CY245">
    <cfRule type="cellIs" dxfId="14432" priority="45271" operator="equal">
      <formula>"NO"</formula>
    </cfRule>
    <cfRule type="cellIs" dxfId="14431" priority="45272" operator="equal">
      <formula>"SI"</formula>
    </cfRule>
  </conditionalFormatting>
  <conditionalFormatting sqref="U247:V251">
    <cfRule type="cellIs" dxfId="14430" priority="45270" operator="equal">
      <formula>"X"</formula>
    </cfRule>
  </conditionalFormatting>
  <conditionalFormatting sqref="AJ249:AK251">
    <cfRule type="cellIs" dxfId="14429" priority="45268" operator="equal">
      <formula>"NO"</formula>
    </cfRule>
    <cfRule type="cellIs" dxfId="14428" priority="45269" operator="equal">
      <formula>"SI"</formula>
    </cfRule>
  </conditionalFormatting>
  <conditionalFormatting sqref="AL249:AM251">
    <cfRule type="cellIs" dxfId="14427" priority="45266" operator="equal">
      <formula>"ALE"</formula>
    </cfRule>
    <cfRule type="cellIs" dxfId="14426" priority="45267" operator="equal">
      <formula>"CON"</formula>
    </cfRule>
  </conditionalFormatting>
  <conditionalFormatting sqref="U247:U251">
    <cfRule type="cellIs" dxfId="14425" priority="45211" operator="equal">
      <formula>"Y"</formula>
    </cfRule>
  </conditionalFormatting>
  <conditionalFormatting sqref="AH247:AI251">
    <cfRule type="cellIs" dxfId="14424" priority="45262" operator="equal">
      <formula>0</formula>
    </cfRule>
    <cfRule type="cellIs" dxfId="14423" priority="45263" operator="between">
      <formula>"0.1"</formula>
      <formula>100</formula>
    </cfRule>
    <cfRule type="cellIs" dxfId="14422" priority="45264" operator="between">
      <formula>0</formula>
      <formula>100</formula>
    </cfRule>
    <cfRule type="cellIs" dxfId="14421" priority="45265" operator="between">
      <formula>0</formula>
      <formula>100</formula>
    </cfRule>
  </conditionalFormatting>
  <conditionalFormatting sqref="AI247:AI251">
    <cfRule type="cellIs" dxfId="14420" priority="45259" operator="equal">
      <formula>0</formula>
    </cfRule>
    <cfRule type="cellIs" dxfId="14419" priority="45260" operator="between">
      <formula>0</formula>
      <formula>100</formula>
    </cfRule>
    <cfRule type="cellIs" dxfId="14418" priority="45261" operator="between">
      <formula>"0.1"</formula>
      <formula>100</formula>
    </cfRule>
  </conditionalFormatting>
  <conditionalFormatting sqref="BA247">
    <cfRule type="cellIs" dxfId="14417" priority="45257" operator="equal">
      <formula>"NO"</formula>
    </cfRule>
    <cfRule type="cellIs" dxfId="14416" priority="45258" operator="equal">
      <formula>"SI"</formula>
    </cfRule>
  </conditionalFormatting>
  <conditionalFormatting sqref="AH247:AH251">
    <cfRule type="cellIs" dxfId="14415" priority="45256" operator="equal">
      <formula>0.58</formula>
    </cfRule>
  </conditionalFormatting>
  <conditionalFormatting sqref="AI247:AI251">
    <cfRule type="cellIs" dxfId="14414" priority="45255" operator="equal">
      <formula>0.56</formula>
    </cfRule>
  </conditionalFormatting>
  <conditionalFormatting sqref="AX247:AX251">
    <cfRule type="expression" dxfId="14413" priority="45229">
      <formula>"&lt;,2"</formula>
    </cfRule>
  </conditionalFormatting>
  <conditionalFormatting sqref="AV247:AV251">
    <cfRule type="expression" dxfId="14412" priority="45228">
      <formula>"&lt;,2"</formula>
    </cfRule>
  </conditionalFormatting>
  <conditionalFormatting sqref="AZ247">
    <cfRule type="expression" dxfId="14411" priority="45230">
      <formula>$BC247=25</formula>
    </cfRule>
    <cfRule type="expression" dxfId="14410" priority="45231">
      <formula>$BC247=24</formula>
    </cfRule>
    <cfRule type="expression" dxfId="14409" priority="45232">
      <formula>$BC247=23</formula>
    </cfRule>
    <cfRule type="expression" dxfId="14408" priority="45233">
      <formula>$BC247=22</formula>
    </cfRule>
    <cfRule type="expression" dxfId="14407" priority="45234">
      <formula>$BC247=21</formula>
    </cfRule>
    <cfRule type="expression" dxfId="14406" priority="45235">
      <formula>$BC247=20</formula>
    </cfRule>
    <cfRule type="expression" dxfId="14405" priority="45236">
      <formula>$BC247=19</formula>
    </cfRule>
    <cfRule type="expression" dxfId="14404" priority="45237">
      <formula>$BC247=18</formula>
    </cfRule>
    <cfRule type="expression" dxfId="14403" priority="45238">
      <formula>$BC247=17</formula>
    </cfRule>
    <cfRule type="expression" dxfId="14402" priority="45239">
      <formula>$BC247=16</formula>
    </cfRule>
    <cfRule type="expression" dxfId="14401" priority="45240">
      <formula>$BC247=15</formula>
    </cfRule>
    <cfRule type="expression" dxfId="14400" priority="45241">
      <formula>$BC247=14</formula>
    </cfRule>
    <cfRule type="expression" dxfId="14399" priority="45242">
      <formula>$BC247=13</formula>
    </cfRule>
    <cfRule type="expression" dxfId="14398" priority="45243">
      <formula>$BC247=12</formula>
    </cfRule>
    <cfRule type="expression" dxfId="14397" priority="45244">
      <formula>$BC247=11</formula>
    </cfRule>
    <cfRule type="expression" dxfId="14396" priority="45245">
      <formula>$BC247=10</formula>
    </cfRule>
    <cfRule type="expression" dxfId="14395" priority="45246">
      <formula>$BC247=9</formula>
    </cfRule>
    <cfRule type="expression" dxfId="14394" priority="45247">
      <formula>$BC247=8</formula>
    </cfRule>
    <cfRule type="expression" dxfId="14393" priority="45248">
      <formula>$BC247=7</formula>
    </cfRule>
    <cfRule type="expression" dxfId="14392" priority="45249">
      <formula>$BC247=6</formula>
    </cfRule>
    <cfRule type="expression" dxfId="14391" priority="45250">
      <formula>$BC247=5</formula>
    </cfRule>
    <cfRule type="expression" dxfId="14390" priority="45251">
      <formula>$BC247=4</formula>
    </cfRule>
    <cfRule type="expression" dxfId="14389" priority="45252">
      <formula>$BC247=3</formula>
    </cfRule>
    <cfRule type="expression" dxfId="14388" priority="45253">
      <formula>$BC247=2</formula>
    </cfRule>
    <cfRule type="expression" dxfId="14387" priority="45254">
      <formula>$BC247=1</formula>
    </cfRule>
  </conditionalFormatting>
  <conditionalFormatting sqref="AW247:AW251">
    <cfRule type="beginsWith" dxfId="14386" priority="45223" operator="beginsWith" text="MUY ALTA">
      <formula>LEFT(AW247,LEN("MUY ALTA"))="MUY ALTA"</formula>
    </cfRule>
    <cfRule type="beginsWith" dxfId="14385" priority="45224" operator="beginsWith" text="ALTA">
      <formula>LEFT(AW247,LEN("ALTA"))="ALTA"</formula>
    </cfRule>
    <cfRule type="beginsWith" dxfId="14384" priority="45225" operator="beginsWith" text="MEDIA">
      <formula>LEFT(AW247,LEN("MEDIA"))="MEDIA"</formula>
    </cfRule>
    <cfRule type="beginsWith" dxfId="14383" priority="45226" operator="beginsWith" text="BAJA">
      <formula>LEFT(AW247,LEN("BAJA"))="BAJA"</formula>
    </cfRule>
    <cfRule type="beginsWith" dxfId="14382" priority="45227" operator="beginsWith" text="MUY BAJA">
      <formula>LEFT(AW247,LEN("MUY BAJA"))="MUY BAJA"</formula>
    </cfRule>
  </conditionalFormatting>
  <conditionalFormatting sqref="AY247:AY251">
    <cfRule type="beginsWith" dxfId="14381" priority="45218" operator="beginsWith" text="MUY ALTA">
      <formula>LEFT(AY247,LEN("MUY ALTA"))="MUY ALTA"</formula>
    </cfRule>
    <cfRule type="beginsWith" dxfId="14380" priority="45219" operator="beginsWith" text="ALTA">
      <formula>LEFT(AY247,LEN("ALTA"))="ALTA"</formula>
    </cfRule>
    <cfRule type="beginsWith" dxfId="14379" priority="45220" operator="beginsWith" text="MEDIA">
      <formula>LEFT(AY247,LEN("MEDIA"))="MEDIA"</formula>
    </cfRule>
    <cfRule type="beginsWith" dxfId="14378" priority="45221" operator="beginsWith" text="BAJA">
      <formula>LEFT(AY247,LEN("BAJA"))="BAJA"</formula>
    </cfRule>
    <cfRule type="beginsWith" dxfId="14377" priority="45222" operator="beginsWith" text="MUY BAJA">
      <formula>LEFT(AY247,LEN("MUY BAJA"))="MUY BAJA"</formula>
    </cfRule>
  </conditionalFormatting>
  <conditionalFormatting sqref="AN249:AO251">
    <cfRule type="cellIs" dxfId="14376" priority="45216" operator="equal">
      <formula>"NO"</formula>
    </cfRule>
  </conditionalFormatting>
  <conditionalFormatting sqref="BA247:BA251">
    <cfRule type="cellIs" dxfId="14375" priority="45213" operator="equal">
      <formula>"Evitar"</formula>
    </cfRule>
    <cfRule type="cellIs" dxfId="14374" priority="45214" operator="equal">
      <formula>"Aceptar"</formula>
    </cfRule>
    <cfRule type="cellIs" dxfId="14373" priority="45215" operator="equal">
      <formula>"Reducir"</formula>
    </cfRule>
  </conditionalFormatting>
  <conditionalFormatting sqref="V247:V251">
    <cfRule type="cellIs" dxfId="14372" priority="45212" operator="equal">
      <formula>"X"</formula>
    </cfRule>
  </conditionalFormatting>
  <conditionalFormatting sqref="R247">
    <cfRule type="expression" dxfId="14371" priority="45186">
      <formula>$S247=25</formula>
    </cfRule>
    <cfRule type="expression" dxfId="14370" priority="45187">
      <formula>$S247=24</formula>
    </cfRule>
    <cfRule type="expression" dxfId="14369" priority="45188">
      <formula>$S247=23</formula>
    </cfRule>
    <cfRule type="expression" dxfId="14368" priority="45189">
      <formula>$S247=22</formula>
    </cfRule>
    <cfRule type="expression" dxfId="14367" priority="45190">
      <formula>$S247=21</formula>
    </cfRule>
    <cfRule type="expression" dxfId="14366" priority="45191">
      <formula>$S247=20</formula>
    </cfRule>
    <cfRule type="expression" dxfId="14365" priority="45192">
      <formula>$S247=19</formula>
    </cfRule>
    <cfRule type="expression" dxfId="14364" priority="45193">
      <formula>$S247=18</formula>
    </cfRule>
    <cfRule type="expression" dxfId="14363" priority="45194">
      <formula>$S247=17</formula>
    </cfRule>
    <cfRule type="expression" dxfId="14362" priority="45195">
      <formula>$S247=16</formula>
    </cfRule>
    <cfRule type="expression" dxfId="14361" priority="45196">
      <formula>$S247=15</formula>
    </cfRule>
    <cfRule type="expression" dxfId="14360" priority="45197">
      <formula>$S247=14</formula>
    </cfRule>
    <cfRule type="expression" dxfId="14359" priority="45198">
      <formula>$S247=13</formula>
    </cfRule>
    <cfRule type="expression" dxfId="14358" priority="45199">
      <formula>$S247=12</formula>
    </cfRule>
    <cfRule type="expression" dxfId="14357" priority="45200">
      <formula>$S247=11</formula>
    </cfRule>
    <cfRule type="expression" dxfId="14356" priority="45201">
      <formula>$S247=10</formula>
    </cfRule>
    <cfRule type="expression" dxfId="14355" priority="45202">
      <formula>$S247=9</formula>
    </cfRule>
    <cfRule type="expression" dxfId="14354" priority="45203">
      <formula>$S247=8</formula>
    </cfRule>
    <cfRule type="expression" dxfId="14353" priority="45204">
      <formula>$S247=7</formula>
    </cfRule>
    <cfRule type="expression" dxfId="14352" priority="45205">
      <formula>$S247=6</formula>
    </cfRule>
    <cfRule type="expression" dxfId="14351" priority="45206">
      <formula>$S247=5</formula>
    </cfRule>
    <cfRule type="expression" dxfId="14350" priority="45207">
      <formula>$S247=4</formula>
    </cfRule>
    <cfRule type="expression" dxfId="14349" priority="45208">
      <formula>$S247=3</formula>
    </cfRule>
    <cfRule type="expression" dxfId="14348" priority="45209">
      <formula>$S247=2</formula>
    </cfRule>
    <cfRule type="expression" dxfId="14347" priority="45210">
      <formula>$S247=1</formula>
    </cfRule>
  </conditionalFormatting>
  <conditionalFormatting sqref="P247:P251">
    <cfRule type="expression" dxfId="14346" priority="45185">
      <formula>"&lt;,2"</formula>
    </cfRule>
  </conditionalFormatting>
  <conditionalFormatting sqref="Q247:Q251">
    <cfRule type="cellIs" dxfId="14345" priority="45177" operator="equal">
      <formula>20</formula>
    </cfRule>
    <cfRule type="cellIs" dxfId="14344" priority="45178" operator="equal">
      <formula>10</formula>
    </cfRule>
    <cfRule type="cellIs" dxfId="14343" priority="45179" operator="equal">
      <formula>5</formula>
    </cfRule>
    <cfRule type="cellIs" dxfId="14342" priority="45180" operator="equal">
      <formula>1</formula>
    </cfRule>
    <cfRule type="cellIs" dxfId="14341" priority="45181" operator="equal">
      <formula>0.8</formula>
    </cfRule>
    <cfRule type="cellIs" dxfId="14340" priority="45182" operator="equal">
      <formula>0.6</formula>
    </cfRule>
    <cfRule type="cellIs" dxfId="14339" priority="45183" operator="equal">
      <formula>0.4</formula>
    </cfRule>
    <cfRule type="cellIs" dxfId="14338" priority="45184" operator="equal">
      <formula>20%</formula>
    </cfRule>
  </conditionalFormatting>
  <conditionalFormatting sqref="O247:O251">
    <cfRule type="cellIs" dxfId="14337" priority="45170" operator="equal">
      <formula>"MUY ALTA "</formula>
    </cfRule>
    <cfRule type="cellIs" dxfId="14336" priority="45171" operator="equal">
      <formula>"MUY ALTA"</formula>
    </cfRule>
    <cfRule type="cellIs" dxfId="14335" priority="45172" operator="equal">
      <formula>"ALTA"</formula>
    </cfRule>
    <cfRule type="cellIs" dxfId="14334" priority="45173" operator="equal">
      <formula>"MEDIA"</formula>
    </cfRule>
    <cfRule type="cellIs" dxfId="14333" priority="45174" operator="equal">
      <formula>"BAJA"</formula>
    </cfRule>
    <cfRule type="cellIs" dxfId="14332" priority="45175" operator="equal">
      <formula>"MUY BAJA"</formula>
    </cfRule>
    <cfRule type="cellIs" dxfId="14331" priority="45176" operator="equal">
      <formula>0.2</formula>
    </cfRule>
  </conditionalFormatting>
  <conditionalFormatting sqref="N247:N251">
    <cfRule type="beginsWith" priority="45163" operator="beginsWith" text="La actividad que conlleva el riesgo se ejecuta como máximos 2 veces por año">
      <formula>LEFT(N247,LEN("La actividad que conlleva el riesgo se ejecuta como máximos 2 veces por año"))="La actividad que conlleva el riesgo se ejecuta como máximos 2 veces por año"</formula>
    </cfRule>
    <cfRule type="cellIs" dxfId="14330" priority="45164" operator="equal">
      <formula>"La actividad que conlleva el riesgo se ejecuta como máximos 2 veces por año"</formula>
    </cfRule>
    <cfRule type="cellIs" dxfId="14329" priority="45165" operator="equal">
      <formula>"La actividad que conlleva el riesgo se ejecuta como máximos 2 veces por año "</formula>
    </cfRule>
    <cfRule type="containsText" dxfId="14328" priority="45167" operator="containsText" text="La actividad que conlleva el riesgo se ejecuta como máximos 2 veces por año">
      <formula>NOT(ISERROR(SEARCH("La actividad que conlleva el riesgo se ejecuta como máximos 2 veces por año",N247)))</formula>
    </cfRule>
    <cfRule type="cellIs" dxfId="14327" priority="45168" operator="equal">
      <formula>"La actividad que conlleva el riesgo se ejecuta como máximos 2 veces por año"</formula>
    </cfRule>
    <cfRule type="cellIs" dxfId="14326" priority="45169" operator="equal">
      <formula>"La actividad que conlleva el riesgo se ejecuta como máximos 2 veces por año"</formula>
    </cfRule>
  </conditionalFormatting>
  <conditionalFormatting sqref="V247:V251">
    <cfRule type="expression" dxfId="14325" priority="45161">
      <formula>U247=Y</formula>
    </cfRule>
    <cfRule type="expression" dxfId="14324" priority="45162">
      <formula>U247="y"</formula>
    </cfRule>
  </conditionalFormatting>
  <conditionalFormatting sqref="V248">
    <cfRule type="expression" dxfId="14323" priority="45159">
      <formula>$U$20=Y</formula>
    </cfRule>
    <cfRule type="expression" dxfId="14322" priority="45160">
      <formula>$U$20=x</formula>
    </cfRule>
  </conditionalFormatting>
  <conditionalFormatting sqref="U247:U251">
    <cfRule type="expression" dxfId="14321" priority="45158">
      <formula>V247="X"</formula>
    </cfRule>
  </conditionalFormatting>
  <conditionalFormatting sqref="V247:V251">
    <cfRule type="expression" dxfId="14320" priority="45156">
      <formula>U247=Y</formula>
    </cfRule>
    <cfRule type="expression" dxfId="14319" priority="45157">
      <formula>U247="y"</formula>
    </cfRule>
  </conditionalFormatting>
  <conditionalFormatting sqref="V248">
    <cfRule type="expression" dxfId="14318" priority="45154">
      <formula>$U$20=Y</formula>
    </cfRule>
    <cfRule type="expression" dxfId="14317" priority="45155">
      <formula>$U$20=x</formula>
    </cfRule>
  </conditionalFormatting>
  <conditionalFormatting sqref="U247:U251">
    <cfRule type="expression" dxfId="14316" priority="45153">
      <formula>V247="X"</formula>
    </cfRule>
  </conditionalFormatting>
  <conditionalFormatting sqref="AA247:AB247">
    <cfRule type="expression" dxfId="14315" priority="45140">
      <formula>AA247=10</formula>
    </cfRule>
    <cfRule type="expression" dxfId="14314" priority="45141">
      <formula>Y247=15</formula>
    </cfRule>
    <cfRule type="expression" dxfId="14313" priority="45142">
      <formula>W247=25</formula>
    </cfRule>
    <cfRule type="cellIs" dxfId="14312" priority="45152" operator="equal">
      <formula>25</formula>
    </cfRule>
  </conditionalFormatting>
  <conditionalFormatting sqref="AA247:AB247">
    <cfRule type="expression" dxfId="14311" priority="45149">
      <formula>AC247=15</formula>
    </cfRule>
    <cfRule type="expression" dxfId="14310" priority="45150">
      <formula>AE247=10</formula>
    </cfRule>
    <cfRule type="expression" dxfId="14309" priority="45151">
      <formula>AC247=15</formula>
    </cfRule>
  </conditionalFormatting>
  <conditionalFormatting sqref="W247:X247">
    <cfRule type="expression" dxfId="14308" priority="45146">
      <formula>AA247=10</formula>
    </cfRule>
    <cfRule type="expression" dxfId="14307" priority="45147">
      <formula>W247=25</formula>
    </cfRule>
    <cfRule type="expression" dxfId="14306" priority="45148">
      <formula>Y247=15</formula>
    </cfRule>
  </conditionalFormatting>
  <conditionalFormatting sqref="Y247:Z247">
    <cfRule type="expression" dxfId="14305" priority="45143">
      <formula>Y247=15</formula>
    </cfRule>
    <cfRule type="expression" dxfId="14304" priority="45144">
      <formula>AA247=10</formula>
    </cfRule>
    <cfRule type="expression" dxfId="14303" priority="45145">
      <formula>W247=25</formula>
    </cfRule>
  </conditionalFormatting>
  <conditionalFormatting sqref="AC247:AD247">
    <cfRule type="cellIs" dxfId="14302" priority="45139" operator="equal">
      <formula>25</formula>
    </cfRule>
  </conditionalFormatting>
  <conditionalFormatting sqref="AE247:AF247">
    <cfRule type="cellIs" dxfId="14301" priority="45138" operator="equal">
      <formula>15</formula>
    </cfRule>
  </conditionalFormatting>
  <conditionalFormatting sqref="AC247:AD247">
    <cfRule type="expression" dxfId="14300" priority="45137">
      <formula>AE247=15</formula>
    </cfRule>
  </conditionalFormatting>
  <conditionalFormatting sqref="AE247:AF247">
    <cfRule type="expression" dxfId="14299" priority="45136">
      <formula>AC247=25</formula>
    </cfRule>
  </conditionalFormatting>
  <conditionalFormatting sqref="AA249:AB251">
    <cfRule type="expression" dxfId="14298" priority="45123">
      <formula>AA249=10</formula>
    </cfRule>
    <cfRule type="expression" dxfId="14297" priority="45124">
      <formula>Y249=15</formula>
    </cfRule>
    <cfRule type="expression" dxfId="14296" priority="45125">
      <formula>W249=25</formula>
    </cfRule>
    <cfRule type="cellIs" dxfId="14295" priority="45135" operator="equal">
      <formula>25</formula>
    </cfRule>
  </conditionalFormatting>
  <conditionalFormatting sqref="AA249:AB251">
    <cfRule type="expression" dxfId="14294" priority="45132">
      <formula>AC249=15</formula>
    </cfRule>
    <cfRule type="expression" dxfId="14293" priority="45133">
      <formula>AE249=10</formula>
    </cfRule>
    <cfRule type="expression" dxfId="14292" priority="45134">
      <formula>AC249=15</formula>
    </cfRule>
  </conditionalFormatting>
  <conditionalFormatting sqref="W249:X251">
    <cfRule type="expression" dxfId="14291" priority="45129">
      <formula>AA249=10</formula>
    </cfRule>
    <cfRule type="expression" dxfId="14290" priority="45130">
      <formula>W249=25</formula>
    </cfRule>
    <cfRule type="expression" dxfId="14289" priority="45131">
      <formula>Y249=15</formula>
    </cfRule>
  </conditionalFormatting>
  <conditionalFormatting sqref="Y249:Z251">
    <cfRule type="expression" dxfId="14288" priority="45126">
      <formula>Y249=15</formula>
    </cfRule>
    <cfRule type="expression" dxfId="14287" priority="45127">
      <formula>AA249=10</formula>
    </cfRule>
    <cfRule type="expression" dxfId="14286" priority="45128">
      <formula>W249=25</formula>
    </cfRule>
  </conditionalFormatting>
  <conditionalFormatting sqref="AA248:AB248">
    <cfRule type="expression" dxfId="14285" priority="45110">
      <formula>AA248=10</formula>
    </cfRule>
    <cfRule type="expression" dxfId="14284" priority="45111">
      <formula>Y248=15</formula>
    </cfRule>
    <cfRule type="expression" dxfId="14283" priority="45112">
      <formula>W248=25</formula>
    </cfRule>
    <cfRule type="cellIs" dxfId="14282" priority="45122" operator="equal">
      <formula>25</formula>
    </cfRule>
  </conditionalFormatting>
  <conditionalFormatting sqref="AA248:AB248">
    <cfRule type="expression" dxfId="14281" priority="45119">
      <formula>AC248=15</formula>
    </cfRule>
    <cfRule type="expression" dxfId="14280" priority="45120">
      <formula>AE248=10</formula>
    </cfRule>
    <cfRule type="expression" dxfId="14279" priority="45121">
      <formula>AC248=15</formula>
    </cfRule>
  </conditionalFormatting>
  <conditionalFormatting sqref="W248:X248">
    <cfRule type="expression" dxfId="14278" priority="45116">
      <formula>AA248=10</formula>
    </cfRule>
    <cfRule type="expression" dxfId="14277" priority="45117">
      <formula>W248=25</formula>
    </cfRule>
    <cfRule type="expression" dxfId="14276" priority="45118">
      <formula>Y248=15</formula>
    </cfRule>
  </conditionalFormatting>
  <conditionalFormatting sqref="Y248:Z248">
    <cfRule type="expression" dxfId="14275" priority="45113">
      <formula>Y248=15</formula>
    </cfRule>
    <cfRule type="expression" dxfId="14274" priority="45114">
      <formula>AA248=10</formula>
    </cfRule>
    <cfRule type="expression" dxfId="14273" priority="45115">
      <formula>W248=25</formula>
    </cfRule>
  </conditionalFormatting>
  <conditionalFormatting sqref="AC248:AD251">
    <cfRule type="cellIs" dxfId="14272" priority="45109" operator="equal">
      <formula>25</formula>
    </cfRule>
  </conditionalFormatting>
  <conditionalFormatting sqref="AE248:AF251">
    <cfRule type="cellIs" dxfId="14271" priority="45108" operator="equal">
      <formula>15</formula>
    </cfRule>
  </conditionalFormatting>
  <conditionalFormatting sqref="AC248:AD251">
    <cfRule type="expression" dxfId="14270" priority="45107">
      <formula>AE248=15</formula>
    </cfRule>
  </conditionalFormatting>
  <conditionalFormatting sqref="AE248:AF251">
    <cfRule type="expression" dxfId="14269" priority="45106">
      <formula>AC248=25</formula>
    </cfRule>
  </conditionalFormatting>
  <conditionalFormatting sqref="CA247:CC251 CE247:CG251 CI247:CK251 CM247:CO251">
    <cfRule type="cellIs" dxfId="14268" priority="45104" operator="equal">
      <formula>"NO"</formula>
    </cfRule>
    <cfRule type="cellIs" dxfId="14267" priority="45105" operator="equal">
      <formula>"SI"</formula>
    </cfRule>
  </conditionalFormatting>
  <conditionalFormatting sqref="DA247:DC251 DE247:DG251 DM247:DO251 DI247:DK251">
    <cfRule type="cellIs" dxfId="14266" priority="45102" operator="equal">
      <formula>"NO"</formula>
    </cfRule>
    <cfRule type="cellIs" dxfId="14265" priority="45103" operator="equal">
      <formula>"SI"</formula>
    </cfRule>
  </conditionalFormatting>
  <conditionalFormatting sqref="CV247:CY251">
    <cfRule type="cellIs" dxfId="14264" priority="45100" operator="equal">
      <formula>"NO"</formula>
    </cfRule>
    <cfRule type="cellIs" dxfId="14263" priority="45101" operator="equal">
      <formula>"SI"</formula>
    </cfRule>
  </conditionalFormatting>
  <conditionalFormatting sqref="U37:V38">
    <cfRule type="cellIs" dxfId="14262" priority="45099" operator="equal">
      <formula>"X"</formula>
    </cfRule>
  </conditionalFormatting>
  <conditionalFormatting sqref="U37:U38">
    <cfRule type="cellIs" dxfId="14261" priority="45097" operator="equal">
      <formula>"Y"</formula>
    </cfRule>
  </conditionalFormatting>
  <conditionalFormatting sqref="V37:V38">
    <cfRule type="cellIs" dxfId="14260" priority="45098" operator="equal">
      <formula>"X"</formula>
    </cfRule>
  </conditionalFormatting>
  <conditionalFormatting sqref="V37:V38">
    <cfRule type="expression" dxfId="14259" priority="45095">
      <formula>U37=Y</formula>
    </cfRule>
    <cfRule type="expression" dxfId="14258" priority="45096">
      <formula>U37="y"</formula>
    </cfRule>
  </conditionalFormatting>
  <conditionalFormatting sqref="V38">
    <cfRule type="expression" dxfId="14257" priority="45093">
      <formula>$U$20=Y</formula>
    </cfRule>
    <cfRule type="expression" dxfId="14256" priority="45094">
      <formula>$U$20=x</formula>
    </cfRule>
  </conditionalFormatting>
  <conditionalFormatting sqref="U37:U38">
    <cfRule type="expression" dxfId="14255" priority="45092">
      <formula>V37="X"</formula>
    </cfRule>
  </conditionalFormatting>
  <conditionalFormatting sqref="V37:V38">
    <cfRule type="expression" dxfId="14254" priority="45090">
      <formula>U37=Y</formula>
    </cfRule>
    <cfRule type="expression" dxfId="14253" priority="45091">
      <formula>U37="y"</formula>
    </cfRule>
  </conditionalFormatting>
  <conditionalFormatting sqref="V38">
    <cfRule type="expression" dxfId="14252" priority="45088">
      <formula>$U$20=Y</formula>
    </cfRule>
    <cfRule type="expression" dxfId="14251" priority="45089">
      <formula>$U$20=x</formula>
    </cfRule>
  </conditionalFormatting>
  <conditionalFormatting sqref="U37:U38">
    <cfRule type="expression" dxfId="14250" priority="45087">
      <formula>V37="X"</formula>
    </cfRule>
  </conditionalFormatting>
  <conditionalFormatting sqref="V37:V38">
    <cfRule type="expression" dxfId="14249" priority="45085">
      <formula>U37=Y</formula>
    </cfRule>
    <cfRule type="expression" dxfId="14248" priority="45086">
      <formula>U37="y"</formula>
    </cfRule>
  </conditionalFormatting>
  <conditionalFormatting sqref="V38">
    <cfRule type="expression" dxfId="14247" priority="45083">
      <formula>$U$20=Y</formula>
    </cfRule>
    <cfRule type="expression" dxfId="14246" priority="45084">
      <formula>$U$20=x</formula>
    </cfRule>
  </conditionalFormatting>
  <conditionalFormatting sqref="U37:U38">
    <cfRule type="expression" dxfId="14245" priority="45082">
      <formula>V37="X"</formula>
    </cfRule>
  </conditionalFormatting>
  <conditionalFormatting sqref="V37:V38">
    <cfRule type="expression" dxfId="14244" priority="45080">
      <formula>U37=Y</formula>
    </cfRule>
    <cfRule type="expression" dxfId="14243" priority="45081">
      <formula>U37="y"</formula>
    </cfRule>
  </conditionalFormatting>
  <conditionalFormatting sqref="V38">
    <cfRule type="expression" dxfId="14242" priority="45078">
      <formula>$U$20=Y</formula>
    </cfRule>
    <cfRule type="expression" dxfId="14241" priority="45079">
      <formula>$U$20=x</formula>
    </cfRule>
  </conditionalFormatting>
  <conditionalFormatting sqref="U37:U38">
    <cfRule type="expression" dxfId="14240" priority="45077">
      <formula>V37="X"</formula>
    </cfRule>
  </conditionalFormatting>
  <conditionalFormatting sqref="AC37:AD38">
    <cfRule type="cellIs" dxfId="14239" priority="45076" operator="equal">
      <formula>25</formula>
    </cfRule>
  </conditionalFormatting>
  <conditionalFormatting sqref="AC37:AD38">
    <cfRule type="expression" dxfId="14238" priority="45075">
      <formula>AE37=15</formula>
    </cfRule>
  </conditionalFormatting>
  <conditionalFormatting sqref="AA37:AB38">
    <cfRule type="expression" dxfId="14237" priority="45062">
      <formula>AA37=10</formula>
    </cfRule>
    <cfRule type="expression" dxfId="14236" priority="45063">
      <formula>Y37=15</formula>
    </cfRule>
    <cfRule type="expression" dxfId="14235" priority="45064">
      <formula>W37=25</formula>
    </cfRule>
    <cfRule type="cellIs" dxfId="14234" priority="45074" operator="equal">
      <formula>25</formula>
    </cfRule>
  </conditionalFormatting>
  <conditionalFormatting sqref="AA37:AB38">
    <cfRule type="expression" dxfId="14233" priority="45071">
      <formula>AC37=15</formula>
    </cfRule>
    <cfRule type="expression" dxfId="14232" priority="45072">
      <formula>AE37=10</formula>
    </cfRule>
    <cfRule type="expression" dxfId="14231" priority="45073">
      <formula>AC37=15</formula>
    </cfRule>
  </conditionalFormatting>
  <conditionalFormatting sqref="W37:X38">
    <cfRule type="expression" dxfId="14230" priority="45068">
      <formula>AA37=10</formula>
    </cfRule>
    <cfRule type="expression" dxfId="14229" priority="45069">
      <formula>W37=25</formula>
    </cfRule>
    <cfRule type="expression" dxfId="14228" priority="45070">
      <formula>Y37=15</formula>
    </cfRule>
  </conditionalFormatting>
  <conditionalFormatting sqref="Y37:Z38">
    <cfRule type="expression" dxfId="14227" priority="45065">
      <formula>Y37=15</formula>
    </cfRule>
    <cfRule type="expression" dxfId="14226" priority="45066">
      <formula>AA37=10</formula>
    </cfRule>
    <cfRule type="expression" dxfId="14225" priority="45067">
      <formula>W37=25</formula>
    </cfRule>
  </conditionalFormatting>
  <conditionalFormatting sqref="AE37:AF38">
    <cfRule type="expression" dxfId="14224" priority="45060">
      <formula>AC37=25</formula>
    </cfRule>
  </conditionalFormatting>
  <conditionalFormatting sqref="AJ37:AK38">
    <cfRule type="cellIs" dxfId="14223" priority="45058" operator="equal">
      <formula>"NO"</formula>
    </cfRule>
    <cfRule type="cellIs" dxfId="14222" priority="45059" operator="equal">
      <formula>"SI"</formula>
    </cfRule>
  </conditionalFormatting>
  <conditionalFormatting sqref="AL37:AM38">
    <cfRule type="cellIs" dxfId="14221" priority="45056" operator="equal">
      <formula>"ALE"</formula>
    </cfRule>
    <cfRule type="cellIs" dxfId="14220" priority="45057" operator="equal">
      <formula>"CON"</formula>
    </cfRule>
  </conditionalFormatting>
  <conditionalFormatting sqref="AN37:AO38">
    <cfRule type="cellIs" dxfId="14219" priority="45054" operator="equal">
      <formula>"NO"</formula>
    </cfRule>
  </conditionalFormatting>
  <conditionalFormatting sqref="AN31:AO31">
    <cfRule type="cellIs" dxfId="14218" priority="45052" operator="equal">
      <formula>"NO"</formula>
    </cfRule>
  </conditionalFormatting>
  <conditionalFormatting sqref="AN73:AO75">
    <cfRule type="cellIs" dxfId="14217" priority="44871" operator="equal">
      <formula>"NO"</formula>
    </cfRule>
  </conditionalFormatting>
  <conditionalFormatting sqref="AN26:AO29">
    <cfRule type="cellIs" dxfId="14216" priority="45050" operator="equal">
      <formula>"NO"</formula>
    </cfRule>
  </conditionalFormatting>
  <conditionalFormatting sqref="AN32:AO33">
    <cfRule type="cellIs" dxfId="14215" priority="45048" operator="equal">
      <formula>"NO"</formula>
    </cfRule>
  </conditionalFormatting>
  <conditionalFormatting sqref="AN34:AO34">
    <cfRule type="cellIs" dxfId="14214" priority="45046" operator="equal">
      <formula>"NO"</formula>
    </cfRule>
  </conditionalFormatting>
  <conditionalFormatting sqref="AH61:AI62">
    <cfRule type="cellIs" dxfId="14213" priority="45035" operator="equal">
      <formula>0</formula>
    </cfRule>
    <cfRule type="cellIs" dxfId="14212" priority="45036" operator="between">
      <formula>"0.1"</formula>
      <formula>100</formula>
    </cfRule>
    <cfRule type="cellIs" dxfId="14211" priority="45037" operator="between">
      <formula>0</formula>
      <formula>100</formula>
    </cfRule>
    <cfRule type="cellIs" dxfId="14210" priority="45038" operator="between">
      <formula>0</formula>
      <formula>100</formula>
    </cfRule>
  </conditionalFormatting>
  <conditionalFormatting sqref="AI61:AI62">
    <cfRule type="cellIs" dxfId="14209" priority="45032" operator="equal">
      <formula>0</formula>
    </cfRule>
    <cfRule type="cellIs" dxfId="14208" priority="45033" operator="between">
      <formula>0</formula>
      <formula>100</formula>
    </cfRule>
    <cfRule type="cellIs" dxfId="14207" priority="45034" operator="between">
      <formula>"0.1"</formula>
      <formula>100</formula>
    </cfRule>
  </conditionalFormatting>
  <conditionalFormatting sqref="AH61:AH62">
    <cfRule type="cellIs" dxfId="14206" priority="45031" operator="equal">
      <formula>0.58</formula>
    </cfRule>
  </conditionalFormatting>
  <conditionalFormatting sqref="AI61:AI62">
    <cfRule type="cellIs" dxfId="14205" priority="45030" operator="equal">
      <formula>0.56</formula>
    </cfRule>
  </conditionalFormatting>
  <conditionalFormatting sqref="AH67:AI68">
    <cfRule type="cellIs" dxfId="14204" priority="44984" operator="equal">
      <formula>0</formula>
    </cfRule>
    <cfRule type="cellIs" dxfId="14203" priority="44985" operator="between">
      <formula>"0.1"</formula>
      <formula>100</formula>
    </cfRule>
    <cfRule type="cellIs" dxfId="14202" priority="44986" operator="between">
      <formula>0</formula>
      <formula>100</formula>
    </cfRule>
    <cfRule type="cellIs" dxfId="14201" priority="44987" operator="between">
      <formula>0</formula>
      <formula>100</formula>
    </cfRule>
  </conditionalFormatting>
  <conditionalFormatting sqref="AI67:AI68">
    <cfRule type="cellIs" dxfId="14200" priority="44981" operator="equal">
      <formula>0</formula>
    </cfRule>
    <cfRule type="cellIs" dxfId="14199" priority="44982" operator="between">
      <formula>0</formula>
      <formula>100</formula>
    </cfRule>
    <cfRule type="cellIs" dxfId="14198" priority="44983" operator="between">
      <formula>"0.1"</formula>
      <formula>100</formula>
    </cfRule>
  </conditionalFormatting>
  <conditionalFormatting sqref="AH67:AH68">
    <cfRule type="cellIs" dxfId="14197" priority="44980" operator="equal">
      <formula>0.58</formula>
    </cfRule>
  </conditionalFormatting>
  <conditionalFormatting sqref="AI67:AI68">
    <cfRule type="cellIs" dxfId="14196" priority="44979" operator="equal">
      <formula>0.56</formula>
    </cfRule>
  </conditionalFormatting>
  <conditionalFormatting sqref="V61:V62">
    <cfRule type="expression" dxfId="14195" priority="44898">
      <formula>U61=Y</formula>
    </cfRule>
    <cfRule type="expression" dxfId="14194" priority="44899">
      <formula>U61="y"</formula>
    </cfRule>
  </conditionalFormatting>
  <conditionalFormatting sqref="AJ61:AK62">
    <cfRule type="cellIs" dxfId="14193" priority="44933" operator="equal">
      <formula>"NO"</formula>
    </cfRule>
    <cfRule type="cellIs" dxfId="14192" priority="44934" operator="equal">
      <formula>"SI"</formula>
    </cfRule>
  </conditionalFormatting>
  <conditionalFormatting sqref="AL61:AM62">
    <cfRule type="cellIs" dxfId="14191" priority="44931" operator="equal">
      <formula>"ALE"</formula>
    </cfRule>
    <cfRule type="cellIs" dxfId="14190" priority="44932" operator="equal">
      <formula>"CON"</formula>
    </cfRule>
  </conditionalFormatting>
  <conditionalFormatting sqref="AN61:AO62">
    <cfRule type="cellIs" dxfId="14189" priority="44929" operator="equal">
      <formula>"NO"</formula>
    </cfRule>
  </conditionalFormatting>
  <conditionalFormatting sqref="U61:V62">
    <cfRule type="cellIs" dxfId="14188" priority="44902" operator="equal">
      <formula>"X"</formula>
    </cfRule>
  </conditionalFormatting>
  <conditionalFormatting sqref="U61:U62">
    <cfRule type="cellIs" dxfId="14187" priority="44900" operator="equal">
      <formula>"Y"</formula>
    </cfRule>
  </conditionalFormatting>
  <conditionalFormatting sqref="V61:V62">
    <cfRule type="cellIs" dxfId="14186" priority="44901" operator="equal">
      <formula>"X"</formula>
    </cfRule>
  </conditionalFormatting>
  <conditionalFormatting sqref="U61:U62">
    <cfRule type="expression" dxfId="14185" priority="44897">
      <formula>V61="X"</formula>
    </cfRule>
  </conditionalFormatting>
  <conditionalFormatting sqref="V61:V62">
    <cfRule type="expression" dxfId="14184" priority="44895">
      <formula>U61=Y</formula>
    </cfRule>
    <cfRule type="expression" dxfId="14183" priority="44896">
      <formula>U61="y"</formula>
    </cfRule>
  </conditionalFormatting>
  <conditionalFormatting sqref="U61:U62">
    <cfRule type="expression" dxfId="14182" priority="44894">
      <formula>V61="X"</formula>
    </cfRule>
  </conditionalFormatting>
  <conditionalFormatting sqref="AA61:AB62">
    <cfRule type="expression" dxfId="14181" priority="44881">
      <formula>AA61=10</formula>
    </cfRule>
    <cfRule type="expression" dxfId="14180" priority="44882">
      <formula>Y61=15</formula>
    </cfRule>
    <cfRule type="expression" dxfId="14179" priority="44883">
      <formula>W61=25</formula>
    </cfRule>
    <cfRule type="cellIs" dxfId="14178" priority="44893" operator="equal">
      <formula>25</formula>
    </cfRule>
  </conditionalFormatting>
  <conditionalFormatting sqref="AA61:AB62">
    <cfRule type="expression" dxfId="14177" priority="44890">
      <formula>AC61=15</formula>
    </cfRule>
    <cfRule type="expression" dxfId="14176" priority="44891">
      <formula>AE61=10</formula>
    </cfRule>
    <cfRule type="expression" dxfId="14175" priority="44892">
      <formula>AC61=15</formula>
    </cfRule>
  </conditionalFormatting>
  <conditionalFormatting sqref="W61:X62">
    <cfRule type="expression" dxfId="14174" priority="44887">
      <formula>AA61=10</formula>
    </cfRule>
    <cfRule type="expression" dxfId="14173" priority="44888">
      <formula>W61=25</formula>
    </cfRule>
    <cfRule type="expression" dxfId="14172" priority="44889">
      <formula>Y61=15</formula>
    </cfRule>
  </conditionalFormatting>
  <conditionalFormatting sqref="Y61:Z62">
    <cfRule type="expression" dxfId="14171" priority="44884">
      <formula>Y61=15</formula>
    </cfRule>
    <cfRule type="expression" dxfId="14170" priority="44885">
      <formula>AA61=10</formula>
    </cfRule>
    <cfRule type="expression" dxfId="14169" priority="44886">
      <formula>W61=25</formula>
    </cfRule>
  </conditionalFormatting>
  <conditionalFormatting sqref="AJ73:AK75">
    <cfRule type="cellIs" dxfId="14168" priority="44875" operator="equal">
      <formula>"NO"</formula>
    </cfRule>
    <cfRule type="cellIs" dxfId="14167" priority="44876" operator="equal">
      <formula>"SI"</formula>
    </cfRule>
  </conditionalFormatting>
  <conditionalFormatting sqref="AL73:AM75">
    <cfRule type="cellIs" dxfId="14166" priority="44873" operator="equal">
      <formula>"ALE"</formula>
    </cfRule>
    <cfRule type="cellIs" dxfId="14165" priority="44874" operator="equal">
      <formula>"CON"</formula>
    </cfRule>
  </conditionalFormatting>
  <conditionalFormatting sqref="AN79:AO80">
    <cfRule type="cellIs" dxfId="14164" priority="44865" operator="equal">
      <formula>"NO"</formula>
    </cfRule>
  </conditionalFormatting>
  <conditionalFormatting sqref="AN85:AO87">
    <cfRule type="cellIs" dxfId="14163" priority="44853" operator="equal">
      <formula>"NO"</formula>
    </cfRule>
  </conditionalFormatting>
  <conditionalFormatting sqref="AJ79:AK80">
    <cfRule type="cellIs" dxfId="14162" priority="44869" operator="equal">
      <formula>"NO"</formula>
    </cfRule>
    <cfRule type="cellIs" dxfId="14161" priority="44870" operator="equal">
      <formula>"SI"</formula>
    </cfRule>
  </conditionalFormatting>
  <conditionalFormatting sqref="AL79:AM80">
    <cfRule type="cellIs" dxfId="14160" priority="44867" operator="equal">
      <formula>"ALE"</formula>
    </cfRule>
    <cfRule type="cellIs" dxfId="14159" priority="44868" operator="equal">
      <formula>"CON"</formula>
    </cfRule>
  </conditionalFormatting>
  <conditionalFormatting sqref="W85:X85">
    <cfRule type="expression" dxfId="14158" priority="44862">
      <formula>AA85=10</formula>
    </cfRule>
    <cfRule type="expression" dxfId="14157" priority="44863">
      <formula>W85=25</formula>
    </cfRule>
    <cfRule type="expression" dxfId="14156" priority="44864">
      <formula>Y85=15</formula>
    </cfRule>
  </conditionalFormatting>
  <conditionalFormatting sqref="AN232:AO232">
    <cfRule type="cellIs" dxfId="14155" priority="44697" operator="equal">
      <formula>"NO"</formula>
    </cfRule>
  </conditionalFormatting>
  <conditionalFormatting sqref="AJ85:AK87">
    <cfRule type="cellIs" dxfId="14154" priority="44857" operator="equal">
      <formula>"NO"</formula>
    </cfRule>
    <cfRule type="cellIs" dxfId="14153" priority="44858" operator="equal">
      <formula>"SI"</formula>
    </cfRule>
  </conditionalFormatting>
  <conditionalFormatting sqref="AL85:AM87">
    <cfRule type="cellIs" dxfId="14152" priority="44855" operator="equal">
      <formula>"ALE"</formula>
    </cfRule>
    <cfRule type="cellIs" dxfId="14151" priority="44856" operator="equal">
      <formula>"CON"</formula>
    </cfRule>
  </conditionalFormatting>
  <conditionalFormatting sqref="AN163:AO163">
    <cfRule type="cellIs" dxfId="14150" priority="44847" operator="equal">
      <formula>"NO"</formula>
    </cfRule>
  </conditionalFormatting>
  <conditionalFormatting sqref="AJ163:AK163">
    <cfRule type="cellIs" dxfId="14149" priority="44851" operator="equal">
      <formula>"NO"</formula>
    </cfRule>
    <cfRule type="cellIs" dxfId="14148" priority="44852" operator="equal">
      <formula>"SI"</formula>
    </cfRule>
  </conditionalFormatting>
  <conditionalFormatting sqref="AL163:AM163">
    <cfRule type="cellIs" dxfId="14147" priority="44849" operator="equal">
      <formula>"ALE"</formula>
    </cfRule>
    <cfRule type="cellIs" dxfId="14146" priority="44850" operator="equal">
      <formula>"CON"</formula>
    </cfRule>
  </conditionalFormatting>
  <conditionalFormatting sqref="AN241:AO242">
    <cfRule type="cellIs" dxfId="14145" priority="44685" operator="equal">
      <formula>"NO"</formula>
    </cfRule>
  </conditionalFormatting>
  <conditionalFormatting sqref="AN164:AO164">
    <cfRule type="cellIs" dxfId="14144" priority="44841" operator="equal">
      <formula>"NO"</formula>
    </cfRule>
  </conditionalFormatting>
  <conditionalFormatting sqref="AJ164:AK164">
    <cfRule type="cellIs" dxfId="14143" priority="44845" operator="equal">
      <formula>"NO"</formula>
    </cfRule>
    <cfRule type="cellIs" dxfId="14142" priority="44846" operator="equal">
      <formula>"SI"</formula>
    </cfRule>
  </conditionalFormatting>
  <conditionalFormatting sqref="AL164:AM164">
    <cfRule type="cellIs" dxfId="14141" priority="44843" operator="equal">
      <formula>"ALE"</formula>
    </cfRule>
    <cfRule type="cellIs" dxfId="14140" priority="44844" operator="equal">
      <formula>"CON"</formula>
    </cfRule>
  </conditionalFormatting>
  <conditionalFormatting sqref="AN169:AO169">
    <cfRule type="cellIs" dxfId="14139" priority="44835" operator="equal">
      <formula>"NO"</formula>
    </cfRule>
  </conditionalFormatting>
  <conditionalFormatting sqref="AJ169:AK169">
    <cfRule type="cellIs" dxfId="14138" priority="44839" operator="equal">
      <formula>"NO"</formula>
    </cfRule>
    <cfRule type="cellIs" dxfId="14137" priority="44840" operator="equal">
      <formula>"SI"</formula>
    </cfRule>
  </conditionalFormatting>
  <conditionalFormatting sqref="AL169:AM169">
    <cfRule type="cellIs" dxfId="14136" priority="44837" operator="equal">
      <formula>"ALE"</formula>
    </cfRule>
    <cfRule type="cellIs" dxfId="14135" priority="44838" operator="equal">
      <formula>"CON"</formula>
    </cfRule>
  </conditionalFormatting>
  <conditionalFormatting sqref="AN170:AO171">
    <cfRule type="cellIs" dxfId="14134" priority="44829" operator="equal">
      <formula>"NO"</formula>
    </cfRule>
  </conditionalFormatting>
  <conditionalFormatting sqref="AJ170:AK171">
    <cfRule type="cellIs" dxfId="14133" priority="44833" operator="equal">
      <formula>"NO"</formula>
    </cfRule>
    <cfRule type="cellIs" dxfId="14132" priority="44834" operator="equal">
      <formula>"SI"</formula>
    </cfRule>
  </conditionalFormatting>
  <conditionalFormatting sqref="AL170:AM171">
    <cfRule type="cellIs" dxfId="14131" priority="44831" operator="equal">
      <formula>"ALE"</formula>
    </cfRule>
    <cfRule type="cellIs" dxfId="14130" priority="44832" operator="equal">
      <formula>"CON"</formula>
    </cfRule>
  </conditionalFormatting>
  <conditionalFormatting sqref="AN175:AO175">
    <cfRule type="cellIs" dxfId="14129" priority="44823" operator="equal">
      <formula>"NO"</formula>
    </cfRule>
  </conditionalFormatting>
  <conditionalFormatting sqref="AJ175:AK175">
    <cfRule type="cellIs" dxfId="14128" priority="44827" operator="equal">
      <formula>"NO"</formula>
    </cfRule>
    <cfRule type="cellIs" dxfId="14127" priority="44828" operator="equal">
      <formula>"SI"</formula>
    </cfRule>
  </conditionalFormatting>
  <conditionalFormatting sqref="AL175:AM175">
    <cfRule type="cellIs" dxfId="14126" priority="44825" operator="equal">
      <formula>"ALE"</formula>
    </cfRule>
    <cfRule type="cellIs" dxfId="14125" priority="44826" operator="equal">
      <formula>"CON"</formula>
    </cfRule>
  </conditionalFormatting>
  <conditionalFormatting sqref="AN176:AO177">
    <cfRule type="cellIs" dxfId="14124" priority="44817" operator="equal">
      <formula>"NO"</formula>
    </cfRule>
  </conditionalFormatting>
  <conditionalFormatting sqref="AJ176:AK177">
    <cfRule type="cellIs" dxfId="14123" priority="44821" operator="equal">
      <formula>"NO"</formula>
    </cfRule>
    <cfRule type="cellIs" dxfId="14122" priority="44822" operator="equal">
      <formula>"SI"</formula>
    </cfRule>
  </conditionalFormatting>
  <conditionalFormatting sqref="AL176:AM177">
    <cfRule type="cellIs" dxfId="14121" priority="44819" operator="equal">
      <formula>"ALE"</formula>
    </cfRule>
    <cfRule type="cellIs" dxfId="14120" priority="44820" operator="equal">
      <formula>"CON"</formula>
    </cfRule>
  </conditionalFormatting>
  <conditionalFormatting sqref="AN181:AO181">
    <cfRule type="cellIs" dxfId="14119" priority="44811" operator="equal">
      <formula>"NO"</formula>
    </cfRule>
  </conditionalFormatting>
  <conditionalFormatting sqref="AJ181:AK181">
    <cfRule type="cellIs" dxfId="14118" priority="44815" operator="equal">
      <formula>"NO"</formula>
    </cfRule>
    <cfRule type="cellIs" dxfId="14117" priority="44816" operator="equal">
      <formula>"SI"</formula>
    </cfRule>
  </conditionalFormatting>
  <conditionalFormatting sqref="AL181:AM181">
    <cfRule type="cellIs" dxfId="14116" priority="44813" operator="equal">
      <formula>"ALE"</formula>
    </cfRule>
    <cfRule type="cellIs" dxfId="14115" priority="44814" operator="equal">
      <formula>"CON"</formula>
    </cfRule>
  </conditionalFormatting>
  <conditionalFormatting sqref="AN182:AO183">
    <cfRule type="cellIs" dxfId="14114" priority="44805" operator="equal">
      <formula>"NO"</formula>
    </cfRule>
  </conditionalFormatting>
  <conditionalFormatting sqref="AJ182:AK183">
    <cfRule type="cellIs" dxfId="14113" priority="44809" operator="equal">
      <formula>"NO"</formula>
    </cfRule>
    <cfRule type="cellIs" dxfId="14112" priority="44810" operator="equal">
      <formula>"SI"</formula>
    </cfRule>
  </conditionalFormatting>
  <conditionalFormatting sqref="AL182:AM183">
    <cfRule type="cellIs" dxfId="14111" priority="44807" operator="equal">
      <formula>"ALE"</formula>
    </cfRule>
    <cfRule type="cellIs" dxfId="14110" priority="44808" operator="equal">
      <formula>"CON"</formula>
    </cfRule>
  </conditionalFormatting>
  <conditionalFormatting sqref="U199:V203">
    <cfRule type="cellIs" dxfId="14109" priority="44804" operator="equal">
      <formula>"X"</formula>
    </cfRule>
  </conditionalFormatting>
  <conditionalFormatting sqref="AJ199:AK203">
    <cfRule type="cellIs" dxfId="14108" priority="44802" operator="equal">
      <formula>"NO"</formula>
    </cfRule>
    <cfRule type="cellIs" dxfId="14107" priority="44803" operator="equal">
      <formula>"SI"</formula>
    </cfRule>
  </conditionalFormatting>
  <conditionalFormatting sqref="AL199:AM203">
    <cfRule type="cellIs" dxfId="14106" priority="44800" operator="equal">
      <formula>"ALE"</formula>
    </cfRule>
    <cfRule type="cellIs" dxfId="14105" priority="44801" operator="equal">
      <formula>"CON"</formula>
    </cfRule>
  </conditionalFormatting>
  <conditionalFormatting sqref="U199:U203">
    <cfRule type="cellIs" dxfId="14104" priority="44787" operator="equal">
      <formula>"Y"</formula>
    </cfRule>
  </conditionalFormatting>
  <conditionalFormatting sqref="AH199:AI203">
    <cfRule type="cellIs" dxfId="14103" priority="44796" operator="equal">
      <formula>0</formula>
    </cfRule>
    <cfRule type="cellIs" dxfId="14102" priority="44797" operator="between">
      <formula>"0.1"</formula>
      <formula>100</formula>
    </cfRule>
    <cfRule type="cellIs" dxfId="14101" priority="44798" operator="between">
      <formula>0</formula>
      <formula>100</formula>
    </cfRule>
    <cfRule type="cellIs" dxfId="14100" priority="44799" operator="between">
      <formula>0</formula>
      <formula>100</formula>
    </cfRule>
  </conditionalFormatting>
  <conditionalFormatting sqref="AI199:AI203">
    <cfRule type="cellIs" dxfId="14099" priority="44793" operator="equal">
      <formula>0</formula>
    </cfRule>
    <cfRule type="cellIs" dxfId="14098" priority="44794" operator="between">
      <formula>0</formula>
      <formula>100</formula>
    </cfRule>
    <cfRule type="cellIs" dxfId="14097" priority="44795" operator="between">
      <formula>"0.1"</formula>
      <formula>100</formula>
    </cfRule>
  </conditionalFormatting>
  <conditionalFormatting sqref="AH199:AH203">
    <cfRule type="cellIs" dxfId="14096" priority="44792" operator="equal">
      <formula>0.58</formula>
    </cfRule>
  </conditionalFormatting>
  <conditionalFormatting sqref="AI199:AI203">
    <cfRule type="cellIs" dxfId="14095" priority="44791" operator="equal">
      <formula>0.56</formula>
    </cfRule>
  </conditionalFormatting>
  <conditionalFormatting sqref="AN199:AO203">
    <cfRule type="cellIs" dxfId="14094" priority="44789" operator="equal">
      <formula>"NO"</formula>
    </cfRule>
  </conditionalFormatting>
  <conditionalFormatting sqref="V199:V203">
    <cfRule type="cellIs" dxfId="14093" priority="44788" operator="equal">
      <formula>"X"</formula>
    </cfRule>
  </conditionalFormatting>
  <conditionalFormatting sqref="V199:V203">
    <cfRule type="expression" dxfId="14092" priority="44785">
      <formula>U199=Y</formula>
    </cfRule>
    <cfRule type="expression" dxfId="14091" priority="44786">
      <formula>U199="y"</formula>
    </cfRule>
  </conditionalFormatting>
  <conditionalFormatting sqref="V200">
    <cfRule type="expression" dxfId="14090" priority="44783">
      <formula>$U$20=Y</formula>
    </cfRule>
    <cfRule type="expression" dxfId="14089" priority="44784">
      <formula>$U$20=x</formula>
    </cfRule>
  </conditionalFormatting>
  <conditionalFormatting sqref="U199:U203">
    <cfRule type="expression" dxfId="14088" priority="44782">
      <formula>V199="X"</formula>
    </cfRule>
  </conditionalFormatting>
  <conditionalFormatting sqref="V199:V203">
    <cfRule type="expression" dxfId="14087" priority="44780">
      <formula>U199=Y</formula>
    </cfRule>
    <cfRule type="expression" dxfId="14086" priority="44781">
      <formula>U199="y"</formula>
    </cfRule>
  </conditionalFormatting>
  <conditionalFormatting sqref="V200">
    <cfRule type="expression" dxfId="14085" priority="44778">
      <formula>$U$20=Y</formula>
    </cfRule>
    <cfRule type="expression" dxfId="14084" priority="44779">
      <formula>$U$20=x</formula>
    </cfRule>
  </conditionalFormatting>
  <conditionalFormatting sqref="U199:U203">
    <cfRule type="expression" dxfId="14083" priority="44777">
      <formula>V199="X"</formula>
    </cfRule>
  </conditionalFormatting>
  <conditionalFormatting sqref="AA199:AB199">
    <cfRule type="expression" dxfId="14082" priority="44764">
      <formula>AA199=10</formula>
    </cfRule>
    <cfRule type="expression" dxfId="14081" priority="44765">
      <formula>Y199=15</formula>
    </cfRule>
    <cfRule type="expression" dxfId="14080" priority="44766">
      <formula>W199=25</formula>
    </cfRule>
    <cfRule type="cellIs" dxfId="14079" priority="44776" operator="equal">
      <formula>25</formula>
    </cfRule>
  </conditionalFormatting>
  <conditionalFormatting sqref="AA199:AB199">
    <cfRule type="expression" dxfId="14078" priority="44773">
      <formula>AC199=15</formula>
    </cfRule>
    <cfRule type="expression" dxfId="14077" priority="44774">
      <formula>AE199=10</formula>
    </cfRule>
    <cfRule type="expression" dxfId="14076" priority="44775">
      <formula>AC199=15</formula>
    </cfRule>
  </conditionalFormatting>
  <conditionalFormatting sqref="W199:X199">
    <cfRule type="expression" dxfId="14075" priority="44770">
      <formula>AA199=10</formula>
    </cfRule>
    <cfRule type="expression" dxfId="14074" priority="44771">
      <formula>W199=25</formula>
    </cfRule>
    <cfRule type="expression" dxfId="14073" priority="44772">
      <formula>Y199=15</formula>
    </cfRule>
  </conditionalFormatting>
  <conditionalFormatting sqref="Y199:Z199">
    <cfRule type="expression" dxfId="14072" priority="44767">
      <formula>Y199=15</formula>
    </cfRule>
    <cfRule type="expression" dxfId="14071" priority="44768">
      <formula>AA199=10</formula>
    </cfRule>
    <cfRule type="expression" dxfId="14070" priority="44769">
      <formula>W199=25</formula>
    </cfRule>
  </conditionalFormatting>
  <conditionalFormatting sqref="AC199:AD199">
    <cfRule type="cellIs" dxfId="14069" priority="44763" operator="equal">
      <formula>25</formula>
    </cfRule>
  </conditionalFormatting>
  <conditionalFormatting sqref="AE199:AF199">
    <cfRule type="cellIs" dxfId="14068" priority="44762" operator="equal">
      <formula>15</formula>
    </cfRule>
  </conditionalFormatting>
  <conditionalFormatting sqref="AC199:AD199">
    <cfRule type="expression" dxfId="14067" priority="44761">
      <formula>AE199=15</formula>
    </cfRule>
  </conditionalFormatting>
  <conditionalFormatting sqref="AE199:AF199">
    <cfRule type="expression" dxfId="14066" priority="44760">
      <formula>AC199=25</formula>
    </cfRule>
  </conditionalFormatting>
  <conditionalFormatting sqref="AA201:AB203">
    <cfRule type="expression" dxfId="14065" priority="44747">
      <formula>AA201=10</formula>
    </cfRule>
    <cfRule type="expression" dxfId="14064" priority="44748">
      <formula>Y201=15</formula>
    </cfRule>
    <cfRule type="expression" dxfId="14063" priority="44749">
      <formula>W201=25</formula>
    </cfRule>
    <cfRule type="cellIs" dxfId="14062" priority="44759" operator="equal">
      <formula>25</formula>
    </cfRule>
  </conditionalFormatting>
  <conditionalFormatting sqref="AA201:AB203">
    <cfRule type="expression" dxfId="14061" priority="44756">
      <formula>AC201=15</formula>
    </cfRule>
    <cfRule type="expression" dxfId="14060" priority="44757">
      <formula>AE201=10</formula>
    </cfRule>
    <cfRule type="expression" dxfId="14059" priority="44758">
      <formula>AC201=15</formula>
    </cfRule>
  </conditionalFormatting>
  <conditionalFormatting sqref="W201:X203">
    <cfRule type="expression" dxfId="14058" priority="44753">
      <formula>AA201=10</formula>
    </cfRule>
    <cfRule type="expression" dxfId="14057" priority="44754">
      <formula>W201=25</formula>
    </cfRule>
    <cfRule type="expression" dxfId="14056" priority="44755">
      <formula>Y201=15</formula>
    </cfRule>
  </conditionalFormatting>
  <conditionalFormatting sqref="Y201:Z203">
    <cfRule type="expression" dxfId="14055" priority="44750">
      <formula>Y201=15</formula>
    </cfRule>
    <cfRule type="expression" dxfId="14054" priority="44751">
      <formula>AA201=10</formula>
    </cfRule>
    <cfRule type="expression" dxfId="14053" priority="44752">
      <formula>W201=25</formula>
    </cfRule>
  </conditionalFormatting>
  <conditionalFormatting sqref="AA200:AB200">
    <cfRule type="expression" dxfId="14052" priority="44734">
      <formula>AA200=10</formula>
    </cfRule>
    <cfRule type="expression" dxfId="14051" priority="44735">
      <formula>Y200=15</formula>
    </cfRule>
    <cfRule type="expression" dxfId="14050" priority="44736">
      <formula>W200=25</formula>
    </cfRule>
    <cfRule type="cellIs" dxfId="14049" priority="44746" operator="equal">
      <formula>25</formula>
    </cfRule>
  </conditionalFormatting>
  <conditionalFormatting sqref="AA200:AB200">
    <cfRule type="expression" dxfId="14048" priority="44743">
      <formula>AC200=15</formula>
    </cfRule>
    <cfRule type="expression" dxfId="14047" priority="44744">
      <formula>AE200=10</formula>
    </cfRule>
    <cfRule type="expression" dxfId="14046" priority="44745">
      <formula>AC200=15</formula>
    </cfRule>
  </conditionalFormatting>
  <conditionalFormatting sqref="W200:X200">
    <cfRule type="expression" dxfId="14045" priority="44740">
      <formula>AA200=10</formula>
    </cfRule>
    <cfRule type="expression" dxfId="14044" priority="44741">
      <formula>W200=25</formula>
    </cfRule>
    <cfRule type="expression" dxfId="14043" priority="44742">
      <formula>Y200=15</formula>
    </cfRule>
  </conditionalFormatting>
  <conditionalFormatting sqref="Y200:Z200">
    <cfRule type="expression" dxfId="14042" priority="44737">
      <formula>Y200=15</formula>
    </cfRule>
    <cfRule type="expression" dxfId="14041" priority="44738">
      <formula>AA200=10</formula>
    </cfRule>
    <cfRule type="expression" dxfId="14040" priority="44739">
      <formula>W200=25</formula>
    </cfRule>
  </conditionalFormatting>
  <conditionalFormatting sqref="AC200:AD203">
    <cfRule type="cellIs" dxfId="14039" priority="44733" operator="equal">
      <formula>25</formula>
    </cfRule>
  </conditionalFormatting>
  <conditionalFormatting sqref="AE200:AF203">
    <cfRule type="cellIs" dxfId="14038" priority="44732" operator="equal">
      <formula>15</formula>
    </cfRule>
  </conditionalFormatting>
  <conditionalFormatting sqref="AC200:AD203">
    <cfRule type="expression" dxfId="14037" priority="44731">
      <formula>AE200=15</formula>
    </cfRule>
  </conditionalFormatting>
  <conditionalFormatting sqref="AE200:AF203">
    <cfRule type="expression" dxfId="14036" priority="44730">
      <formula>AC200=25</formula>
    </cfRule>
  </conditionalFormatting>
  <conditionalFormatting sqref="AH205:AI206">
    <cfRule type="cellIs" dxfId="14035" priority="44726" operator="equal">
      <formula>0</formula>
    </cfRule>
    <cfRule type="cellIs" dxfId="14034" priority="44727" operator="between">
      <formula>"0.1"</formula>
      <formula>100</formula>
    </cfRule>
    <cfRule type="cellIs" dxfId="14033" priority="44728" operator="between">
      <formula>0</formula>
      <formula>100</formula>
    </cfRule>
    <cfRule type="cellIs" dxfId="14032" priority="44729" operator="between">
      <formula>0</formula>
      <formula>100</formula>
    </cfRule>
  </conditionalFormatting>
  <conditionalFormatting sqref="AI205:AI206">
    <cfRule type="cellIs" dxfId="14031" priority="44723" operator="equal">
      <formula>0</formula>
    </cfRule>
    <cfRule type="cellIs" dxfId="14030" priority="44724" operator="between">
      <formula>0</formula>
      <formula>100</formula>
    </cfRule>
    <cfRule type="cellIs" dxfId="14029" priority="44725" operator="between">
      <formula>"0.1"</formula>
      <formula>100</formula>
    </cfRule>
  </conditionalFormatting>
  <conditionalFormatting sqref="AH205:AH206">
    <cfRule type="cellIs" dxfId="14028" priority="44722" operator="equal">
      <formula>0.58</formula>
    </cfRule>
  </conditionalFormatting>
  <conditionalFormatting sqref="AI205:AI206">
    <cfRule type="cellIs" dxfId="14027" priority="44721" operator="equal">
      <formula>0.56</formula>
    </cfRule>
  </conditionalFormatting>
  <conditionalFormatting sqref="AJ217:AK219">
    <cfRule type="cellIs" dxfId="14026" priority="44719" operator="equal">
      <formula>"NO"</formula>
    </cfRule>
    <cfRule type="cellIs" dxfId="14025" priority="44720" operator="equal">
      <formula>"SI"</formula>
    </cfRule>
  </conditionalFormatting>
  <conditionalFormatting sqref="AL217:AM219">
    <cfRule type="cellIs" dxfId="14024" priority="44717" operator="equal">
      <formula>"ALE"</formula>
    </cfRule>
    <cfRule type="cellIs" dxfId="14023" priority="44718" operator="equal">
      <formula>"CON"</formula>
    </cfRule>
  </conditionalFormatting>
  <conditionalFormatting sqref="AN217:AO219">
    <cfRule type="cellIs" dxfId="14022" priority="44715" operator="equal">
      <formula>"NO"</formula>
    </cfRule>
  </conditionalFormatting>
  <conditionalFormatting sqref="AJ223:AK225">
    <cfRule type="cellIs" dxfId="14021" priority="44713" operator="equal">
      <formula>"NO"</formula>
    </cfRule>
    <cfRule type="cellIs" dxfId="14020" priority="44714" operator="equal">
      <formula>"SI"</formula>
    </cfRule>
  </conditionalFormatting>
  <conditionalFormatting sqref="AL223:AM225">
    <cfRule type="cellIs" dxfId="14019" priority="44711" operator="equal">
      <formula>"ALE"</formula>
    </cfRule>
    <cfRule type="cellIs" dxfId="14018" priority="44712" operator="equal">
      <formula>"CON"</formula>
    </cfRule>
  </conditionalFormatting>
  <conditionalFormatting sqref="AN223:AO225">
    <cfRule type="cellIs" dxfId="14017" priority="44709" operator="equal">
      <formula>"NO"</formula>
    </cfRule>
  </conditionalFormatting>
  <conditionalFormatting sqref="AJ229:AK231">
    <cfRule type="cellIs" dxfId="14016" priority="44707" operator="equal">
      <formula>"NO"</formula>
    </cfRule>
    <cfRule type="cellIs" dxfId="14015" priority="44708" operator="equal">
      <formula>"SI"</formula>
    </cfRule>
  </conditionalFormatting>
  <conditionalFormatting sqref="AL229:AM231">
    <cfRule type="cellIs" dxfId="14014" priority="44705" operator="equal">
      <formula>"ALE"</formula>
    </cfRule>
    <cfRule type="cellIs" dxfId="14013" priority="44706" operator="equal">
      <formula>"CON"</formula>
    </cfRule>
  </conditionalFormatting>
  <conditionalFormatting sqref="AN229:AO231">
    <cfRule type="cellIs" dxfId="14012" priority="44703" operator="equal">
      <formula>"NO"</formula>
    </cfRule>
  </conditionalFormatting>
  <conditionalFormatting sqref="AJ232:AK232">
    <cfRule type="cellIs" dxfId="14011" priority="44701" operator="equal">
      <formula>"NO"</formula>
    </cfRule>
    <cfRule type="cellIs" dxfId="14010" priority="44702" operator="equal">
      <formula>"SI"</formula>
    </cfRule>
  </conditionalFormatting>
  <conditionalFormatting sqref="AL232:AM232">
    <cfRule type="cellIs" dxfId="14009" priority="44699" operator="equal">
      <formula>"ALE"</formula>
    </cfRule>
    <cfRule type="cellIs" dxfId="14008" priority="44700" operator="equal">
      <formula>"CON"</formula>
    </cfRule>
  </conditionalFormatting>
  <conditionalFormatting sqref="AJ235:AK237">
    <cfRule type="cellIs" dxfId="14007" priority="44695" operator="equal">
      <formula>"NO"</formula>
    </cfRule>
    <cfRule type="cellIs" dxfId="14006" priority="44696" operator="equal">
      <formula>"SI"</formula>
    </cfRule>
  </conditionalFormatting>
  <conditionalFormatting sqref="AL235:AM237">
    <cfRule type="cellIs" dxfId="14005" priority="44693" operator="equal">
      <formula>"ALE"</formula>
    </cfRule>
    <cfRule type="cellIs" dxfId="14004" priority="44694" operator="equal">
      <formula>"CON"</formula>
    </cfRule>
  </conditionalFormatting>
  <conditionalFormatting sqref="AN235:AO237">
    <cfRule type="cellIs" dxfId="14003" priority="44691" operator="equal">
      <formula>"NO"</formula>
    </cfRule>
  </conditionalFormatting>
  <conditionalFormatting sqref="AJ241:AK242">
    <cfRule type="cellIs" dxfId="14002" priority="44689" operator="equal">
      <formula>"NO"</formula>
    </cfRule>
    <cfRule type="cellIs" dxfId="14001" priority="44690" operator="equal">
      <formula>"SI"</formula>
    </cfRule>
  </conditionalFormatting>
  <conditionalFormatting sqref="AL241:AM242">
    <cfRule type="cellIs" dxfId="14000" priority="44687" operator="equal">
      <formula>"ALE"</formula>
    </cfRule>
    <cfRule type="cellIs" dxfId="13999" priority="44688" operator="equal">
      <formula>"CON"</formula>
    </cfRule>
  </conditionalFormatting>
  <conditionalFormatting sqref="U253:V257">
    <cfRule type="cellIs" dxfId="13998" priority="44684" operator="equal">
      <formula>"X"</formula>
    </cfRule>
  </conditionalFormatting>
  <conditionalFormatting sqref="AJ255:AK257">
    <cfRule type="cellIs" dxfId="13997" priority="44682" operator="equal">
      <formula>"NO"</formula>
    </cfRule>
    <cfRule type="cellIs" dxfId="13996" priority="44683" operator="equal">
      <formula>"SI"</formula>
    </cfRule>
  </conditionalFormatting>
  <conditionalFormatting sqref="AL255:AM257">
    <cfRule type="cellIs" dxfId="13995" priority="44680" operator="equal">
      <formula>"ALE"</formula>
    </cfRule>
    <cfRule type="cellIs" dxfId="13994" priority="44681" operator="equal">
      <formula>"CON"</formula>
    </cfRule>
  </conditionalFormatting>
  <conditionalFormatting sqref="U253:U257">
    <cfRule type="cellIs" dxfId="13993" priority="44625" operator="equal">
      <formula>"Y"</formula>
    </cfRule>
  </conditionalFormatting>
  <conditionalFormatting sqref="AH253:AI257">
    <cfRule type="cellIs" dxfId="13992" priority="44676" operator="equal">
      <formula>0</formula>
    </cfRule>
    <cfRule type="cellIs" dxfId="13991" priority="44677" operator="between">
      <formula>"0.1"</formula>
      <formula>100</formula>
    </cfRule>
    <cfRule type="cellIs" dxfId="13990" priority="44678" operator="between">
      <formula>0</formula>
      <formula>100</formula>
    </cfRule>
    <cfRule type="cellIs" dxfId="13989" priority="44679" operator="between">
      <formula>0</formula>
      <formula>100</formula>
    </cfRule>
  </conditionalFormatting>
  <conditionalFormatting sqref="AI253:AI257">
    <cfRule type="cellIs" dxfId="13988" priority="44673" operator="equal">
      <formula>0</formula>
    </cfRule>
    <cfRule type="cellIs" dxfId="13987" priority="44674" operator="between">
      <formula>0</formula>
      <formula>100</formula>
    </cfRule>
    <cfRule type="cellIs" dxfId="13986" priority="44675" operator="between">
      <formula>"0.1"</formula>
      <formula>100</formula>
    </cfRule>
  </conditionalFormatting>
  <conditionalFormatting sqref="BA253">
    <cfRule type="cellIs" dxfId="13985" priority="44671" operator="equal">
      <formula>"NO"</formula>
    </cfRule>
    <cfRule type="cellIs" dxfId="13984" priority="44672" operator="equal">
      <formula>"SI"</formula>
    </cfRule>
  </conditionalFormatting>
  <conditionalFormatting sqref="AH253:AH257">
    <cfRule type="cellIs" dxfId="13983" priority="44670" operator="equal">
      <formula>0.58</formula>
    </cfRule>
  </conditionalFormatting>
  <conditionalFormatting sqref="AI253:AI257">
    <cfRule type="cellIs" dxfId="13982" priority="44669" operator="equal">
      <formula>0.56</formula>
    </cfRule>
  </conditionalFormatting>
  <conditionalFormatting sqref="AX253:AX257">
    <cfRule type="expression" dxfId="13981" priority="44643">
      <formula>"&lt;,2"</formula>
    </cfRule>
  </conditionalFormatting>
  <conditionalFormatting sqref="AV253:AV257">
    <cfRule type="expression" dxfId="13980" priority="44642">
      <formula>"&lt;,2"</formula>
    </cfRule>
  </conditionalFormatting>
  <conditionalFormatting sqref="AZ253">
    <cfRule type="expression" dxfId="13979" priority="44644">
      <formula>$BC253=25</formula>
    </cfRule>
    <cfRule type="expression" dxfId="13978" priority="44645">
      <formula>$BC253=24</formula>
    </cfRule>
    <cfRule type="expression" dxfId="13977" priority="44646">
      <formula>$BC253=23</formula>
    </cfRule>
    <cfRule type="expression" dxfId="13976" priority="44647">
      <formula>$BC253=22</formula>
    </cfRule>
    <cfRule type="expression" dxfId="13975" priority="44648">
      <formula>$BC253=21</formula>
    </cfRule>
    <cfRule type="expression" dxfId="13974" priority="44649">
      <formula>$BC253=20</formula>
    </cfRule>
    <cfRule type="expression" dxfId="13973" priority="44650">
      <formula>$BC253=19</formula>
    </cfRule>
    <cfRule type="expression" dxfId="13972" priority="44651">
      <formula>$BC253=18</formula>
    </cfRule>
    <cfRule type="expression" dxfId="13971" priority="44652">
      <formula>$BC253=17</formula>
    </cfRule>
    <cfRule type="expression" dxfId="13970" priority="44653">
      <formula>$BC253=16</formula>
    </cfRule>
    <cfRule type="expression" dxfId="13969" priority="44654">
      <formula>$BC253=15</formula>
    </cfRule>
    <cfRule type="expression" dxfId="13968" priority="44655">
      <formula>$BC253=14</formula>
    </cfRule>
    <cfRule type="expression" dxfId="13967" priority="44656">
      <formula>$BC253=13</formula>
    </cfRule>
    <cfRule type="expression" dxfId="13966" priority="44657">
      <formula>$BC253=12</formula>
    </cfRule>
    <cfRule type="expression" dxfId="13965" priority="44658">
      <formula>$BC253=11</formula>
    </cfRule>
    <cfRule type="expression" dxfId="13964" priority="44659">
      <formula>$BC253=10</formula>
    </cfRule>
    <cfRule type="expression" dxfId="13963" priority="44660">
      <formula>$BC253=9</formula>
    </cfRule>
    <cfRule type="expression" dxfId="13962" priority="44661">
      <formula>$BC253=8</formula>
    </cfRule>
    <cfRule type="expression" dxfId="13961" priority="44662">
      <formula>$BC253=7</formula>
    </cfRule>
    <cfRule type="expression" dxfId="13960" priority="44663">
      <formula>$BC253=6</formula>
    </cfRule>
    <cfRule type="expression" dxfId="13959" priority="44664">
      <formula>$BC253=5</formula>
    </cfRule>
    <cfRule type="expression" dxfId="13958" priority="44665">
      <formula>$BC253=4</formula>
    </cfRule>
    <cfRule type="expression" dxfId="13957" priority="44666">
      <formula>$BC253=3</formula>
    </cfRule>
    <cfRule type="expression" dxfId="13956" priority="44667">
      <formula>$BC253=2</formula>
    </cfRule>
    <cfRule type="expression" dxfId="13955" priority="44668">
      <formula>$BC253=1</formula>
    </cfRule>
  </conditionalFormatting>
  <conditionalFormatting sqref="AW253:AW257">
    <cfRule type="beginsWith" dxfId="13954" priority="44637" operator="beginsWith" text="MUY ALTA">
      <formula>LEFT(AW253,LEN("MUY ALTA"))="MUY ALTA"</formula>
    </cfRule>
    <cfRule type="beginsWith" dxfId="13953" priority="44638" operator="beginsWith" text="ALTA">
      <formula>LEFT(AW253,LEN("ALTA"))="ALTA"</formula>
    </cfRule>
    <cfRule type="beginsWith" dxfId="13952" priority="44639" operator="beginsWith" text="MEDIA">
      <formula>LEFT(AW253,LEN("MEDIA"))="MEDIA"</formula>
    </cfRule>
    <cfRule type="beginsWith" dxfId="13951" priority="44640" operator="beginsWith" text="BAJA">
      <formula>LEFT(AW253,LEN("BAJA"))="BAJA"</formula>
    </cfRule>
    <cfRule type="beginsWith" dxfId="13950" priority="44641" operator="beginsWith" text="MUY BAJA">
      <formula>LEFT(AW253,LEN("MUY BAJA"))="MUY BAJA"</formula>
    </cfRule>
  </conditionalFormatting>
  <conditionalFormatting sqref="AY253:AY257">
    <cfRule type="beginsWith" dxfId="13949" priority="44632" operator="beginsWith" text="MUY ALTA">
      <formula>LEFT(AY253,LEN("MUY ALTA"))="MUY ALTA"</formula>
    </cfRule>
    <cfRule type="beginsWith" dxfId="13948" priority="44633" operator="beginsWith" text="ALTA">
      <formula>LEFT(AY253,LEN("ALTA"))="ALTA"</formula>
    </cfRule>
    <cfRule type="beginsWith" dxfId="13947" priority="44634" operator="beginsWith" text="MEDIA">
      <formula>LEFT(AY253,LEN("MEDIA"))="MEDIA"</formula>
    </cfRule>
    <cfRule type="beginsWith" dxfId="13946" priority="44635" operator="beginsWith" text="BAJA">
      <formula>LEFT(AY253,LEN("BAJA"))="BAJA"</formula>
    </cfRule>
    <cfRule type="beginsWith" dxfId="13945" priority="44636" operator="beginsWith" text="MUY BAJA">
      <formula>LEFT(AY253,LEN("MUY BAJA"))="MUY BAJA"</formula>
    </cfRule>
  </conditionalFormatting>
  <conditionalFormatting sqref="AN255:AO257">
    <cfRule type="cellIs" dxfId="13944" priority="44630" operator="equal">
      <formula>"NO"</formula>
    </cfRule>
  </conditionalFormatting>
  <conditionalFormatting sqref="BA253:BA257">
    <cfRule type="cellIs" dxfId="13943" priority="44627" operator="equal">
      <formula>"Evitar"</formula>
    </cfRule>
    <cfRule type="cellIs" dxfId="13942" priority="44628" operator="equal">
      <formula>"Aceptar"</formula>
    </cfRule>
    <cfRule type="cellIs" dxfId="13941" priority="44629" operator="equal">
      <formula>"Reducir"</formula>
    </cfRule>
  </conditionalFormatting>
  <conditionalFormatting sqref="V253:V257">
    <cfRule type="cellIs" dxfId="13940" priority="44626" operator="equal">
      <formula>"X"</formula>
    </cfRule>
  </conditionalFormatting>
  <conditionalFormatting sqref="R253">
    <cfRule type="expression" dxfId="13939" priority="44600">
      <formula>$S253=25</formula>
    </cfRule>
    <cfRule type="expression" dxfId="13938" priority="44601">
      <formula>$S253=24</formula>
    </cfRule>
    <cfRule type="expression" dxfId="13937" priority="44602">
      <formula>$S253=23</formula>
    </cfRule>
    <cfRule type="expression" dxfId="13936" priority="44603">
      <formula>$S253=22</formula>
    </cfRule>
    <cfRule type="expression" dxfId="13935" priority="44604">
      <formula>$S253=21</formula>
    </cfRule>
    <cfRule type="expression" dxfId="13934" priority="44605">
      <formula>$S253=20</formula>
    </cfRule>
    <cfRule type="expression" dxfId="13933" priority="44606">
      <formula>$S253=19</formula>
    </cfRule>
    <cfRule type="expression" dxfId="13932" priority="44607">
      <formula>$S253=18</formula>
    </cfRule>
    <cfRule type="expression" dxfId="13931" priority="44608">
      <formula>$S253=17</formula>
    </cfRule>
    <cfRule type="expression" dxfId="13930" priority="44609">
      <formula>$S253=16</formula>
    </cfRule>
    <cfRule type="expression" dxfId="13929" priority="44610">
      <formula>$S253=15</formula>
    </cfRule>
    <cfRule type="expression" dxfId="13928" priority="44611">
      <formula>$S253=14</formula>
    </cfRule>
    <cfRule type="expression" dxfId="13927" priority="44612">
      <formula>$S253=13</formula>
    </cfRule>
    <cfRule type="expression" dxfId="13926" priority="44613">
      <formula>$S253=12</formula>
    </cfRule>
    <cfRule type="expression" dxfId="13925" priority="44614">
      <formula>$S253=11</formula>
    </cfRule>
    <cfRule type="expression" dxfId="13924" priority="44615">
      <formula>$S253=10</formula>
    </cfRule>
    <cfRule type="expression" dxfId="13923" priority="44616">
      <formula>$S253=9</formula>
    </cfRule>
    <cfRule type="expression" dxfId="13922" priority="44617">
      <formula>$S253=8</formula>
    </cfRule>
    <cfRule type="expression" dxfId="13921" priority="44618">
      <formula>$S253=7</formula>
    </cfRule>
    <cfRule type="expression" dxfId="13920" priority="44619">
      <formula>$S253=6</formula>
    </cfRule>
    <cfRule type="expression" dxfId="13919" priority="44620">
      <formula>$S253=5</formula>
    </cfRule>
    <cfRule type="expression" dxfId="13918" priority="44621">
      <formula>$S253=4</formula>
    </cfRule>
    <cfRule type="expression" dxfId="13917" priority="44622">
      <formula>$S253=3</formula>
    </cfRule>
    <cfRule type="expression" dxfId="13916" priority="44623">
      <formula>$S253=2</formula>
    </cfRule>
    <cfRule type="expression" dxfId="13915" priority="44624">
      <formula>$S253=1</formula>
    </cfRule>
  </conditionalFormatting>
  <conditionalFormatting sqref="P253:P257">
    <cfRule type="expression" dxfId="13914" priority="44599">
      <formula>"&lt;,2"</formula>
    </cfRule>
  </conditionalFormatting>
  <conditionalFormatting sqref="Q253:Q257">
    <cfRule type="cellIs" dxfId="13913" priority="44591" operator="equal">
      <formula>20</formula>
    </cfRule>
    <cfRule type="cellIs" dxfId="13912" priority="44592" operator="equal">
      <formula>10</formula>
    </cfRule>
    <cfRule type="cellIs" dxfId="13911" priority="44593" operator="equal">
      <formula>5</formula>
    </cfRule>
    <cfRule type="cellIs" dxfId="13910" priority="44594" operator="equal">
      <formula>1</formula>
    </cfRule>
    <cfRule type="cellIs" dxfId="13909" priority="44595" operator="equal">
      <formula>0.8</formula>
    </cfRule>
    <cfRule type="cellIs" dxfId="13908" priority="44596" operator="equal">
      <formula>0.6</formula>
    </cfRule>
    <cfRule type="cellIs" dxfId="13907" priority="44597" operator="equal">
      <formula>0.4</formula>
    </cfRule>
    <cfRule type="cellIs" dxfId="13906" priority="44598" operator="equal">
      <formula>20%</formula>
    </cfRule>
  </conditionalFormatting>
  <conditionalFormatting sqref="O253:O257">
    <cfRule type="cellIs" dxfId="13905" priority="44584" operator="equal">
      <formula>"MUY ALTA "</formula>
    </cfRule>
    <cfRule type="cellIs" dxfId="13904" priority="44585" operator="equal">
      <formula>"MUY ALTA"</formula>
    </cfRule>
    <cfRule type="cellIs" dxfId="13903" priority="44586" operator="equal">
      <formula>"ALTA"</formula>
    </cfRule>
    <cfRule type="cellIs" dxfId="13902" priority="44587" operator="equal">
      <formula>"MEDIA"</formula>
    </cfRule>
    <cfRule type="cellIs" dxfId="13901" priority="44588" operator="equal">
      <formula>"BAJA"</formula>
    </cfRule>
    <cfRule type="cellIs" dxfId="13900" priority="44589" operator="equal">
      <formula>"MUY BAJA"</formula>
    </cfRule>
    <cfRule type="cellIs" dxfId="13899" priority="44590" operator="equal">
      <formula>0.2</formula>
    </cfRule>
  </conditionalFormatting>
  <conditionalFormatting sqref="N253:N257">
    <cfRule type="beginsWith" priority="44577" operator="beginsWith" text="La actividad que conlleva el riesgo se ejecuta como máximos 2 veces por año">
      <formula>LEFT(N253,LEN("La actividad que conlleva el riesgo se ejecuta como máximos 2 veces por año"))="La actividad que conlleva el riesgo se ejecuta como máximos 2 veces por año"</formula>
    </cfRule>
    <cfRule type="cellIs" dxfId="13898" priority="44578" operator="equal">
      <formula>"La actividad que conlleva el riesgo se ejecuta como máximos 2 veces por año"</formula>
    </cfRule>
    <cfRule type="cellIs" dxfId="13897" priority="44579" operator="equal">
      <formula>"La actividad que conlleva el riesgo se ejecuta como máximos 2 veces por año "</formula>
    </cfRule>
    <cfRule type="containsText" dxfId="13896" priority="44581" operator="containsText" text="La actividad que conlleva el riesgo se ejecuta como máximos 2 veces por año">
      <formula>NOT(ISERROR(SEARCH("La actividad que conlleva el riesgo se ejecuta como máximos 2 veces por año",N253)))</formula>
    </cfRule>
    <cfRule type="cellIs" dxfId="13895" priority="44582" operator="equal">
      <formula>"La actividad que conlleva el riesgo se ejecuta como máximos 2 veces por año"</formula>
    </cfRule>
    <cfRule type="cellIs" dxfId="13894" priority="44583" operator="equal">
      <formula>"La actividad que conlleva el riesgo se ejecuta como máximos 2 veces por año"</formula>
    </cfRule>
  </conditionalFormatting>
  <conditionalFormatting sqref="V253:V257">
    <cfRule type="expression" dxfId="13893" priority="44575">
      <formula>U253=Y</formula>
    </cfRule>
    <cfRule type="expression" dxfId="13892" priority="44576">
      <formula>U253="y"</formula>
    </cfRule>
  </conditionalFormatting>
  <conditionalFormatting sqref="V254">
    <cfRule type="expression" dxfId="13891" priority="44573">
      <formula>$U$20=Y</formula>
    </cfRule>
    <cfRule type="expression" dxfId="13890" priority="44574">
      <formula>$U$20=x</formula>
    </cfRule>
  </conditionalFormatting>
  <conditionalFormatting sqref="U253:U257">
    <cfRule type="expression" dxfId="13889" priority="44572">
      <formula>V253="X"</formula>
    </cfRule>
  </conditionalFormatting>
  <conditionalFormatting sqref="V253:V257">
    <cfRule type="expression" dxfId="13888" priority="44570">
      <formula>U253=Y</formula>
    </cfRule>
    <cfRule type="expression" dxfId="13887" priority="44571">
      <formula>U253="y"</formula>
    </cfRule>
  </conditionalFormatting>
  <conditionalFormatting sqref="V254">
    <cfRule type="expression" dxfId="13886" priority="44568">
      <formula>$U$20=Y</formula>
    </cfRule>
    <cfRule type="expression" dxfId="13885" priority="44569">
      <formula>$U$20=x</formula>
    </cfRule>
  </conditionalFormatting>
  <conditionalFormatting sqref="U253:U257">
    <cfRule type="expression" dxfId="13884" priority="44567">
      <formula>V253="X"</formula>
    </cfRule>
  </conditionalFormatting>
  <conditionalFormatting sqref="AA253:AB253">
    <cfRule type="expression" dxfId="13883" priority="44554">
      <formula>AA253=10</formula>
    </cfRule>
    <cfRule type="expression" dxfId="13882" priority="44555">
      <formula>Y253=15</formula>
    </cfRule>
    <cfRule type="expression" dxfId="13881" priority="44556">
      <formula>W253=25</formula>
    </cfRule>
    <cfRule type="cellIs" dxfId="13880" priority="44566" operator="equal">
      <formula>25</formula>
    </cfRule>
  </conditionalFormatting>
  <conditionalFormatting sqref="AA253:AB253">
    <cfRule type="expression" dxfId="13879" priority="44563">
      <formula>AC253=15</formula>
    </cfRule>
    <cfRule type="expression" dxfId="13878" priority="44564">
      <formula>AE253=10</formula>
    </cfRule>
    <cfRule type="expression" dxfId="13877" priority="44565">
      <formula>AC253=15</formula>
    </cfRule>
  </conditionalFormatting>
  <conditionalFormatting sqref="W253:X253">
    <cfRule type="expression" dxfId="13876" priority="44560">
      <formula>AA253=10</formula>
    </cfRule>
    <cfRule type="expression" dxfId="13875" priority="44561">
      <formula>W253=25</formula>
    </cfRule>
    <cfRule type="expression" dxfId="13874" priority="44562">
      <formula>Y253=15</formula>
    </cfRule>
  </conditionalFormatting>
  <conditionalFormatting sqref="Y253:Z253">
    <cfRule type="expression" dxfId="13873" priority="44557">
      <formula>Y253=15</formula>
    </cfRule>
    <cfRule type="expression" dxfId="13872" priority="44558">
      <formula>AA253=10</formula>
    </cfRule>
    <cfRule type="expression" dxfId="13871" priority="44559">
      <formula>W253=25</formula>
    </cfRule>
  </conditionalFormatting>
  <conditionalFormatting sqref="AC253:AD253">
    <cfRule type="cellIs" dxfId="13870" priority="44553" operator="equal">
      <formula>25</formula>
    </cfRule>
  </conditionalFormatting>
  <conditionalFormatting sqref="AE253:AF253">
    <cfRule type="cellIs" dxfId="13869" priority="44552" operator="equal">
      <formula>15</formula>
    </cfRule>
  </conditionalFormatting>
  <conditionalFormatting sqref="AC253:AD253">
    <cfRule type="expression" dxfId="13868" priority="44551">
      <formula>AE253=15</formula>
    </cfRule>
  </conditionalFormatting>
  <conditionalFormatting sqref="AE253:AF253">
    <cfRule type="expression" dxfId="13867" priority="44550">
      <formula>AC253=25</formula>
    </cfRule>
  </conditionalFormatting>
  <conditionalFormatting sqref="AA255:AB257">
    <cfRule type="expression" dxfId="13866" priority="44537">
      <formula>AA255=10</formula>
    </cfRule>
    <cfRule type="expression" dxfId="13865" priority="44538">
      <formula>Y255=15</formula>
    </cfRule>
    <cfRule type="expression" dxfId="13864" priority="44539">
      <formula>W255=25</formula>
    </cfRule>
    <cfRule type="cellIs" dxfId="13863" priority="44549" operator="equal">
      <formula>25</formula>
    </cfRule>
  </conditionalFormatting>
  <conditionalFormatting sqref="AA255:AB257">
    <cfRule type="expression" dxfId="13862" priority="44546">
      <formula>AC255=15</formula>
    </cfRule>
    <cfRule type="expression" dxfId="13861" priority="44547">
      <formula>AE255=10</formula>
    </cfRule>
    <cfRule type="expression" dxfId="13860" priority="44548">
      <formula>AC255=15</formula>
    </cfRule>
  </conditionalFormatting>
  <conditionalFormatting sqref="W255:X257">
    <cfRule type="expression" dxfId="13859" priority="44543">
      <formula>AA255=10</formula>
    </cfRule>
    <cfRule type="expression" dxfId="13858" priority="44544">
      <formula>W255=25</formula>
    </cfRule>
    <cfRule type="expression" dxfId="13857" priority="44545">
      <formula>Y255=15</formula>
    </cfRule>
  </conditionalFormatting>
  <conditionalFormatting sqref="Y255:Z257">
    <cfRule type="expression" dxfId="13856" priority="44540">
      <formula>Y255=15</formula>
    </cfRule>
    <cfRule type="expression" dxfId="13855" priority="44541">
      <formula>AA255=10</formula>
    </cfRule>
    <cfRule type="expression" dxfId="13854" priority="44542">
      <formula>W255=25</formula>
    </cfRule>
  </conditionalFormatting>
  <conditionalFormatting sqref="AA254:AB254">
    <cfRule type="expression" dxfId="13853" priority="44524">
      <formula>AA254=10</formula>
    </cfRule>
    <cfRule type="expression" dxfId="13852" priority="44525">
      <formula>Y254=15</formula>
    </cfRule>
    <cfRule type="expression" dxfId="13851" priority="44526">
      <formula>W254=25</formula>
    </cfRule>
    <cfRule type="cellIs" dxfId="13850" priority="44536" operator="equal">
      <formula>25</formula>
    </cfRule>
  </conditionalFormatting>
  <conditionalFormatting sqref="AA254:AB254">
    <cfRule type="expression" dxfId="13849" priority="44533">
      <formula>AC254=15</formula>
    </cfRule>
    <cfRule type="expression" dxfId="13848" priority="44534">
      <formula>AE254=10</formula>
    </cfRule>
    <cfRule type="expression" dxfId="13847" priority="44535">
      <formula>AC254=15</formula>
    </cfRule>
  </conditionalFormatting>
  <conditionalFormatting sqref="W254:X254">
    <cfRule type="expression" dxfId="13846" priority="44530">
      <formula>AA254=10</formula>
    </cfRule>
    <cfRule type="expression" dxfId="13845" priority="44531">
      <formula>W254=25</formula>
    </cfRule>
    <cfRule type="expression" dxfId="13844" priority="44532">
      <formula>Y254=15</formula>
    </cfRule>
  </conditionalFormatting>
  <conditionalFormatting sqref="Y254:Z254">
    <cfRule type="expression" dxfId="13843" priority="44527">
      <formula>Y254=15</formula>
    </cfRule>
    <cfRule type="expression" dxfId="13842" priority="44528">
      <formula>AA254=10</formula>
    </cfRule>
    <cfRule type="expression" dxfId="13841" priority="44529">
      <formula>W254=25</formula>
    </cfRule>
  </conditionalFormatting>
  <conditionalFormatting sqref="AC254:AD257">
    <cfRule type="cellIs" dxfId="13840" priority="44523" operator="equal">
      <formula>25</formula>
    </cfRule>
  </conditionalFormatting>
  <conditionalFormatting sqref="AE254:AF257">
    <cfRule type="cellIs" dxfId="13839" priority="44522" operator="equal">
      <formula>15</formula>
    </cfRule>
  </conditionalFormatting>
  <conditionalFormatting sqref="AC254:AD257">
    <cfRule type="expression" dxfId="13838" priority="44521">
      <formula>AE254=15</formula>
    </cfRule>
  </conditionalFormatting>
  <conditionalFormatting sqref="AE254:AF257">
    <cfRule type="expression" dxfId="13837" priority="44520">
      <formula>AC254=25</formula>
    </cfRule>
  </conditionalFormatting>
  <conditionalFormatting sqref="CA253:CC257 CE253:CG257 CI253:CK257 CM253:CO257">
    <cfRule type="cellIs" dxfId="13836" priority="44518" operator="equal">
      <formula>"NO"</formula>
    </cfRule>
    <cfRule type="cellIs" dxfId="13835" priority="44519" operator="equal">
      <formula>"SI"</formula>
    </cfRule>
  </conditionalFormatting>
  <conditionalFormatting sqref="DA253:DC257 DE253:DG257 DM253:DO257 DI253:DK257">
    <cfRule type="cellIs" dxfId="13834" priority="44516" operator="equal">
      <formula>"NO"</formula>
    </cfRule>
    <cfRule type="cellIs" dxfId="13833" priority="44517" operator="equal">
      <formula>"SI"</formula>
    </cfRule>
  </conditionalFormatting>
  <conditionalFormatting sqref="CV253:CY257">
    <cfRule type="cellIs" dxfId="13832" priority="44514" operator="equal">
      <formula>"NO"</formula>
    </cfRule>
    <cfRule type="cellIs" dxfId="13831" priority="44515" operator="equal">
      <formula>"SI"</formula>
    </cfRule>
  </conditionalFormatting>
  <conditionalFormatting sqref="U259:V263">
    <cfRule type="cellIs" dxfId="13830" priority="44513" operator="equal">
      <formula>"X"</formula>
    </cfRule>
  </conditionalFormatting>
  <conditionalFormatting sqref="AJ261:AK263">
    <cfRule type="cellIs" dxfId="13829" priority="44511" operator="equal">
      <formula>"NO"</formula>
    </cfRule>
    <cfRule type="cellIs" dxfId="13828" priority="44512" operator="equal">
      <formula>"SI"</formula>
    </cfRule>
  </conditionalFormatting>
  <conditionalFormatting sqref="AL261:AM263">
    <cfRule type="cellIs" dxfId="13827" priority="44509" operator="equal">
      <formula>"ALE"</formula>
    </cfRule>
    <cfRule type="cellIs" dxfId="13826" priority="44510" operator="equal">
      <formula>"CON"</formula>
    </cfRule>
  </conditionalFormatting>
  <conditionalFormatting sqref="U259:U263">
    <cfRule type="cellIs" dxfId="13825" priority="44454" operator="equal">
      <formula>"Y"</formula>
    </cfRule>
  </conditionalFormatting>
  <conditionalFormatting sqref="AH261:AI263">
    <cfRule type="cellIs" dxfId="13824" priority="44505" operator="equal">
      <formula>0</formula>
    </cfRule>
    <cfRule type="cellIs" dxfId="13823" priority="44506" operator="between">
      <formula>"0.1"</formula>
      <formula>100</formula>
    </cfRule>
    <cfRule type="cellIs" dxfId="13822" priority="44507" operator="between">
      <formula>0</formula>
      <formula>100</formula>
    </cfRule>
    <cfRule type="cellIs" dxfId="13821" priority="44508" operator="between">
      <formula>0</formula>
      <formula>100</formula>
    </cfRule>
  </conditionalFormatting>
  <conditionalFormatting sqref="AI261:AI263">
    <cfRule type="cellIs" dxfId="13820" priority="44502" operator="equal">
      <formula>0</formula>
    </cfRule>
    <cfRule type="cellIs" dxfId="13819" priority="44503" operator="between">
      <formula>0</formula>
      <formula>100</formula>
    </cfRule>
    <cfRule type="cellIs" dxfId="13818" priority="44504" operator="between">
      <formula>"0.1"</formula>
      <formula>100</formula>
    </cfRule>
  </conditionalFormatting>
  <conditionalFormatting sqref="BA259">
    <cfRule type="cellIs" dxfId="13817" priority="44500" operator="equal">
      <formula>"NO"</formula>
    </cfRule>
    <cfRule type="cellIs" dxfId="13816" priority="44501" operator="equal">
      <formula>"SI"</formula>
    </cfRule>
  </conditionalFormatting>
  <conditionalFormatting sqref="AH261:AH263">
    <cfRule type="cellIs" dxfId="13815" priority="44499" operator="equal">
      <formula>0.58</formula>
    </cfRule>
  </conditionalFormatting>
  <conditionalFormatting sqref="AI261:AI263">
    <cfRule type="cellIs" dxfId="13814" priority="44498" operator="equal">
      <formula>0.56</formula>
    </cfRule>
  </conditionalFormatting>
  <conditionalFormatting sqref="AX259:AX263">
    <cfRule type="expression" dxfId="13813" priority="44472">
      <formula>"&lt;,2"</formula>
    </cfRule>
  </conditionalFormatting>
  <conditionalFormatting sqref="AV259:AV263">
    <cfRule type="expression" dxfId="13812" priority="44471">
      <formula>"&lt;,2"</formula>
    </cfRule>
  </conditionalFormatting>
  <conditionalFormatting sqref="AZ259">
    <cfRule type="expression" dxfId="13811" priority="44473">
      <formula>$BC259=25</formula>
    </cfRule>
    <cfRule type="expression" dxfId="13810" priority="44474">
      <formula>$BC259=24</formula>
    </cfRule>
    <cfRule type="expression" dxfId="13809" priority="44475">
      <formula>$BC259=23</formula>
    </cfRule>
    <cfRule type="expression" dxfId="13808" priority="44476">
      <formula>$BC259=22</formula>
    </cfRule>
    <cfRule type="expression" dxfId="13807" priority="44477">
      <formula>$BC259=21</formula>
    </cfRule>
    <cfRule type="expression" dxfId="13806" priority="44478">
      <formula>$BC259=20</formula>
    </cfRule>
    <cfRule type="expression" dxfId="13805" priority="44479">
      <formula>$BC259=19</formula>
    </cfRule>
    <cfRule type="expression" dxfId="13804" priority="44480">
      <formula>$BC259=18</formula>
    </cfRule>
    <cfRule type="expression" dxfId="13803" priority="44481">
      <formula>$BC259=17</formula>
    </cfRule>
    <cfRule type="expression" dxfId="13802" priority="44482">
      <formula>$BC259=16</formula>
    </cfRule>
    <cfRule type="expression" dxfId="13801" priority="44483">
      <formula>$BC259=15</formula>
    </cfRule>
    <cfRule type="expression" dxfId="13800" priority="44484">
      <formula>$BC259=14</formula>
    </cfRule>
    <cfRule type="expression" dxfId="13799" priority="44485">
      <formula>$BC259=13</formula>
    </cfRule>
    <cfRule type="expression" dxfId="13798" priority="44486">
      <formula>$BC259=12</formula>
    </cfRule>
    <cfRule type="expression" dxfId="13797" priority="44487">
      <formula>$BC259=11</formula>
    </cfRule>
    <cfRule type="expression" dxfId="13796" priority="44488">
      <formula>$BC259=10</formula>
    </cfRule>
    <cfRule type="expression" dxfId="13795" priority="44489">
      <formula>$BC259=9</formula>
    </cfRule>
    <cfRule type="expression" dxfId="13794" priority="44490">
      <formula>$BC259=8</formula>
    </cfRule>
    <cfRule type="expression" dxfId="13793" priority="44491">
      <formula>$BC259=7</formula>
    </cfRule>
    <cfRule type="expression" dxfId="13792" priority="44492">
      <formula>$BC259=6</formula>
    </cfRule>
    <cfRule type="expression" dxfId="13791" priority="44493">
      <formula>$BC259=5</formula>
    </cfRule>
    <cfRule type="expression" dxfId="13790" priority="44494">
      <formula>$BC259=4</formula>
    </cfRule>
    <cfRule type="expression" dxfId="13789" priority="44495">
      <formula>$BC259=3</formula>
    </cfRule>
    <cfRule type="expression" dxfId="13788" priority="44496">
      <formula>$BC259=2</formula>
    </cfRule>
    <cfRule type="expression" dxfId="13787" priority="44497">
      <formula>$BC259=1</formula>
    </cfRule>
  </conditionalFormatting>
  <conditionalFormatting sqref="AW259:AW263">
    <cfRule type="beginsWith" dxfId="13786" priority="44466" operator="beginsWith" text="MUY ALTA">
      <formula>LEFT(AW259,LEN("MUY ALTA"))="MUY ALTA"</formula>
    </cfRule>
    <cfRule type="beginsWith" dxfId="13785" priority="44467" operator="beginsWith" text="ALTA">
      <formula>LEFT(AW259,LEN("ALTA"))="ALTA"</formula>
    </cfRule>
    <cfRule type="beginsWith" dxfId="13784" priority="44468" operator="beginsWith" text="MEDIA">
      <formula>LEFT(AW259,LEN("MEDIA"))="MEDIA"</formula>
    </cfRule>
    <cfRule type="beginsWith" dxfId="13783" priority="44469" operator="beginsWith" text="BAJA">
      <formula>LEFT(AW259,LEN("BAJA"))="BAJA"</formula>
    </cfRule>
    <cfRule type="beginsWith" dxfId="13782" priority="44470" operator="beginsWith" text="MUY BAJA">
      <formula>LEFT(AW259,LEN("MUY BAJA"))="MUY BAJA"</formula>
    </cfRule>
  </conditionalFormatting>
  <conditionalFormatting sqref="AY259:AY263">
    <cfRule type="beginsWith" dxfId="13781" priority="44461" operator="beginsWith" text="MUY ALTA">
      <formula>LEFT(AY259,LEN("MUY ALTA"))="MUY ALTA"</formula>
    </cfRule>
    <cfRule type="beginsWith" dxfId="13780" priority="44462" operator="beginsWith" text="ALTA">
      <formula>LEFT(AY259,LEN("ALTA"))="ALTA"</formula>
    </cfRule>
    <cfRule type="beginsWith" dxfId="13779" priority="44463" operator="beginsWith" text="MEDIA">
      <formula>LEFT(AY259,LEN("MEDIA"))="MEDIA"</formula>
    </cfRule>
    <cfRule type="beginsWith" dxfId="13778" priority="44464" operator="beginsWith" text="BAJA">
      <formula>LEFT(AY259,LEN("BAJA"))="BAJA"</formula>
    </cfRule>
    <cfRule type="beginsWith" dxfId="13777" priority="44465" operator="beginsWith" text="MUY BAJA">
      <formula>LEFT(AY259,LEN("MUY BAJA"))="MUY BAJA"</formula>
    </cfRule>
  </conditionalFormatting>
  <conditionalFormatting sqref="AN261:AO263">
    <cfRule type="cellIs" dxfId="13776" priority="44459" operator="equal">
      <formula>"NO"</formula>
    </cfRule>
  </conditionalFormatting>
  <conditionalFormatting sqref="BA259:BA263">
    <cfRule type="cellIs" dxfId="13775" priority="44456" operator="equal">
      <formula>"Evitar"</formula>
    </cfRule>
    <cfRule type="cellIs" dxfId="13774" priority="44457" operator="equal">
      <formula>"Aceptar"</formula>
    </cfRule>
    <cfRule type="cellIs" dxfId="13773" priority="44458" operator="equal">
      <formula>"Reducir"</formula>
    </cfRule>
  </conditionalFormatting>
  <conditionalFormatting sqref="V259:V263">
    <cfRule type="cellIs" dxfId="13772" priority="44455" operator="equal">
      <formula>"X"</formula>
    </cfRule>
  </conditionalFormatting>
  <conditionalFormatting sqref="R259">
    <cfRule type="expression" dxfId="13771" priority="44429">
      <formula>$S259=25</formula>
    </cfRule>
    <cfRule type="expression" dxfId="13770" priority="44430">
      <formula>$S259=24</formula>
    </cfRule>
    <cfRule type="expression" dxfId="13769" priority="44431">
      <formula>$S259=23</formula>
    </cfRule>
    <cfRule type="expression" dxfId="13768" priority="44432">
      <formula>$S259=22</formula>
    </cfRule>
    <cfRule type="expression" dxfId="13767" priority="44433">
      <formula>$S259=21</formula>
    </cfRule>
    <cfRule type="expression" dxfId="13766" priority="44434">
      <formula>$S259=20</formula>
    </cfRule>
    <cfRule type="expression" dxfId="13765" priority="44435">
      <formula>$S259=19</formula>
    </cfRule>
    <cfRule type="expression" dxfId="13764" priority="44436">
      <formula>$S259=18</formula>
    </cfRule>
    <cfRule type="expression" dxfId="13763" priority="44437">
      <formula>$S259=17</formula>
    </cfRule>
    <cfRule type="expression" dxfId="13762" priority="44438">
      <formula>$S259=16</formula>
    </cfRule>
    <cfRule type="expression" dxfId="13761" priority="44439">
      <formula>$S259=15</formula>
    </cfRule>
    <cfRule type="expression" dxfId="13760" priority="44440">
      <formula>$S259=14</formula>
    </cfRule>
    <cfRule type="expression" dxfId="13759" priority="44441">
      <formula>$S259=13</formula>
    </cfRule>
    <cfRule type="expression" dxfId="13758" priority="44442">
      <formula>$S259=12</formula>
    </cfRule>
    <cfRule type="expression" dxfId="13757" priority="44443">
      <formula>$S259=11</formula>
    </cfRule>
    <cfRule type="expression" dxfId="13756" priority="44444">
      <formula>$S259=10</formula>
    </cfRule>
    <cfRule type="expression" dxfId="13755" priority="44445">
      <formula>$S259=9</formula>
    </cfRule>
    <cfRule type="expression" dxfId="13754" priority="44446">
      <formula>$S259=8</formula>
    </cfRule>
    <cfRule type="expression" dxfId="13753" priority="44447">
      <formula>$S259=7</formula>
    </cfRule>
    <cfRule type="expression" dxfId="13752" priority="44448">
      <formula>$S259=6</formula>
    </cfRule>
    <cfRule type="expression" dxfId="13751" priority="44449">
      <formula>$S259=5</formula>
    </cfRule>
    <cfRule type="expression" dxfId="13750" priority="44450">
      <formula>$S259=4</formula>
    </cfRule>
    <cfRule type="expression" dxfId="13749" priority="44451">
      <formula>$S259=3</formula>
    </cfRule>
    <cfRule type="expression" dxfId="13748" priority="44452">
      <formula>$S259=2</formula>
    </cfRule>
    <cfRule type="expression" dxfId="13747" priority="44453">
      <formula>$S259=1</formula>
    </cfRule>
  </conditionalFormatting>
  <conditionalFormatting sqref="P259:P263">
    <cfRule type="expression" dxfId="13746" priority="44428">
      <formula>"&lt;,2"</formula>
    </cfRule>
  </conditionalFormatting>
  <conditionalFormatting sqref="Q259:Q263">
    <cfRule type="cellIs" dxfId="13745" priority="44420" operator="equal">
      <formula>20</formula>
    </cfRule>
    <cfRule type="cellIs" dxfId="13744" priority="44421" operator="equal">
      <formula>10</formula>
    </cfRule>
    <cfRule type="cellIs" dxfId="13743" priority="44422" operator="equal">
      <formula>5</formula>
    </cfRule>
    <cfRule type="cellIs" dxfId="13742" priority="44423" operator="equal">
      <formula>1</formula>
    </cfRule>
    <cfRule type="cellIs" dxfId="13741" priority="44424" operator="equal">
      <formula>0.8</formula>
    </cfRule>
    <cfRule type="cellIs" dxfId="13740" priority="44425" operator="equal">
      <formula>0.6</formula>
    </cfRule>
    <cfRule type="cellIs" dxfId="13739" priority="44426" operator="equal">
      <formula>0.4</formula>
    </cfRule>
    <cfRule type="cellIs" dxfId="13738" priority="44427" operator="equal">
      <formula>20%</formula>
    </cfRule>
  </conditionalFormatting>
  <conditionalFormatting sqref="O259:O263">
    <cfRule type="cellIs" dxfId="13737" priority="44413" operator="equal">
      <formula>"MUY ALTA "</formula>
    </cfRule>
    <cfRule type="cellIs" dxfId="13736" priority="44414" operator="equal">
      <formula>"MUY ALTA"</formula>
    </cfRule>
    <cfRule type="cellIs" dxfId="13735" priority="44415" operator="equal">
      <formula>"ALTA"</formula>
    </cfRule>
    <cfRule type="cellIs" dxfId="13734" priority="44416" operator="equal">
      <formula>"MEDIA"</formula>
    </cfRule>
    <cfRule type="cellIs" dxfId="13733" priority="44417" operator="equal">
      <formula>"BAJA"</formula>
    </cfRule>
    <cfRule type="cellIs" dxfId="13732" priority="44418" operator="equal">
      <formula>"MUY BAJA"</formula>
    </cfRule>
    <cfRule type="cellIs" dxfId="13731" priority="44419" operator="equal">
      <formula>0.2</formula>
    </cfRule>
  </conditionalFormatting>
  <conditionalFormatting sqref="N259:N263">
    <cfRule type="beginsWith" priority="44406" operator="beginsWith" text="La actividad que conlleva el riesgo se ejecuta como máximos 2 veces por año">
      <formula>LEFT(N259,LEN("La actividad que conlleva el riesgo se ejecuta como máximos 2 veces por año"))="La actividad que conlleva el riesgo se ejecuta como máximos 2 veces por año"</formula>
    </cfRule>
    <cfRule type="cellIs" dxfId="13730" priority="44407" operator="equal">
      <formula>"La actividad que conlleva el riesgo se ejecuta como máximos 2 veces por año"</formula>
    </cfRule>
    <cfRule type="cellIs" dxfId="13729" priority="44408" operator="equal">
      <formula>"La actividad que conlleva el riesgo se ejecuta como máximos 2 veces por año "</formula>
    </cfRule>
    <cfRule type="containsText" dxfId="13728" priority="44410" operator="containsText" text="La actividad que conlleva el riesgo se ejecuta como máximos 2 veces por año">
      <formula>NOT(ISERROR(SEARCH("La actividad que conlleva el riesgo se ejecuta como máximos 2 veces por año",N259)))</formula>
    </cfRule>
    <cfRule type="cellIs" dxfId="13727" priority="44411" operator="equal">
      <formula>"La actividad que conlleva el riesgo se ejecuta como máximos 2 veces por año"</formula>
    </cfRule>
    <cfRule type="cellIs" dxfId="13726" priority="44412" operator="equal">
      <formula>"La actividad que conlleva el riesgo se ejecuta como máximos 2 veces por año"</formula>
    </cfRule>
  </conditionalFormatting>
  <conditionalFormatting sqref="V259:V263">
    <cfRule type="expression" dxfId="13725" priority="44404">
      <formula>U259=Y</formula>
    </cfRule>
    <cfRule type="expression" dxfId="13724" priority="44405">
      <formula>U259="y"</formula>
    </cfRule>
  </conditionalFormatting>
  <conditionalFormatting sqref="V260">
    <cfRule type="expression" dxfId="13723" priority="44402">
      <formula>$U$20=Y</formula>
    </cfRule>
    <cfRule type="expression" dxfId="13722" priority="44403">
      <formula>$U$20=x</formula>
    </cfRule>
  </conditionalFormatting>
  <conditionalFormatting sqref="U259:U263">
    <cfRule type="expression" dxfId="13721" priority="44401">
      <formula>V259="X"</formula>
    </cfRule>
  </conditionalFormatting>
  <conditionalFormatting sqref="V259:V263">
    <cfRule type="expression" dxfId="13720" priority="44399">
      <formula>U259=Y</formula>
    </cfRule>
    <cfRule type="expression" dxfId="13719" priority="44400">
      <formula>U259="y"</formula>
    </cfRule>
  </conditionalFormatting>
  <conditionalFormatting sqref="V260">
    <cfRule type="expression" dxfId="13718" priority="44397">
      <formula>$U$20=Y</formula>
    </cfRule>
    <cfRule type="expression" dxfId="13717" priority="44398">
      <formula>$U$20=x</formula>
    </cfRule>
  </conditionalFormatting>
  <conditionalFormatting sqref="U259:U263">
    <cfRule type="expression" dxfId="13716" priority="44396">
      <formula>V259="X"</formula>
    </cfRule>
  </conditionalFormatting>
  <conditionalFormatting sqref="AA259:AB259">
    <cfRule type="expression" dxfId="13715" priority="44383">
      <formula>AA259=10</formula>
    </cfRule>
    <cfRule type="expression" dxfId="13714" priority="44384">
      <formula>Y259=15</formula>
    </cfRule>
    <cfRule type="expression" dxfId="13713" priority="44385">
      <formula>W259=25</formula>
    </cfRule>
    <cfRule type="cellIs" dxfId="13712" priority="44395" operator="equal">
      <formula>25</formula>
    </cfRule>
  </conditionalFormatting>
  <conditionalFormatting sqref="AA259:AB259">
    <cfRule type="expression" dxfId="13711" priority="44392">
      <formula>AC259=15</formula>
    </cfRule>
    <cfRule type="expression" dxfId="13710" priority="44393">
      <formula>AE259=10</formula>
    </cfRule>
    <cfRule type="expression" dxfId="13709" priority="44394">
      <formula>AC259=15</formula>
    </cfRule>
  </conditionalFormatting>
  <conditionalFormatting sqref="W259:X259">
    <cfRule type="expression" dxfId="13708" priority="44389">
      <formula>AA259=10</formula>
    </cfRule>
    <cfRule type="expression" dxfId="13707" priority="44390">
      <formula>W259=25</formula>
    </cfRule>
    <cfRule type="expression" dxfId="13706" priority="44391">
      <formula>Y259=15</formula>
    </cfRule>
  </conditionalFormatting>
  <conditionalFormatting sqref="Y259:Z259">
    <cfRule type="expression" dxfId="13705" priority="44386">
      <formula>Y259=15</formula>
    </cfRule>
    <cfRule type="expression" dxfId="13704" priority="44387">
      <formula>AA259=10</formula>
    </cfRule>
    <cfRule type="expression" dxfId="13703" priority="44388">
      <formula>W259=25</formula>
    </cfRule>
  </conditionalFormatting>
  <conditionalFormatting sqref="AC259:AD259">
    <cfRule type="cellIs" dxfId="13702" priority="44382" operator="equal">
      <formula>25</formula>
    </cfRule>
  </conditionalFormatting>
  <conditionalFormatting sqref="AE259:AF259">
    <cfRule type="cellIs" dxfId="13701" priority="44381" operator="equal">
      <formula>15</formula>
    </cfRule>
  </conditionalFormatting>
  <conditionalFormatting sqref="AC259:AD259">
    <cfRule type="expression" dxfId="13700" priority="44380">
      <formula>AE259=15</formula>
    </cfRule>
  </conditionalFormatting>
  <conditionalFormatting sqref="AE259:AF259">
    <cfRule type="expression" dxfId="13699" priority="44379">
      <formula>AC259=25</formula>
    </cfRule>
  </conditionalFormatting>
  <conditionalFormatting sqref="AA261:AB263">
    <cfRule type="expression" dxfId="13698" priority="44366">
      <formula>AA261=10</formula>
    </cfRule>
    <cfRule type="expression" dxfId="13697" priority="44367">
      <formula>Y261=15</formula>
    </cfRule>
    <cfRule type="expression" dxfId="13696" priority="44368">
      <formula>W261=25</formula>
    </cfRule>
    <cfRule type="cellIs" dxfId="13695" priority="44378" operator="equal">
      <formula>25</formula>
    </cfRule>
  </conditionalFormatting>
  <conditionalFormatting sqref="AA261:AB263">
    <cfRule type="expression" dxfId="13694" priority="44375">
      <formula>AC261=15</formula>
    </cfRule>
    <cfRule type="expression" dxfId="13693" priority="44376">
      <formula>AE261=10</formula>
    </cfRule>
    <cfRule type="expression" dxfId="13692" priority="44377">
      <formula>AC261=15</formula>
    </cfRule>
  </conditionalFormatting>
  <conditionalFormatting sqref="W261:X263">
    <cfRule type="expression" dxfId="13691" priority="44372">
      <formula>AA261=10</formula>
    </cfRule>
    <cfRule type="expression" dxfId="13690" priority="44373">
      <formula>W261=25</formula>
    </cfRule>
    <cfRule type="expression" dxfId="13689" priority="44374">
      <formula>Y261=15</formula>
    </cfRule>
  </conditionalFormatting>
  <conditionalFormatting sqref="Y261:Z263">
    <cfRule type="expression" dxfId="13688" priority="44369">
      <formula>Y261=15</formula>
    </cfRule>
    <cfRule type="expression" dxfId="13687" priority="44370">
      <formula>AA261=10</formula>
    </cfRule>
    <cfRule type="expression" dxfId="13686" priority="44371">
      <formula>W261=25</formula>
    </cfRule>
  </conditionalFormatting>
  <conditionalFormatting sqref="AA260:AB260">
    <cfRule type="expression" dxfId="13685" priority="44353">
      <formula>AA260=10</formula>
    </cfRule>
    <cfRule type="expression" dxfId="13684" priority="44354">
      <formula>Y260=15</formula>
    </cfRule>
    <cfRule type="expression" dxfId="13683" priority="44355">
      <formula>W260=25</formula>
    </cfRule>
    <cfRule type="cellIs" dxfId="13682" priority="44365" operator="equal">
      <formula>25</formula>
    </cfRule>
  </conditionalFormatting>
  <conditionalFormatting sqref="AA260:AB260">
    <cfRule type="expression" dxfId="13681" priority="44362">
      <formula>AC260=15</formula>
    </cfRule>
    <cfRule type="expression" dxfId="13680" priority="44363">
      <formula>AE260=10</formula>
    </cfRule>
    <cfRule type="expression" dxfId="13679" priority="44364">
      <formula>AC260=15</formula>
    </cfRule>
  </conditionalFormatting>
  <conditionalFormatting sqref="W260:X260">
    <cfRule type="expression" dxfId="13678" priority="44359">
      <formula>AA260=10</formula>
    </cfRule>
    <cfRule type="expression" dxfId="13677" priority="44360">
      <formula>W260=25</formula>
    </cfRule>
    <cfRule type="expression" dxfId="13676" priority="44361">
      <formula>Y260=15</formula>
    </cfRule>
  </conditionalFormatting>
  <conditionalFormatting sqref="Y260:Z260">
    <cfRule type="expression" dxfId="13675" priority="44356">
      <formula>Y260=15</formula>
    </cfRule>
    <cfRule type="expression" dxfId="13674" priority="44357">
      <formula>AA260=10</formula>
    </cfRule>
    <cfRule type="expression" dxfId="13673" priority="44358">
      <formula>W260=25</formula>
    </cfRule>
  </conditionalFormatting>
  <conditionalFormatting sqref="AC260:AD263">
    <cfRule type="cellIs" dxfId="13672" priority="44352" operator="equal">
      <formula>25</formula>
    </cfRule>
  </conditionalFormatting>
  <conditionalFormatting sqref="AE260:AF263">
    <cfRule type="cellIs" dxfId="13671" priority="44351" operator="equal">
      <formula>15</formula>
    </cfRule>
  </conditionalFormatting>
  <conditionalFormatting sqref="AC260:AD263">
    <cfRule type="expression" dxfId="13670" priority="44350">
      <formula>AE260=15</formula>
    </cfRule>
  </conditionalFormatting>
  <conditionalFormatting sqref="AE260:AF263">
    <cfRule type="expression" dxfId="13669" priority="44349">
      <formula>AC260=25</formula>
    </cfRule>
  </conditionalFormatting>
  <conditionalFormatting sqref="CA259:CC263 CE259:CG263 CI259:CK263 CM259:CO263">
    <cfRule type="cellIs" dxfId="13668" priority="44347" operator="equal">
      <formula>"NO"</formula>
    </cfRule>
    <cfRule type="cellIs" dxfId="13667" priority="44348" operator="equal">
      <formula>"SI"</formula>
    </cfRule>
  </conditionalFormatting>
  <conditionalFormatting sqref="DA259:DC263 DE259:DG263 DM259:DO263 DI259:DK263">
    <cfRule type="cellIs" dxfId="13666" priority="44345" operator="equal">
      <formula>"NO"</formula>
    </cfRule>
    <cfRule type="cellIs" dxfId="13665" priority="44346" operator="equal">
      <formula>"SI"</formula>
    </cfRule>
  </conditionalFormatting>
  <conditionalFormatting sqref="CV259:CY263">
    <cfRule type="cellIs" dxfId="13664" priority="44343" operator="equal">
      <formula>"NO"</formula>
    </cfRule>
    <cfRule type="cellIs" dxfId="13663" priority="44344" operator="equal">
      <formula>"SI"</formula>
    </cfRule>
  </conditionalFormatting>
  <conditionalFormatting sqref="U265:V269">
    <cfRule type="cellIs" dxfId="13662" priority="44342" operator="equal">
      <formula>"X"</formula>
    </cfRule>
  </conditionalFormatting>
  <conditionalFormatting sqref="AJ266:AK269">
    <cfRule type="cellIs" dxfId="13661" priority="44340" operator="equal">
      <formula>"NO"</formula>
    </cfRule>
    <cfRule type="cellIs" dxfId="13660" priority="44341" operator="equal">
      <formula>"SI"</formula>
    </cfRule>
  </conditionalFormatting>
  <conditionalFormatting sqref="AL266:AM269">
    <cfRule type="cellIs" dxfId="13659" priority="44338" operator="equal">
      <formula>"ALE"</formula>
    </cfRule>
    <cfRule type="cellIs" dxfId="13658" priority="44339" operator="equal">
      <formula>"CON"</formula>
    </cfRule>
  </conditionalFormatting>
  <conditionalFormatting sqref="U265:U269">
    <cfRule type="cellIs" dxfId="13657" priority="44283" operator="equal">
      <formula>"Y"</formula>
    </cfRule>
  </conditionalFormatting>
  <conditionalFormatting sqref="AH265:AI269">
    <cfRule type="cellIs" dxfId="13656" priority="44334" operator="equal">
      <formula>0</formula>
    </cfRule>
    <cfRule type="cellIs" dxfId="13655" priority="44335" operator="between">
      <formula>"0.1"</formula>
      <formula>100</formula>
    </cfRule>
    <cfRule type="cellIs" dxfId="13654" priority="44336" operator="between">
      <formula>0</formula>
      <formula>100</formula>
    </cfRule>
    <cfRule type="cellIs" dxfId="13653" priority="44337" operator="between">
      <formula>0</formula>
      <formula>100</formula>
    </cfRule>
  </conditionalFormatting>
  <conditionalFormatting sqref="AI265:AI269">
    <cfRule type="cellIs" dxfId="13652" priority="44331" operator="equal">
      <formula>0</formula>
    </cfRule>
    <cfRule type="cellIs" dxfId="13651" priority="44332" operator="between">
      <formula>0</formula>
      <formula>100</formula>
    </cfRule>
    <cfRule type="cellIs" dxfId="13650" priority="44333" operator="between">
      <formula>"0.1"</formula>
      <formula>100</formula>
    </cfRule>
  </conditionalFormatting>
  <conditionalFormatting sqref="BA265">
    <cfRule type="cellIs" dxfId="13649" priority="44329" operator="equal">
      <formula>"NO"</formula>
    </cfRule>
    <cfRule type="cellIs" dxfId="13648" priority="44330" operator="equal">
      <formula>"SI"</formula>
    </cfRule>
  </conditionalFormatting>
  <conditionalFormatting sqref="AH265:AH269">
    <cfRule type="cellIs" dxfId="13647" priority="44328" operator="equal">
      <formula>0.58</formula>
    </cfRule>
  </conditionalFormatting>
  <conditionalFormatting sqref="AI265:AI269">
    <cfRule type="cellIs" dxfId="13646" priority="44327" operator="equal">
      <formula>0.56</formula>
    </cfRule>
  </conditionalFormatting>
  <conditionalFormatting sqref="AX265:AX269">
    <cfRule type="expression" dxfId="13645" priority="44301">
      <formula>"&lt;,2"</formula>
    </cfRule>
  </conditionalFormatting>
  <conditionalFormatting sqref="AV265:AV269">
    <cfRule type="expression" dxfId="13644" priority="44300">
      <formula>"&lt;,2"</formula>
    </cfRule>
  </conditionalFormatting>
  <conditionalFormatting sqref="AZ265">
    <cfRule type="expression" dxfId="13643" priority="44302">
      <formula>$BC265=25</formula>
    </cfRule>
    <cfRule type="expression" dxfId="13642" priority="44303">
      <formula>$BC265=24</formula>
    </cfRule>
    <cfRule type="expression" dxfId="13641" priority="44304">
      <formula>$BC265=23</formula>
    </cfRule>
    <cfRule type="expression" dxfId="13640" priority="44305">
      <formula>$BC265=22</formula>
    </cfRule>
    <cfRule type="expression" dxfId="13639" priority="44306">
      <formula>$BC265=21</formula>
    </cfRule>
    <cfRule type="expression" dxfId="13638" priority="44307">
      <formula>$BC265=20</formula>
    </cfRule>
    <cfRule type="expression" dxfId="13637" priority="44308">
      <formula>$BC265=19</formula>
    </cfRule>
    <cfRule type="expression" dxfId="13636" priority="44309">
      <formula>$BC265=18</formula>
    </cfRule>
    <cfRule type="expression" dxfId="13635" priority="44310">
      <formula>$BC265=17</formula>
    </cfRule>
    <cfRule type="expression" dxfId="13634" priority="44311">
      <formula>$BC265=16</formula>
    </cfRule>
    <cfRule type="expression" dxfId="13633" priority="44312">
      <formula>$BC265=15</formula>
    </cfRule>
    <cfRule type="expression" dxfId="13632" priority="44313">
      <formula>$BC265=14</formula>
    </cfRule>
    <cfRule type="expression" dxfId="13631" priority="44314">
      <formula>$BC265=13</formula>
    </cfRule>
    <cfRule type="expression" dxfId="13630" priority="44315">
      <formula>$BC265=12</formula>
    </cfRule>
    <cfRule type="expression" dxfId="13629" priority="44316">
      <formula>$BC265=11</formula>
    </cfRule>
    <cfRule type="expression" dxfId="13628" priority="44317">
      <formula>$BC265=10</formula>
    </cfRule>
    <cfRule type="expression" dxfId="13627" priority="44318">
      <formula>$BC265=9</formula>
    </cfRule>
    <cfRule type="expression" dxfId="13626" priority="44319">
      <formula>$BC265=8</formula>
    </cfRule>
    <cfRule type="expression" dxfId="13625" priority="44320">
      <formula>$BC265=7</formula>
    </cfRule>
    <cfRule type="expression" dxfId="13624" priority="44321">
      <formula>$BC265=6</formula>
    </cfRule>
    <cfRule type="expression" dxfId="13623" priority="44322">
      <formula>$BC265=5</formula>
    </cfRule>
    <cfRule type="expression" dxfId="13622" priority="44323">
      <formula>$BC265=4</formula>
    </cfRule>
    <cfRule type="expression" dxfId="13621" priority="44324">
      <formula>$BC265=3</formula>
    </cfRule>
    <cfRule type="expression" dxfId="13620" priority="44325">
      <formula>$BC265=2</formula>
    </cfRule>
    <cfRule type="expression" dxfId="13619" priority="44326">
      <formula>$BC265=1</formula>
    </cfRule>
  </conditionalFormatting>
  <conditionalFormatting sqref="AW265:AW269">
    <cfRule type="beginsWith" dxfId="13618" priority="44295" operator="beginsWith" text="MUY ALTA">
      <formula>LEFT(AW265,LEN("MUY ALTA"))="MUY ALTA"</formula>
    </cfRule>
    <cfRule type="beginsWith" dxfId="13617" priority="44296" operator="beginsWith" text="ALTA">
      <formula>LEFT(AW265,LEN("ALTA"))="ALTA"</formula>
    </cfRule>
    <cfRule type="beginsWith" dxfId="13616" priority="44297" operator="beginsWith" text="MEDIA">
      <formula>LEFT(AW265,LEN("MEDIA"))="MEDIA"</formula>
    </cfRule>
    <cfRule type="beginsWith" dxfId="13615" priority="44298" operator="beginsWith" text="BAJA">
      <formula>LEFT(AW265,LEN("BAJA"))="BAJA"</formula>
    </cfRule>
    <cfRule type="beginsWith" dxfId="13614" priority="44299" operator="beginsWith" text="MUY BAJA">
      <formula>LEFT(AW265,LEN("MUY BAJA"))="MUY BAJA"</formula>
    </cfRule>
  </conditionalFormatting>
  <conditionalFormatting sqref="AY265:AY269">
    <cfRule type="beginsWith" dxfId="13613" priority="44290" operator="beginsWith" text="MUY ALTA">
      <formula>LEFT(AY265,LEN("MUY ALTA"))="MUY ALTA"</formula>
    </cfRule>
    <cfRule type="beginsWith" dxfId="13612" priority="44291" operator="beginsWith" text="ALTA">
      <formula>LEFT(AY265,LEN("ALTA"))="ALTA"</formula>
    </cfRule>
    <cfRule type="beginsWith" dxfId="13611" priority="44292" operator="beginsWith" text="MEDIA">
      <formula>LEFT(AY265,LEN("MEDIA"))="MEDIA"</formula>
    </cfRule>
    <cfRule type="beginsWith" dxfId="13610" priority="44293" operator="beginsWith" text="BAJA">
      <formula>LEFT(AY265,LEN("BAJA"))="BAJA"</formula>
    </cfRule>
    <cfRule type="beginsWith" dxfId="13609" priority="44294" operator="beginsWith" text="MUY BAJA">
      <formula>LEFT(AY265,LEN("MUY BAJA"))="MUY BAJA"</formula>
    </cfRule>
  </conditionalFormatting>
  <conditionalFormatting sqref="AN266:AO269">
    <cfRule type="cellIs" dxfId="13608" priority="44288" operator="equal">
      <formula>"NO"</formula>
    </cfRule>
  </conditionalFormatting>
  <conditionalFormatting sqref="BA265:BA269">
    <cfRule type="cellIs" dxfId="13607" priority="44285" operator="equal">
      <formula>"Evitar"</formula>
    </cfRule>
    <cfRule type="cellIs" dxfId="13606" priority="44286" operator="equal">
      <formula>"Aceptar"</formula>
    </cfRule>
    <cfRule type="cellIs" dxfId="13605" priority="44287" operator="equal">
      <formula>"Reducir"</formula>
    </cfRule>
  </conditionalFormatting>
  <conditionalFormatting sqref="V265:V269">
    <cfRule type="cellIs" dxfId="13604" priority="44284" operator="equal">
      <formula>"X"</formula>
    </cfRule>
  </conditionalFormatting>
  <conditionalFormatting sqref="R265">
    <cfRule type="expression" dxfId="13603" priority="44258">
      <formula>$S265=25</formula>
    </cfRule>
    <cfRule type="expression" dxfId="13602" priority="44259">
      <formula>$S265=24</formula>
    </cfRule>
    <cfRule type="expression" dxfId="13601" priority="44260">
      <formula>$S265=23</formula>
    </cfRule>
    <cfRule type="expression" dxfId="13600" priority="44261">
      <formula>$S265=22</formula>
    </cfRule>
    <cfRule type="expression" dxfId="13599" priority="44262">
      <formula>$S265=21</formula>
    </cfRule>
    <cfRule type="expression" dxfId="13598" priority="44263">
      <formula>$S265=20</formula>
    </cfRule>
    <cfRule type="expression" dxfId="13597" priority="44264">
      <formula>$S265=19</formula>
    </cfRule>
    <cfRule type="expression" dxfId="13596" priority="44265">
      <formula>$S265=18</formula>
    </cfRule>
    <cfRule type="expression" dxfId="13595" priority="44266">
      <formula>$S265=17</formula>
    </cfRule>
    <cfRule type="expression" dxfId="13594" priority="44267">
      <formula>$S265=16</formula>
    </cfRule>
    <cfRule type="expression" dxfId="13593" priority="44268">
      <formula>$S265=15</formula>
    </cfRule>
    <cfRule type="expression" dxfId="13592" priority="44269">
      <formula>$S265=14</formula>
    </cfRule>
    <cfRule type="expression" dxfId="13591" priority="44270">
      <formula>$S265=13</formula>
    </cfRule>
    <cfRule type="expression" dxfId="13590" priority="44271">
      <formula>$S265=12</formula>
    </cfRule>
    <cfRule type="expression" dxfId="13589" priority="44272">
      <formula>$S265=11</formula>
    </cfRule>
    <cfRule type="expression" dxfId="13588" priority="44273">
      <formula>$S265=10</formula>
    </cfRule>
    <cfRule type="expression" dxfId="13587" priority="44274">
      <formula>$S265=9</formula>
    </cfRule>
    <cfRule type="expression" dxfId="13586" priority="44275">
      <formula>$S265=8</formula>
    </cfRule>
    <cfRule type="expression" dxfId="13585" priority="44276">
      <formula>$S265=7</formula>
    </cfRule>
    <cfRule type="expression" dxfId="13584" priority="44277">
      <formula>$S265=6</formula>
    </cfRule>
    <cfRule type="expression" dxfId="13583" priority="44278">
      <formula>$S265=5</formula>
    </cfRule>
    <cfRule type="expression" dxfId="13582" priority="44279">
      <formula>$S265=4</formula>
    </cfRule>
    <cfRule type="expression" dxfId="13581" priority="44280">
      <formula>$S265=3</formula>
    </cfRule>
    <cfRule type="expression" dxfId="13580" priority="44281">
      <formula>$S265=2</formula>
    </cfRule>
    <cfRule type="expression" dxfId="13579" priority="44282">
      <formula>$S265=1</formula>
    </cfRule>
  </conditionalFormatting>
  <conditionalFormatting sqref="P265:P269">
    <cfRule type="expression" dxfId="13578" priority="44257">
      <formula>"&lt;,2"</formula>
    </cfRule>
  </conditionalFormatting>
  <conditionalFormatting sqref="Q265:Q269">
    <cfRule type="cellIs" dxfId="13577" priority="44249" operator="equal">
      <formula>20</formula>
    </cfRule>
    <cfRule type="cellIs" dxfId="13576" priority="44250" operator="equal">
      <formula>10</formula>
    </cfRule>
    <cfRule type="cellIs" dxfId="13575" priority="44251" operator="equal">
      <formula>5</formula>
    </cfRule>
    <cfRule type="cellIs" dxfId="13574" priority="44252" operator="equal">
      <formula>1</formula>
    </cfRule>
    <cfRule type="cellIs" dxfId="13573" priority="44253" operator="equal">
      <formula>0.8</formula>
    </cfRule>
    <cfRule type="cellIs" dxfId="13572" priority="44254" operator="equal">
      <formula>0.6</formula>
    </cfRule>
    <cfRule type="cellIs" dxfId="13571" priority="44255" operator="equal">
      <formula>0.4</formula>
    </cfRule>
    <cfRule type="cellIs" dxfId="13570" priority="44256" operator="equal">
      <formula>20%</formula>
    </cfRule>
  </conditionalFormatting>
  <conditionalFormatting sqref="O265:O269">
    <cfRule type="cellIs" dxfId="13569" priority="44242" operator="equal">
      <formula>"MUY ALTA "</formula>
    </cfRule>
    <cfRule type="cellIs" dxfId="13568" priority="44243" operator="equal">
      <formula>"MUY ALTA"</formula>
    </cfRule>
    <cfRule type="cellIs" dxfId="13567" priority="44244" operator="equal">
      <formula>"ALTA"</formula>
    </cfRule>
    <cfRule type="cellIs" dxfId="13566" priority="44245" operator="equal">
      <formula>"MEDIA"</formula>
    </cfRule>
    <cfRule type="cellIs" dxfId="13565" priority="44246" operator="equal">
      <formula>"BAJA"</formula>
    </cfRule>
    <cfRule type="cellIs" dxfId="13564" priority="44247" operator="equal">
      <formula>"MUY BAJA"</formula>
    </cfRule>
    <cfRule type="cellIs" dxfId="13563" priority="44248" operator="equal">
      <formula>0.2</formula>
    </cfRule>
  </conditionalFormatting>
  <conditionalFormatting sqref="N265:N269">
    <cfRule type="beginsWith" priority="44235" operator="beginsWith" text="La actividad que conlleva el riesgo se ejecuta como máximos 2 veces por año">
      <formula>LEFT(N265,LEN("La actividad que conlleva el riesgo se ejecuta como máximos 2 veces por año"))="La actividad que conlleva el riesgo se ejecuta como máximos 2 veces por año"</formula>
    </cfRule>
    <cfRule type="cellIs" dxfId="13562" priority="44236" operator="equal">
      <formula>"La actividad que conlleva el riesgo se ejecuta como máximos 2 veces por año"</formula>
    </cfRule>
    <cfRule type="cellIs" dxfId="13561" priority="44237" operator="equal">
      <formula>"La actividad que conlleva el riesgo se ejecuta como máximos 2 veces por año "</formula>
    </cfRule>
    <cfRule type="containsText" dxfId="13560" priority="44239" operator="containsText" text="La actividad que conlleva el riesgo se ejecuta como máximos 2 veces por año">
      <formula>NOT(ISERROR(SEARCH("La actividad que conlleva el riesgo se ejecuta como máximos 2 veces por año",N265)))</formula>
    </cfRule>
    <cfRule type="cellIs" dxfId="13559" priority="44240" operator="equal">
      <formula>"La actividad que conlleva el riesgo se ejecuta como máximos 2 veces por año"</formula>
    </cfRule>
    <cfRule type="cellIs" dxfId="13558" priority="44241" operator="equal">
      <formula>"La actividad que conlleva el riesgo se ejecuta como máximos 2 veces por año"</formula>
    </cfRule>
  </conditionalFormatting>
  <conditionalFormatting sqref="V265:V269">
    <cfRule type="expression" dxfId="13557" priority="44233">
      <formula>U265=Y</formula>
    </cfRule>
    <cfRule type="expression" dxfId="13556" priority="44234">
      <formula>U265="y"</formula>
    </cfRule>
  </conditionalFormatting>
  <conditionalFormatting sqref="V266">
    <cfRule type="expression" dxfId="13555" priority="44231">
      <formula>$U$20=Y</formula>
    </cfRule>
    <cfRule type="expression" dxfId="13554" priority="44232">
      <formula>$U$20=x</formula>
    </cfRule>
  </conditionalFormatting>
  <conditionalFormatting sqref="U265:U269">
    <cfRule type="expression" dxfId="13553" priority="44230">
      <formula>V265="X"</formula>
    </cfRule>
  </conditionalFormatting>
  <conditionalFormatting sqref="V265:V269">
    <cfRule type="expression" dxfId="13552" priority="44228">
      <formula>U265=Y</formula>
    </cfRule>
    <cfRule type="expression" dxfId="13551" priority="44229">
      <formula>U265="y"</formula>
    </cfRule>
  </conditionalFormatting>
  <conditionalFormatting sqref="V266">
    <cfRule type="expression" dxfId="13550" priority="44226">
      <formula>$U$20=Y</formula>
    </cfRule>
    <cfRule type="expression" dxfId="13549" priority="44227">
      <formula>$U$20=x</formula>
    </cfRule>
  </conditionalFormatting>
  <conditionalFormatting sqref="U265:U269">
    <cfRule type="expression" dxfId="13548" priority="44225">
      <formula>V265="X"</formula>
    </cfRule>
  </conditionalFormatting>
  <conditionalFormatting sqref="AA265:AB265">
    <cfRule type="expression" dxfId="13547" priority="44212">
      <formula>AA265=10</formula>
    </cfRule>
    <cfRule type="expression" dxfId="13546" priority="44213">
      <formula>Y265=15</formula>
    </cfRule>
    <cfRule type="expression" dxfId="13545" priority="44214">
      <formula>W265=25</formula>
    </cfRule>
    <cfRule type="cellIs" dxfId="13544" priority="44224" operator="equal">
      <formula>25</formula>
    </cfRule>
  </conditionalFormatting>
  <conditionalFormatting sqref="AA265:AB265">
    <cfRule type="expression" dxfId="13543" priority="44221">
      <formula>AC265=15</formula>
    </cfRule>
    <cfRule type="expression" dxfId="13542" priority="44222">
      <formula>AE265=10</formula>
    </cfRule>
    <cfRule type="expression" dxfId="13541" priority="44223">
      <formula>AC265=15</formula>
    </cfRule>
  </conditionalFormatting>
  <conditionalFormatting sqref="W265:X265">
    <cfRule type="expression" dxfId="13540" priority="44218">
      <formula>AA265=10</formula>
    </cfRule>
    <cfRule type="expression" dxfId="13539" priority="44219">
      <formula>W265=25</formula>
    </cfRule>
    <cfRule type="expression" dxfId="13538" priority="44220">
      <formula>Y265=15</formula>
    </cfRule>
  </conditionalFormatting>
  <conditionalFormatting sqref="Y265:Z265">
    <cfRule type="expression" dxfId="13537" priority="44215">
      <formula>Y265=15</formula>
    </cfRule>
    <cfRule type="expression" dxfId="13536" priority="44216">
      <formula>AA265=10</formula>
    </cfRule>
    <cfRule type="expression" dxfId="13535" priority="44217">
      <formula>W265=25</formula>
    </cfRule>
  </conditionalFormatting>
  <conditionalFormatting sqref="AC265:AD265">
    <cfRule type="cellIs" dxfId="13534" priority="44211" operator="equal">
      <formula>25</formula>
    </cfRule>
  </conditionalFormatting>
  <conditionalFormatting sqref="AE265:AF265">
    <cfRule type="cellIs" dxfId="13533" priority="44210" operator="equal">
      <formula>15</formula>
    </cfRule>
  </conditionalFormatting>
  <conditionalFormatting sqref="AC265:AD265">
    <cfRule type="expression" dxfId="13532" priority="44209">
      <formula>AE265=15</formula>
    </cfRule>
  </conditionalFormatting>
  <conditionalFormatting sqref="AE265:AF265">
    <cfRule type="expression" dxfId="13531" priority="44208">
      <formula>AC265=25</formula>
    </cfRule>
  </conditionalFormatting>
  <conditionalFormatting sqref="AA267:AB269">
    <cfRule type="expression" dxfId="13530" priority="44195">
      <formula>AA267=10</formula>
    </cfRule>
    <cfRule type="expression" dxfId="13529" priority="44196">
      <formula>Y267=15</formula>
    </cfRule>
    <cfRule type="expression" dxfId="13528" priority="44197">
      <formula>W267=25</formula>
    </cfRule>
    <cfRule type="cellIs" dxfId="13527" priority="44207" operator="equal">
      <formula>25</formula>
    </cfRule>
  </conditionalFormatting>
  <conditionalFormatting sqref="AA267:AB269">
    <cfRule type="expression" dxfId="13526" priority="44204">
      <formula>AC267=15</formula>
    </cfRule>
    <cfRule type="expression" dxfId="13525" priority="44205">
      <formula>AE267=10</formula>
    </cfRule>
    <cfRule type="expression" dxfId="13524" priority="44206">
      <formula>AC267=15</formula>
    </cfRule>
  </conditionalFormatting>
  <conditionalFormatting sqref="W267:X269">
    <cfRule type="expression" dxfId="13523" priority="44201">
      <formula>AA267=10</formula>
    </cfRule>
    <cfRule type="expression" dxfId="13522" priority="44202">
      <formula>W267=25</formula>
    </cfRule>
    <cfRule type="expression" dxfId="13521" priority="44203">
      <formula>Y267=15</formula>
    </cfRule>
  </conditionalFormatting>
  <conditionalFormatting sqref="Y267:Z269">
    <cfRule type="expression" dxfId="13520" priority="44198">
      <formula>Y267=15</formula>
    </cfRule>
    <cfRule type="expression" dxfId="13519" priority="44199">
      <formula>AA267=10</formula>
    </cfRule>
    <cfRule type="expression" dxfId="13518" priority="44200">
      <formula>W267=25</formula>
    </cfRule>
  </conditionalFormatting>
  <conditionalFormatting sqref="AA266:AB266">
    <cfRule type="expression" dxfId="13517" priority="44182">
      <formula>AA266=10</formula>
    </cfRule>
    <cfRule type="expression" dxfId="13516" priority="44183">
      <formula>Y266=15</formula>
    </cfRule>
    <cfRule type="expression" dxfId="13515" priority="44184">
      <formula>W266=25</formula>
    </cfRule>
    <cfRule type="cellIs" dxfId="13514" priority="44194" operator="equal">
      <formula>25</formula>
    </cfRule>
  </conditionalFormatting>
  <conditionalFormatting sqref="AA266:AB266">
    <cfRule type="expression" dxfId="13513" priority="44191">
      <formula>AC266=15</formula>
    </cfRule>
    <cfRule type="expression" dxfId="13512" priority="44192">
      <formula>AE266=10</formula>
    </cfRule>
    <cfRule type="expression" dxfId="13511" priority="44193">
      <formula>AC266=15</formula>
    </cfRule>
  </conditionalFormatting>
  <conditionalFormatting sqref="W266:X266">
    <cfRule type="expression" dxfId="13510" priority="44188">
      <formula>AA266=10</formula>
    </cfRule>
    <cfRule type="expression" dxfId="13509" priority="44189">
      <formula>W266=25</formula>
    </cfRule>
    <cfRule type="expression" dxfId="13508" priority="44190">
      <formula>Y266=15</formula>
    </cfRule>
  </conditionalFormatting>
  <conditionalFormatting sqref="Y266:Z266">
    <cfRule type="expression" dxfId="13507" priority="44185">
      <formula>Y266=15</formula>
    </cfRule>
    <cfRule type="expression" dxfId="13506" priority="44186">
      <formula>AA266=10</formula>
    </cfRule>
    <cfRule type="expression" dxfId="13505" priority="44187">
      <formula>W266=25</formula>
    </cfRule>
  </conditionalFormatting>
  <conditionalFormatting sqref="AC266:AD269">
    <cfRule type="cellIs" dxfId="13504" priority="44181" operator="equal">
      <formula>25</formula>
    </cfRule>
  </conditionalFormatting>
  <conditionalFormatting sqref="AE266:AF269">
    <cfRule type="cellIs" dxfId="13503" priority="44180" operator="equal">
      <formula>15</formula>
    </cfRule>
  </conditionalFormatting>
  <conditionalFormatting sqref="AC266:AD269">
    <cfRule type="expression" dxfId="13502" priority="44179">
      <formula>AE266=15</formula>
    </cfRule>
  </conditionalFormatting>
  <conditionalFormatting sqref="AE266:AF269">
    <cfRule type="expression" dxfId="13501" priority="44178">
      <formula>AC266=25</formula>
    </cfRule>
  </conditionalFormatting>
  <conditionalFormatting sqref="CA265:CC269 CE265:CG269 CI265:CK269 CM265:CO269">
    <cfRule type="cellIs" dxfId="13500" priority="44176" operator="equal">
      <formula>"NO"</formula>
    </cfRule>
    <cfRule type="cellIs" dxfId="13499" priority="44177" operator="equal">
      <formula>"SI"</formula>
    </cfRule>
  </conditionalFormatting>
  <conditionalFormatting sqref="DA265:DC269 DE265:DG269 DM265:DO269 DI265:DK269">
    <cfRule type="cellIs" dxfId="13498" priority="44174" operator="equal">
      <formula>"NO"</formula>
    </cfRule>
    <cfRule type="cellIs" dxfId="13497" priority="44175" operator="equal">
      <formula>"SI"</formula>
    </cfRule>
  </conditionalFormatting>
  <conditionalFormatting sqref="CV265:CY269">
    <cfRule type="cellIs" dxfId="13496" priority="44172" operator="equal">
      <formula>"NO"</formula>
    </cfRule>
    <cfRule type="cellIs" dxfId="13495" priority="44173" operator="equal">
      <formula>"SI"</formula>
    </cfRule>
  </conditionalFormatting>
  <conditionalFormatting sqref="U271:V275">
    <cfRule type="cellIs" dxfId="13494" priority="44171" operator="equal">
      <formula>"X"</formula>
    </cfRule>
  </conditionalFormatting>
  <conditionalFormatting sqref="AJ272:AK275">
    <cfRule type="cellIs" dxfId="13493" priority="44169" operator="equal">
      <formula>"NO"</formula>
    </cfRule>
    <cfRule type="cellIs" dxfId="13492" priority="44170" operator="equal">
      <formula>"SI"</formula>
    </cfRule>
  </conditionalFormatting>
  <conditionalFormatting sqref="AL272:AM275">
    <cfRule type="cellIs" dxfId="13491" priority="44167" operator="equal">
      <formula>"ALE"</formula>
    </cfRule>
    <cfRule type="cellIs" dxfId="13490" priority="44168" operator="equal">
      <formula>"CON"</formula>
    </cfRule>
  </conditionalFormatting>
  <conditionalFormatting sqref="U271:U275">
    <cfRule type="cellIs" dxfId="13489" priority="44112" operator="equal">
      <formula>"Y"</formula>
    </cfRule>
  </conditionalFormatting>
  <conditionalFormatting sqref="AH271:AI275">
    <cfRule type="cellIs" dxfId="13488" priority="44163" operator="equal">
      <formula>0</formula>
    </cfRule>
    <cfRule type="cellIs" dxfId="13487" priority="44164" operator="between">
      <formula>"0.1"</formula>
      <formula>100</formula>
    </cfRule>
    <cfRule type="cellIs" dxfId="13486" priority="44165" operator="between">
      <formula>0</formula>
      <formula>100</formula>
    </cfRule>
    <cfRule type="cellIs" dxfId="13485" priority="44166" operator="between">
      <formula>0</formula>
      <formula>100</formula>
    </cfRule>
  </conditionalFormatting>
  <conditionalFormatting sqref="AI271:AI275">
    <cfRule type="cellIs" dxfId="13484" priority="44160" operator="equal">
      <formula>0</formula>
    </cfRule>
    <cfRule type="cellIs" dxfId="13483" priority="44161" operator="between">
      <formula>0</formula>
      <formula>100</formula>
    </cfRule>
    <cfRule type="cellIs" dxfId="13482" priority="44162" operator="between">
      <formula>"0.1"</formula>
      <formula>100</formula>
    </cfRule>
  </conditionalFormatting>
  <conditionalFormatting sqref="BA271">
    <cfRule type="cellIs" dxfId="13481" priority="44158" operator="equal">
      <formula>"NO"</formula>
    </cfRule>
    <cfRule type="cellIs" dxfId="13480" priority="44159" operator="equal">
      <formula>"SI"</formula>
    </cfRule>
  </conditionalFormatting>
  <conditionalFormatting sqref="AH271:AH275">
    <cfRule type="cellIs" dxfId="13479" priority="44157" operator="equal">
      <formula>0.58</formula>
    </cfRule>
  </conditionalFormatting>
  <conditionalFormatting sqref="AI271:AI275">
    <cfRule type="cellIs" dxfId="13478" priority="44156" operator="equal">
      <formula>0.56</formula>
    </cfRule>
  </conditionalFormatting>
  <conditionalFormatting sqref="AX271:AX275">
    <cfRule type="expression" dxfId="13477" priority="44130">
      <formula>"&lt;,2"</formula>
    </cfRule>
  </conditionalFormatting>
  <conditionalFormatting sqref="AV271:AV275">
    <cfRule type="expression" dxfId="13476" priority="44129">
      <formula>"&lt;,2"</formula>
    </cfRule>
  </conditionalFormatting>
  <conditionalFormatting sqref="AZ271">
    <cfRule type="expression" dxfId="13475" priority="44131">
      <formula>$BC271=25</formula>
    </cfRule>
    <cfRule type="expression" dxfId="13474" priority="44132">
      <formula>$BC271=24</formula>
    </cfRule>
    <cfRule type="expression" dxfId="13473" priority="44133">
      <formula>$BC271=23</formula>
    </cfRule>
    <cfRule type="expression" dxfId="13472" priority="44134">
      <formula>$BC271=22</formula>
    </cfRule>
    <cfRule type="expression" dxfId="13471" priority="44135">
      <formula>$BC271=21</formula>
    </cfRule>
    <cfRule type="expression" dxfId="13470" priority="44136">
      <formula>$BC271=20</formula>
    </cfRule>
    <cfRule type="expression" dxfId="13469" priority="44137">
      <formula>$BC271=19</formula>
    </cfRule>
    <cfRule type="expression" dxfId="13468" priority="44138">
      <formula>$BC271=18</formula>
    </cfRule>
    <cfRule type="expression" dxfId="13467" priority="44139">
      <formula>$BC271=17</formula>
    </cfRule>
    <cfRule type="expression" dxfId="13466" priority="44140">
      <formula>$BC271=16</formula>
    </cfRule>
    <cfRule type="expression" dxfId="13465" priority="44141">
      <formula>$BC271=15</formula>
    </cfRule>
    <cfRule type="expression" dxfId="13464" priority="44142">
      <formula>$BC271=14</formula>
    </cfRule>
    <cfRule type="expression" dxfId="13463" priority="44143">
      <formula>$BC271=13</formula>
    </cfRule>
    <cfRule type="expression" dxfId="13462" priority="44144">
      <formula>$BC271=12</formula>
    </cfRule>
    <cfRule type="expression" dxfId="13461" priority="44145">
      <formula>$BC271=11</formula>
    </cfRule>
    <cfRule type="expression" dxfId="13460" priority="44146">
      <formula>$BC271=10</formula>
    </cfRule>
    <cfRule type="expression" dxfId="13459" priority="44147">
      <formula>$BC271=9</formula>
    </cfRule>
    <cfRule type="expression" dxfId="13458" priority="44148">
      <formula>$BC271=8</formula>
    </cfRule>
    <cfRule type="expression" dxfId="13457" priority="44149">
      <formula>$BC271=7</formula>
    </cfRule>
    <cfRule type="expression" dxfId="13456" priority="44150">
      <formula>$BC271=6</formula>
    </cfRule>
    <cfRule type="expression" dxfId="13455" priority="44151">
      <formula>$BC271=5</formula>
    </cfRule>
    <cfRule type="expression" dxfId="13454" priority="44152">
      <formula>$BC271=4</formula>
    </cfRule>
    <cfRule type="expression" dxfId="13453" priority="44153">
      <formula>$BC271=3</formula>
    </cfRule>
    <cfRule type="expression" dxfId="13452" priority="44154">
      <formula>$BC271=2</formula>
    </cfRule>
    <cfRule type="expression" dxfId="13451" priority="44155">
      <formula>$BC271=1</formula>
    </cfRule>
  </conditionalFormatting>
  <conditionalFormatting sqref="AW271:AW275">
    <cfRule type="beginsWith" dxfId="13450" priority="44124" operator="beginsWith" text="MUY ALTA">
      <formula>LEFT(AW271,LEN("MUY ALTA"))="MUY ALTA"</formula>
    </cfRule>
    <cfRule type="beginsWith" dxfId="13449" priority="44125" operator="beginsWith" text="ALTA">
      <formula>LEFT(AW271,LEN("ALTA"))="ALTA"</formula>
    </cfRule>
    <cfRule type="beginsWith" dxfId="13448" priority="44126" operator="beginsWith" text="MEDIA">
      <formula>LEFT(AW271,LEN("MEDIA"))="MEDIA"</formula>
    </cfRule>
    <cfRule type="beginsWith" dxfId="13447" priority="44127" operator="beginsWith" text="BAJA">
      <formula>LEFT(AW271,LEN("BAJA"))="BAJA"</formula>
    </cfRule>
    <cfRule type="beginsWith" dxfId="13446" priority="44128" operator="beginsWith" text="MUY BAJA">
      <formula>LEFT(AW271,LEN("MUY BAJA"))="MUY BAJA"</formula>
    </cfRule>
  </conditionalFormatting>
  <conditionalFormatting sqref="AY271:AY275">
    <cfRule type="beginsWith" dxfId="13445" priority="44119" operator="beginsWith" text="MUY ALTA">
      <formula>LEFT(AY271,LEN("MUY ALTA"))="MUY ALTA"</formula>
    </cfRule>
    <cfRule type="beginsWith" dxfId="13444" priority="44120" operator="beginsWith" text="ALTA">
      <formula>LEFT(AY271,LEN("ALTA"))="ALTA"</formula>
    </cfRule>
    <cfRule type="beginsWith" dxfId="13443" priority="44121" operator="beginsWith" text="MEDIA">
      <formula>LEFT(AY271,LEN("MEDIA"))="MEDIA"</formula>
    </cfRule>
    <cfRule type="beginsWith" dxfId="13442" priority="44122" operator="beginsWith" text="BAJA">
      <formula>LEFT(AY271,LEN("BAJA"))="BAJA"</formula>
    </cfRule>
    <cfRule type="beginsWith" dxfId="13441" priority="44123" operator="beginsWith" text="MUY BAJA">
      <formula>LEFT(AY271,LEN("MUY BAJA"))="MUY BAJA"</formula>
    </cfRule>
  </conditionalFormatting>
  <conditionalFormatting sqref="AN272:AO275">
    <cfRule type="cellIs" dxfId="13440" priority="44117" operator="equal">
      <formula>"NO"</formula>
    </cfRule>
  </conditionalFormatting>
  <conditionalFormatting sqref="BA271:BA275">
    <cfRule type="cellIs" dxfId="13439" priority="44114" operator="equal">
      <formula>"Evitar"</formula>
    </cfRule>
    <cfRule type="cellIs" dxfId="13438" priority="44115" operator="equal">
      <formula>"Aceptar"</formula>
    </cfRule>
    <cfRule type="cellIs" dxfId="13437" priority="44116" operator="equal">
      <formula>"Reducir"</formula>
    </cfRule>
  </conditionalFormatting>
  <conditionalFormatting sqref="V271:V275">
    <cfRule type="cellIs" dxfId="13436" priority="44113" operator="equal">
      <formula>"X"</formula>
    </cfRule>
  </conditionalFormatting>
  <conditionalFormatting sqref="R271">
    <cfRule type="expression" dxfId="13435" priority="44087">
      <formula>$S271=25</formula>
    </cfRule>
    <cfRule type="expression" dxfId="13434" priority="44088">
      <formula>$S271=24</formula>
    </cfRule>
    <cfRule type="expression" dxfId="13433" priority="44089">
      <formula>$S271=23</formula>
    </cfRule>
    <cfRule type="expression" dxfId="13432" priority="44090">
      <formula>$S271=22</formula>
    </cfRule>
    <cfRule type="expression" dxfId="13431" priority="44091">
      <formula>$S271=21</formula>
    </cfRule>
    <cfRule type="expression" dxfId="13430" priority="44092">
      <formula>$S271=20</formula>
    </cfRule>
    <cfRule type="expression" dxfId="13429" priority="44093">
      <formula>$S271=19</formula>
    </cfRule>
    <cfRule type="expression" dxfId="13428" priority="44094">
      <formula>$S271=18</formula>
    </cfRule>
    <cfRule type="expression" dxfId="13427" priority="44095">
      <formula>$S271=17</formula>
    </cfRule>
    <cfRule type="expression" dxfId="13426" priority="44096">
      <formula>$S271=16</formula>
    </cfRule>
    <cfRule type="expression" dxfId="13425" priority="44097">
      <formula>$S271=15</formula>
    </cfRule>
    <cfRule type="expression" dxfId="13424" priority="44098">
      <formula>$S271=14</formula>
    </cfRule>
    <cfRule type="expression" dxfId="13423" priority="44099">
      <formula>$S271=13</formula>
    </cfRule>
    <cfRule type="expression" dxfId="13422" priority="44100">
      <formula>$S271=12</formula>
    </cfRule>
    <cfRule type="expression" dxfId="13421" priority="44101">
      <formula>$S271=11</formula>
    </cfRule>
    <cfRule type="expression" dxfId="13420" priority="44102">
      <formula>$S271=10</formula>
    </cfRule>
    <cfRule type="expression" dxfId="13419" priority="44103">
      <formula>$S271=9</formula>
    </cfRule>
    <cfRule type="expression" dxfId="13418" priority="44104">
      <formula>$S271=8</formula>
    </cfRule>
    <cfRule type="expression" dxfId="13417" priority="44105">
      <formula>$S271=7</formula>
    </cfRule>
    <cfRule type="expression" dxfId="13416" priority="44106">
      <formula>$S271=6</formula>
    </cfRule>
    <cfRule type="expression" dxfId="13415" priority="44107">
      <formula>$S271=5</formula>
    </cfRule>
    <cfRule type="expression" dxfId="13414" priority="44108">
      <formula>$S271=4</formula>
    </cfRule>
    <cfRule type="expression" dxfId="13413" priority="44109">
      <formula>$S271=3</formula>
    </cfRule>
    <cfRule type="expression" dxfId="13412" priority="44110">
      <formula>$S271=2</formula>
    </cfRule>
    <cfRule type="expression" dxfId="13411" priority="44111">
      <formula>$S271=1</formula>
    </cfRule>
  </conditionalFormatting>
  <conditionalFormatting sqref="P271:P275">
    <cfRule type="expression" dxfId="13410" priority="44086">
      <formula>"&lt;,2"</formula>
    </cfRule>
  </conditionalFormatting>
  <conditionalFormatting sqref="Q271:Q275">
    <cfRule type="cellIs" dxfId="13409" priority="44078" operator="equal">
      <formula>20</formula>
    </cfRule>
    <cfRule type="cellIs" dxfId="13408" priority="44079" operator="equal">
      <formula>10</formula>
    </cfRule>
    <cfRule type="cellIs" dxfId="13407" priority="44080" operator="equal">
      <formula>5</formula>
    </cfRule>
    <cfRule type="cellIs" dxfId="13406" priority="44081" operator="equal">
      <formula>1</formula>
    </cfRule>
    <cfRule type="cellIs" dxfId="13405" priority="44082" operator="equal">
      <formula>0.8</formula>
    </cfRule>
    <cfRule type="cellIs" dxfId="13404" priority="44083" operator="equal">
      <formula>0.6</formula>
    </cfRule>
    <cfRule type="cellIs" dxfId="13403" priority="44084" operator="equal">
      <formula>0.4</formula>
    </cfRule>
    <cfRule type="cellIs" dxfId="13402" priority="44085" operator="equal">
      <formula>20%</formula>
    </cfRule>
  </conditionalFormatting>
  <conditionalFormatting sqref="O271:O275">
    <cfRule type="cellIs" dxfId="13401" priority="44071" operator="equal">
      <formula>"MUY ALTA "</formula>
    </cfRule>
    <cfRule type="cellIs" dxfId="13400" priority="44072" operator="equal">
      <formula>"MUY ALTA"</formula>
    </cfRule>
    <cfRule type="cellIs" dxfId="13399" priority="44073" operator="equal">
      <formula>"ALTA"</formula>
    </cfRule>
    <cfRule type="cellIs" dxfId="13398" priority="44074" operator="equal">
      <formula>"MEDIA"</formula>
    </cfRule>
    <cfRule type="cellIs" dxfId="13397" priority="44075" operator="equal">
      <formula>"BAJA"</formula>
    </cfRule>
    <cfRule type="cellIs" dxfId="13396" priority="44076" operator="equal">
      <formula>"MUY BAJA"</formula>
    </cfRule>
    <cfRule type="cellIs" dxfId="13395" priority="44077" operator="equal">
      <formula>0.2</formula>
    </cfRule>
  </conditionalFormatting>
  <conditionalFormatting sqref="N271:N275">
    <cfRule type="beginsWith" priority="44064" operator="beginsWith" text="La actividad que conlleva el riesgo se ejecuta como máximos 2 veces por año">
      <formula>LEFT(N271,LEN("La actividad que conlleva el riesgo se ejecuta como máximos 2 veces por año"))="La actividad que conlleva el riesgo se ejecuta como máximos 2 veces por año"</formula>
    </cfRule>
    <cfRule type="cellIs" dxfId="13394" priority="44065" operator="equal">
      <formula>"La actividad que conlleva el riesgo se ejecuta como máximos 2 veces por año"</formula>
    </cfRule>
    <cfRule type="cellIs" dxfId="13393" priority="44066" operator="equal">
      <formula>"La actividad que conlleva el riesgo se ejecuta como máximos 2 veces por año "</formula>
    </cfRule>
    <cfRule type="containsText" dxfId="13392" priority="44068" operator="containsText" text="La actividad que conlleva el riesgo se ejecuta como máximos 2 veces por año">
      <formula>NOT(ISERROR(SEARCH("La actividad que conlleva el riesgo se ejecuta como máximos 2 veces por año",N271)))</formula>
    </cfRule>
    <cfRule type="cellIs" dxfId="13391" priority="44069" operator="equal">
      <formula>"La actividad que conlleva el riesgo se ejecuta como máximos 2 veces por año"</formula>
    </cfRule>
    <cfRule type="cellIs" dxfId="13390" priority="44070" operator="equal">
      <formula>"La actividad que conlleva el riesgo se ejecuta como máximos 2 veces por año"</formula>
    </cfRule>
  </conditionalFormatting>
  <conditionalFormatting sqref="V271:V275">
    <cfRule type="expression" dxfId="13389" priority="44062">
      <formula>U271=Y</formula>
    </cfRule>
    <cfRule type="expression" dxfId="13388" priority="44063">
      <formula>U271="y"</formula>
    </cfRule>
  </conditionalFormatting>
  <conditionalFormatting sqref="V272">
    <cfRule type="expression" dxfId="13387" priority="44060">
      <formula>$U$20=Y</formula>
    </cfRule>
    <cfRule type="expression" dxfId="13386" priority="44061">
      <formula>$U$20=x</formula>
    </cfRule>
  </conditionalFormatting>
  <conditionalFormatting sqref="U271:U275">
    <cfRule type="expression" dxfId="13385" priority="44059">
      <formula>V271="X"</formula>
    </cfRule>
  </conditionalFormatting>
  <conditionalFormatting sqref="V271:V275">
    <cfRule type="expression" dxfId="13384" priority="44057">
      <formula>U271=Y</formula>
    </cfRule>
    <cfRule type="expression" dxfId="13383" priority="44058">
      <formula>U271="y"</formula>
    </cfRule>
  </conditionalFormatting>
  <conditionalFormatting sqref="V272">
    <cfRule type="expression" dxfId="13382" priority="44055">
      <formula>$U$20=Y</formula>
    </cfRule>
    <cfRule type="expression" dxfId="13381" priority="44056">
      <formula>$U$20=x</formula>
    </cfRule>
  </conditionalFormatting>
  <conditionalFormatting sqref="U271:U275">
    <cfRule type="expression" dxfId="13380" priority="44054">
      <formula>V271="X"</formula>
    </cfRule>
  </conditionalFormatting>
  <conditionalFormatting sqref="AA271:AB271">
    <cfRule type="expression" dxfId="13379" priority="44041">
      <formula>AA271=10</formula>
    </cfRule>
    <cfRule type="expression" dxfId="13378" priority="44042">
      <formula>Y271=15</formula>
    </cfRule>
    <cfRule type="expression" dxfId="13377" priority="44043">
      <formula>W271=25</formula>
    </cfRule>
    <cfRule type="cellIs" dxfId="13376" priority="44053" operator="equal">
      <formula>25</formula>
    </cfRule>
  </conditionalFormatting>
  <conditionalFormatting sqref="AA271:AB271">
    <cfRule type="expression" dxfId="13375" priority="44050">
      <formula>AC271=15</formula>
    </cfRule>
    <cfRule type="expression" dxfId="13374" priority="44051">
      <formula>AE271=10</formula>
    </cfRule>
    <cfRule type="expression" dxfId="13373" priority="44052">
      <formula>AC271=15</formula>
    </cfRule>
  </conditionalFormatting>
  <conditionalFormatting sqref="W271:X271">
    <cfRule type="expression" dxfId="13372" priority="44047">
      <formula>AA271=10</formula>
    </cfRule>
    <cfRule type="expression" dxfId="13371" priority="44048">
      <formula>W271=25</formula>
    </cfRule>
    <cfRule type="expression" dxfId="13370" priority="44049">
      <formula>Y271=15</formula>
    </cfRule>
  </conditionalFormatting>
  <conditionalFormatting sqref="Y271:Z271">
    <cfRule type="expression" dxfId="13369" priority="44044">
      <formula>Y271=15</formula>
    </cfRule>
    <cfRule type="expression" dxfId="13368" priority="44045">
      <formula>AA271=10</formula>
    </cfRule>
    <cfRule type="expression" dxfId="13367" priority="44046">
      <formula>W271=25</formula>
    </cfRule>
  </conditionalFormatting>
  <conditionalFormatting sqref="AC271:AD271">
    <cfRule type="cellIs" dxfId="13366" priority="44040" operator="equal">
      <formula>25</formula>
    </cfRule>
  </conditionalFormatting>
  <conditionalFormatting sqref="AE271:AF271">
    <cfRule type="cellIs" dxfId="13365" priority="44039" operator="equal">
      <formula>15</formula>
    </cfRule>
  </conditionalFormatting>
  <conditionalFormatting sqref="AC271:AD271">
    <cfRule type="expression" dxfId="13364" priority="44038">
      <formula>AE271=15</formula>
    </cfRule>
  </conditionalFormatting>
  <conditionalFormatting sqref="AE271:AF271">
    <cfRule type="expression" dxfId="13363" priority="44037">
      <formula>AC271=25</formula>
    </cfRule>
  </conditionalFormatting>
  <conditionalFormatting sqref="AA273:AB275">
    <cfRule type="expression" dxfId="13362" priority="44024">
      <formula>AA273=10</formula>
    </cfRule>
    <cfRule type="expression" dxfId="13361" priority="44025">
      <formula>Y273=15</formula>
    </cfRule>
    <cfRule type="expression" dxfId="13360" priority="44026">
      <formula>W273=25</formula>
    </cfRule>
    <cfRule type="cellIs" dxfId="13359" priority="44036" operator="equal">
      <formula>25</formula>
    </cfRule>
  </conditionalFormatting>
  <conditionalFormatting sqref="AA273:AB275">
    <cfRule type="expression" dxfId="13358" priority="44033">
      <formula>AC273=15</formula>
    </cfRule>
    <cfRule type="expression" dxfId="13357" priority="44034">
      <formula>AE273=10</formula>
    </cfRule>
    <cfRule type="expression" dxfId="13356" priority="44035">
      <formula>AC273=15</formula>
    </cfRule>
  </conditionalFormatting>
  <conditionalFormatting sqref="W273:X275">
    <cfRule type="expression" dxfId="13355" priority="44030">
      <formula>AA273=10</formula>
    </cfRule>
    <cfRule type="expression" dxfId="13354" priority="44031">
      <formula>W273=25</formula>
    </cfRule>
    <cfRule type="expression" dxfId="13353" priority="44032">
      <formula>Y273=15</formula>
    </cfRule>
  </conditionalFormatting>
  <conditionalFormatting sqref="Y273:Z275">
    <cfRule type="expression" dxfId="13352" priority="44027">
      <formula>Y273=15</formula>
    </cfRule>
    <cfRule type="expression" dxfId="13351" priority="44028">
      <formula>AA273=10</formula>
    </cfRule>
    <cfRule type="expression" dxfId="13350" priority="44029">
      <formula>W273=25</formula>
    </cfRule>
  </conditionalFormatting>
  <conditionalFormatting sqref="AA272:AB272">
    <cfRule type="expression" dxfId="13349" priority="44011">
      <formula>AA272=10</formula>
    </cfRule>
    <cfRule type="expression" dxfId="13348" priority="44012">
      <formula>Y272=15</formula>
    </cfRule>
    <cfRule type="expression" dxfId="13347" priority="44013">
      <formula>W272=25</formula>
    </cfRule>
    <cfRule type="cellIs" dxfId="13346" priority="44023" operator="equal">
      <formula>25</formula>
    </cfRule>
  </conditionalFormatting>
  <conditionalFormatting sqref="AA272:AB272">
    <cfRule type="expression" dxfId="13345" priority="44020">
      <formula>AC272=15</formula>
    </cfRule>
    <cfRule type="expression" dxfId="13344" priority="44021">
      <formula>AE272=10</formula>
    </cfRule>
    <cfRule type="expression" dxfId="13343" priority="44022">
      <formula>AC272=15</formula>
    </cfRule>
  </conditionalFormatting>
  <conditionalFormatting sqref="W272:X272">
    <cfRule type="expression" dxfId="13342" priority="44017">
      <formula>AA272=10</formula>
    </cfRule>
    <cfRule type="expression" dxfId="13341" priority="44018">
      <formula>W272=25</formula>
    </cfRule>
    <cfRule type="expression" dxfId="13340" priority="44019">
      <formula>Y272=15</formula>
    </cfRule>
  </conditionalFormatting>
  <conditionalFormatting sqref="Y272:Z272">
    <cfRule type="expression" dxfId="13339" priority="44014">
      <formula>Y272=15</formula>
    </cfRule>
    <cfRule type="expression" dxfId="13338" priority="44015">
      <formula>AA272=10</formula>
    </cfRule>
    <cfRule type="expression" dxfId="13337" priority="44016">
      <formula>W272=25</formula>
    </cfRule>
  </conditionalFormatting>
  <conditionalFormatting sqref="AC272:AD275">
    <cfRule type="cellIs" dxfId="13336" priority="44010" operator="equal">
      <formula>25</formula>
    </cfRule>
  </conditionalFormatting>
  <conditionalFormatting sqref="AE272:AF275">
    <cfRule type="cellIs" dxfId="13335" priority="44009" operator="equal">
      <formula>15</formula>
    </cfRule>
  </conditionalFormatting>
  <conditionalFormatting sqref="AC272:AD275">
    <cfRule type="expression" dxfId="13334" priority="44008">
      <formula>AE272=15</formula>
    </cfRule>
  </conditionalFormatting>
  <conditionalFormatting sqref="AE272:AF275">
    <cfRule type="expression" dxfId="13333" priority="44007">
      <formula>AC272=25</formula>
    </cfRule>
  </conditionalFormatting>
  <conditionalFormatting sqref="CA271:CC275 CE271:CG275 CI271:CK275 CM271:CO275">
    <cfRule type="cellIs" dxfId="13332" priority="44005" operator="equal">
      <formula>"NO"</formula>
    </cfRule>
    <cfRule type="cellIs" dxfId="13331" priority="44006" operator="equal">
      <formula>"SI"</formula>
    </cfRule>
  </conditionalFormatting>
  <conditionalFormatting sqref="DA271:DC275 DE271:DG275 DM271:DO275 DI271:DK275">
    <cfRule type="cellIs" dxfId="13330" priority="44003" operator="equal">
      <formula>"NO"</formula>
    </cfRule>
    <cfRule type="cellIs" dxfId="13329" priority="44004" operator="equal">
      <formula>"SI"</formula>
    </cfRule>
  </conditionalFormatting>
  <conditionalFormatting sqref="CV271:CY275">
    <cfRule type="cellIs" dxfId="13328" priority="44001" operator="equal">
      <formula>"NO"</formula>
    </cfRule>
    <cfRule type="cellIs" dxfId="13327" priority="44002" operator="equal">
      <formula>"SI"</formula>
    </cfRule>
  </conditionalFormatting>
  <conditionalFormatting sqref="AN247:AO248">
    <cfRule type="cellIs" dxfId="13326" priority="42969" operator="equal">
      <formula>"NO"</formula>
    </cfRule>
  </conditionalFormatting>
  <conditionalFormatting sqref="AJ247:AK248">
    <cfRule type="cellIs" dxfId="13325" priority="42973" operator="equal">
      <formula>"NO"</formula>
    </cfRule>
    <cfRule type="cellIs" dxfId="13324" priority="42974" operator="equal">
      <formula>"SI"</formula>
    </cfRule>
  </conditionalFormatting>
  <conditionalFormatting sqref="AL247:AM248">
    <cfRule type="cellIs" dxfId="13323" priority="42971" operator="equal">
      <formula>"ALE"</formula>
    </cfRule>
    <cfRule type="cellIs" dxfId="13322" priority="42972" operator="equal">
      <formula>"CON"</formula>
    </cfRule>
  </conditionalFormatting>
  <conditionalFormatting sqref="AN253:AO254">
    <cfRule type="cellIs" dxfId="13321" priority="42963" operator="equal">
      <formula>"NO"</formula>
    </cfRule>
  </conditionalFormatting>
  <conditionalFormatting sqref="AJ253:AK254">
    <cfRule type="cellIs" dxfId="13320" priority="42967" operator="equal">
      <formula>"NO"</formula>
    </cfRule>
    <cfRule type="cellIs" dxfId="13319" priority="42968" operator="equal">
      <formula>"SI"</formula>
    </cfRule>
  </conditionalFormatting>
  <conditionalFormatting sqref="AL253:AM254">
    <cfRule type="cellIs" dxfId="13318" priority="42965" operator="equal">
      <formula>"ALE"</formula>
    </cfRule>
    <cfRule type="cellIs" dxfId="13317" priority="42966" operator="equal">
      <formula>"CON"</formula>
    </cfRule>
  </conditionalFormatting>
  <conditionalFormatting sqref="AH259:AI260">
    <cfRule type="cellIs" dxfId="13316" priority="42959" operator="equal">
      <formula>0</formula>
    </cfRule>
    <cfRule type="cellIs" dxfId="13315" priority="42960" operator="between">
      <formula>"0.1"</formula>
      <formula>100</formula>
    </cfRule>
    <cfRule type="cellIs" dxfId="13314" priority="42961" operator="between">
      <formula>0</formula>
      <formula>100</formula>
    </cfRule>
    <cfRule type="cellIs" dxfId="13313" priority="42962" operator="between">
      <formula>0</formula>
      <formula>100</formula>
    </cfRule>
  </conditionalFormatting>
  <conditionalFormatting sqref="AI259:AI260">
    <cfRule type="cellIs" dxfId="13312" priority="42956" operator="equal">
      <formula>0</formula>
    </cfRule>
    <cfRule type="cellIs" dxfId="13311" priority="42957" operator="between">
      <formula>0</formula>
      <formula>100</formula>
    </cfRule>
    <cfRule type="cellIs" dxfId="13310" priority="42958" operator="between">
      <formula>"0.1"</formula>
      <formula>100</formula>
    </cfRule>
  </conditionalFormatting>
  <conditionalFormatting sqref="AH259:AH260">
    <cfRule type="cellIs" dxfId="13309" priority="42955" operator="equal">
      <formula>0.58</formula>
    </cfRule>
  </conditionalFormatting>
  <conditionalFormatting sqref="AI259:AI260">
    <cfRule type="cellIs" dxfId="13308" priority="42954" operator="equal">
      <formula>0.56</formula>
    </cfRule>
  </conditionalFormatting>
  <conditionalFormatting sqref="AN259:AO260">
    <cfRule type="cellIs" dxfId="13307" priority="42948" operator="equal">
      <formula>"NO"</formula>
    </cfRule>
  </conditionalFormatting>
  <conditionalFormatting sqref="AJ259:AK260">
    <cfRule type="cellIs" dxfId="13306" priority="42952" operator="equal">
      <formula>"NO"</formula>
    </cfRule>
    <cfRule type="cellIs" dxfId="13305" priority="42953" operator="equal">
      <formula>"SI"</formula>
    </cfRule>
  </conditionalFormatting>
  <conditionalFormatting sqref="AL259:AM260">
    <cfRule type="cellIs" dxfId="13304" priority="42950" operator="equal">
      <formula>"ALE"</formula>
    </cfRule>
    <cfRule type="cellIs" dxfId="13303" priority="42951" operator="equal">
      <formula>"CON"</formula>
    </cfRule>
  </conditionalFormatting>
  <conditionalFormatting sqref="AN265:AO265">
    <cfRule type="cellIs" dxfId="13302" priority="42942" operator="equal">
      <formula>"NO"</formula>
    </cfRule>
  </conditionalFormatting>
  <conditionalFormatting sqref="AJ265:AK265">
    <cfRule type="cellIs" dxfId="13301" priority="42946" operator="equal">
      <formula>"NO"</formula>
    </cfRule>
    <cfRule type="cellIs" dxfId="13300" priority="42947" operator="equal">
      <formula>"SI"</formula>
    </cfRule>
  </conditionalFormatting>
  <conditionalFormatting sqref="AL265:AM265">
    <cfRule type="cellIs" dxfId="13299" priority="42944" operator="equal">
      <formula>"ALE"</formula>
    </cfRule>
    <cfRule type="cellIs" dxfId="13298" priority="42945" operator="equal">
      <formula>"CON"</formula>
    </cfRule>
  </conditionalFormatting>
  <conditionalFormatting sqref="AN271:AO271">
    <cfRule type="cellIs" dxfId="13297" priority="42936" operator="equal">
      <formula>"NO"</formula>
    </cfRule>
  </conditionalFormatting>
  <conditionalFormatting sqref="AJ271:AK271">
    <cfRule type="cellIs" dxfId="13296" priority="42940" operator="equal">
      <formula>"NO"</formula>
    </cfRule>
    <cfRule type="cellIs" dxfId="13295" priority="42941" operator="equal">
      <formula>"SI"</formula>
    </cfRule>
  </conditionalFormatting>
  <conditionalFormatting sqref="AL271:AM271">
    <cfRule type="cellIs" dxfId="13294" priority="42938" operator="equal">
      <formula>"ALE"</formula>
    </cfRule>
    <cfRule type="cellIs" dxfId="13293" priority="42939" operator="equal">
      <formula>"CON"</formula>
    </cfRule>
  </conditionalFormatting>
  <conditionalFormatting sqref="U373:V377">
    <cfRule type="cellIs" dxfId="13292" priority="32167" operator="equal">
      <formula>"X"</formula>
    </cfRule>
  </conditionalFormatting>
  <conditionalFormatting sqref="AJ375:AK377">
    <cfRule type="cellIs" dxfId="13291" priority="32165" operator="equal">
      <formula>"NO"</formula>
    </cfRule>
    <cfRule type="cellIs" dxfId="13290" priority="32166" operator="equal">
      <formula>"SI"</formula>
    </cfRule>
  </conditionalFormatting>
  <conditionalFormatting sqref="AL375:AM377">
    <cfRule type="cellIs" dxfId="13289" priority="32163" operator="equal">
      <formula>"ALE"</formula>
    </cfRule>
    <cfRule type="cellIs" dxfId="13288" priority="32164" operator="equal">
      <formula>"CON"</formula>
    </cfRule>
  </conditionalFormatting>
  <conditionalFormatting sqref="U373:U377">
    <cfRule type="cellIs" dxfId="13287" priority="32108" operator="equal">
      <formula>"Y"</formula>
    </cfRule>
  </conditionalFormatting>
  <conditionalFormatting sqref="AH373:AI377">
    <cfRule type="cellIs" dxfId="13286" priority="32159" operator="equal">
      <formula>0</formula>
    </cfRule>
    <cfRule type="cellIs" dxfId="13285" priority="32160" operator="between">
      <formula>"0.1"</formula>
      <formula>100</formula>
    </cfRule>
    <cfRule type="cellIs" dxfId="13284" priority="32161" operator="between">
      <formula>0</formula>
      <formula>100</formula>
    </cfRule>
    <cfRule type="cellIs" dxfId="13283" priority="32162" operator="between">
      <formula>0</formula>
      <formula>100</formula>
    </cfRule>
  </conditionalFormatting>
  <conditionalFormatting sqref="AI373:AI377">
    <cfRule type="cellIs" dxfId="13282" priority="32156" operator="equal">
      <formula>0</formula>
    </cfRule>
    <cfRule type="cellIs" dxfId="13281" priority="32157" operator="between">
      <formula>0</formula>
      <formula>100</formula>
    </cfRule>
    <cfRule type="cellIs" dxfId="13280" priority="32158" operator="between">
      <formula>"0.1"</formula>
      <formula>100</formula>
    </cfRule>
  </conditionalFormatting>
  <conditionalFormatting sqref="BA373">
    <cfRule type="cellIs" dxfId="13279" priority="32154" operator="equal">
      <formula>"NO"</formula>
    </cfRule>
    <cfRule type="cellIs" dxfId="13278" priority="32155" operator="equal">
      <formula>"SI"</formula>
    </cfRule>
  </conditionalFormatting>
  <conditionalFormatting sqref="AH373:AH377">
    <cfRule type="cellIs" dxfId="13277" priority="32153" operator="equal">
      <formula>0.58</formula>
    </cfRule>
  </conditionalFormatting>
  <conditionalFormatting sqref="AI373:AI377">
    <cfRule type="cellIs" dxfId="13276" priority="32152" operator="equal">
      <formula>0.56</formula>
    </cfRule>
  </conditionalFormatting>
  <conditionalFormatting sqref="AX373:AX377">
    <cfRule type="expression" dxfId="13275" priority="32126">
      <formula>"&lt;,2"</formula>
    </cfRule>
  </conditionalFormatting>
  <conditionalFormatting sqref="AV373:AV377">
    <cfRule type="expression" dxfId="13274" priority="32125">
      <formula>"&lt;,2"</formula>
    </cfRule>
  </conditionalFormatting>
  <conditionalFormatting sqref="AZ373">
    <cfRule type="expression" dxfId="13273" priority="32127">
      <formula>$BC373=25</formula>
    </cfRule>
    <cfRule type="expression" dxfId="13272" priority="32128">
      <formula>$BC373=24</formula>
    </cfRule>
    <cfRule type="expression" dxfId="13271" priority="32129">
      <formula>$BC373=23</formula>
    </cfRule>
    <cfRule type="expression" dxfId="13270" priority="32130">
      <formula>$BC373=22</formula>
    </cfRule>
    <cfRule type="expression" dxfId="13269" priority="32131">
      <formula>$BC373=21</formula>
    </cfRule>
    <cfRule type="expression" dxfId="13268" priority="32132">
      <formula>$BC373=20</formula>
    </cfRule>
    <cfRule type="expression" dxfId="13267" priority="32133">
      <formula>$BC373=19</formula>
    </cfRule>
    <cfRule type="expression" dxfId="13266" priority="32134">
      <formula>$BC373=18</formula>
    </cfRule>
    <cfRule type="expression" dxfId="13265" priority="32135">
      <formula>$BC373=17</formula>
    </cfRule>
    <cfRule type="expression" dxfId="13264" priority="32136">
      <formula>$BC373=16</formula>
    </cfRule>
    <cfRule type="expression" dxfId="13263" priority="32137">
      <formula>$BC373=15</formula>
    </cfRule>
    <cfRule type="expression" dxfId="13262" priority="32138">
      <formula>$BC373=14</formula>
    </cfRule>
    <cfRule type="expression" dxfId="13261" priority="32139">
      <formula>$BC373=13</formula>
    </cfRule>
    <cfRule type="expression" dxfId="13260" priority="32140">
      <formula>$BC373=12</formula>
    </cfRule>
    <cfRule type="expression" dxfId="13259" priority="32141">
      <formula>$BC373=11</formula>
    </cfRule>
    <cfRule type="expression" dxfId="13258" priority="32142">
      <formula>$BC373=10</formula>
    </cfRule>
    <cfRule type="expression" dxfId="13257" priority="32143">
      <formula>$BC373=9</formula>
    </cfRule>
    <cfRule type="expression" dxfId="13256" priority="32144">
      <formula>$BC373=8</formula>
    </cfRule>
    <cfRule type="expression" dxfId="13255" priority="32145">
      <formula>$BC373=7</formula>
    </cfRule>
    <cfRule type="expression" dxfId="13254" priority="32146">
      <formula>$BC373=6</formula>
    </cfRule>
    <cfRule type="expression" dxfId="13253" priority="32147">
      <formula>$BC373=5</formula>
    </cfRule>
    <cfRule type="expression" dxfId="13252" priority="32148">
      <formula>$BC373=4</formula>
    </cfRule>
    <cfRule type="expression" dxfId="13251" priority="32149">
      <formula>$BC373=3</formula>
    </cfRule>
    <cfRule type="expression" dxfId="13250" priority="32150">
      <formula>$BC373=2</formula>
    </cfRule>
    <cfRule type="expression" dxfId="13249" priority="32151">
      <formula>$BC373=1</formula>
    </cfRule>
  </conditionalFormatting>
  <conditionalFormatting sqref="AW373:AW377">
    <cfRule type="beginsWith" dxfId="13248" priority="32120" operator="beginsWith" text="MUY ALTA">
      <formula>LEFT(AW373,LEN("MUY ALTA"))="MUY ALTA"</formula>
    </cfRule>
    <cfRule type="beginsWith" dxfId="13247" priority="32121" operator="beginsWith" text="ALTA">
      <formula>LEFT(AW373,LEN("ALTA"))="ALTA"</formula>
    </cfRule>
    <cfRule type="beginsWith" dxfId="13246" priority="32122" operator="beginsWith" text="MEDIA">
      <formula>LEFT(AW373,LEN("MEDIA"))="MEDIA"</formula>
    </cfRule>
    <cfRule type="beginsWith" dxfId="13245" priority="32123" operator="beginsWith" text="BAJA">
      <formula>LEFT(AW373,LEN("BAJA"))="BAJA"</formula>
    </cfRule>
    <cfRule type="beginsWith" dxfId="13244" priority="32124" operator="beginsWith" text="MUY BAJA">
      <formula>LEFT(AW373,LEN("MUY BAJA"))="MUY BAJA"</formula>
    </cfRule>
  </conditionalFormatting>
  <conditionalFormatting sqref="AY373:AY377">
    <cfRule type="beginsWith" dxfId="13243" priority="32115" operator="beginsWith" text="MUY ALTA">
      <formula>LEFT(AY373,LEN("MUY ALTA"))="MUY ALTA"</formula>
    </cfRule>
    <cfRule type="beginsWith" dxfId="13242" priority="32116" operator="beginsWith" text="ALTA">
      <formula>LEFT(AY373,LEN("ALTA"))="ALTA"</formula>
    </cfRule>
    <cfRule type="beginsWith" dxfId="13241" priority="32117" operator="beginsWith" text="MEDIA">
      <formula>LEFT(AY373,LEN("MEDIA"))="MEDIA"</formula>
    </cfRule>
    <cfRule type="beginsWith" dxfId="13240" priority="32118" operator="beginsWith" text="BAJA">
      <formula>LEFT(AY373,LEN("BAJA"))="BAJA"</formula>
    </cfRule>
    <cfRule type="beginsWith" dxfId="13239" priority="32119" operator="beginsWith" text="MUY BAJA">
      <formula>LEFT(AY373,LEN("MUY BAJA"))="MUY BAJA"</formula>
    </cfRule>
  </conditionalFormatting>
  <conditionalFormatting sqref="AN375:AO377">
    <cfRule type="cellIs" dxfId="13238" priority="32113" operator="equal">
      <formula>"NO"</formula>
    </cfRule>
  </conditionalFormatting>
  <conditionalFormatting sqref="BA373:BA377">
    <cfRule type="cellIs" dxfId="13237" priority="32110" operator="equal">
      <formula>"Evitar"</formula>
    </cfRule>
    <cfRule type="cellIs" dxfId="13236" priority="32111" operator="equal">
      <formula>"Aceptar"</formula>
    </cfRule>
    <cfRule type="cellIs" dxfId="13235" priority="32112" operator="equal">
      <formula>"Reducir"</formula>
    </cfRule>
  </conditionalFormatting>
  <conditionalFormatting sqref="V373:V377">
    <cfRule type="cellIs" dxfId="13234" priority="32109" operator="equal">
      <formula>"X"</formula>
    </cfRule>
  </conditionalFormatting>
  <conditionalFormatting sqref="R373">
    <cfRule type="expression" dxfId="13233" priority="32083">
      <formula>$S373=25</formula>
    </cfRule>
    <cfRule type="expression" dxfId="13232" priority="32084">
      <formula>$S373=24</formula>
    </cfRule>
    <cfRule type="expression" dxfId="13231" priority="32085">
      <formula>$S373=23</formula>
    </cfRule>
    <cfRule type="expression" dxfId="13230" priority="32086">
      <formula>$S373=22</formula>
    </cfRule>
    <cfRule type="expression" dxfId="13229" priority="32087">
      <formula>$S373=21</formula>
    </cfRule>
    <cfRule type="expression" dxfId="13228" priority="32088">
      <formula>$S373=20</formula>
    </cfRule>
    <cfRule type="expression" dxfId="13227" priority="32089">
      <formula>$S373=19</formula>
    </cfRule>
    <cfRule type="expression" dxfId="13226" priority="32090">
      <formula>$S373=18</formula>
    </cfRule>
    <cfRule type="expression" dxfId="13225" priority="32091">
      <formula>$S373=17</formula>
    </cfRule>
    <cfRule type="expression" dxfId="13224" priority="32092">
      <formula>$S373=16</formula>
    </cfRule>
    <cfRule type="expression" dxfId="13223" priority="32093">
      <formula>$S373=15</formula>
    </cfRule>
    <cfRule type="expression" dxfId="13222" priority="32094">
      <formula>$S373=14</formula>
    </cfRule>
    <cfRule type="expression" dxfId="13221" priority="32095">
      <formula>$S373=13</formula>
    </cfRule>
    <cfRule type="expression" dxfId="13220" priority="32096">
      <formula>$S373=12</formula>
    </cfRule>
    <cfRule type="expression" dxfId="13219" priority="32097">
      <formula>$S373=11</formula>
    </cfRule>
    <cfRule type="expression" dxfId="13218" priority="32098">
      <formula>$S373=10</formula>
    </cfRule>
    <cfRule type="expression" dxfId="13217" priority="32099">
      <formula>$S373=9</formula>
    </cfRule>
    <cfRule type="expression" dxfId="13216" priority="32100">
      <formula>$S373=8</formula>
    </cfRule>
    <cfRule type="expression" dxfId="13215" priority="32101">
      <formula>$S373=7</formula>
    </cfRule>
    <cfRule type="expression" dxfId="13214" priority="32102">
      <formula>$S373=6</formula>
    </cfRule>
    <cfRule type="expression" dxfId="13213" priority="32103">
      <formula>$S373=5</formula>
    </cfRule>
    <cfRule type="expression" dxfId="13212" priority="32104">
      <formula>$S373=4</formula>
    </cfRule>
    <cfRule type="expression" dxfId="13211" priority="32105">
      <formula>$S373=3</formula>
    </cfRule>
    <cfRule type="expression" dxfId="13210" priority="32106">
      <formula>$S373=2</formula>
    </cfRule>
    <cfRule type="expression" dxfId="13209" priority="32107">
      <formula>$S373=1</formula>
    </cfRule>
  </conditionalFormatting>
  <conditionalFormatting sqref="P373:P377">
    <cfRule type="expression" dxfId="13208" priority="32082">
      <formula>"&lt;,2"</formula>
    </cfRule>
  </conditionalFormatting>
  <conditionalFormatting sqref="Q373:Q377">
    <cfRule type="cellIs" dxfId="13207" priority="32074" operator="equal">
      <formula>20</formula>
    </cfRule>
    <cfRule type="cellIs" dxfId="13206" priority="32075" operator="equal">
      <formula>10</formula>
    </cfRule>
    <cfRule type="cellIs" dxfId="13205" priority="32076" operator="equal">
      <formula>5</formula>
    </cfRule>
    <cfRule type="cellIs" dxfId="13204" priority="32077" operator="equal">
      <formula>1</formula>
    </cfRule>
    <cfRule type="cellIs" dxfId="13203" priority="32078" operator="equal">
      <formula>0.8</formula>
    </cfRule>
    <cfRule type="cellIs" dxfId="13202" priority="32079" operator="equal">
      <formula>0.6</formula>
    </cfRule>
    <cfRule type="cellIs" dxfId="13201" priority="32080" operator="equal">
      <formula>0.4</formula>
    </cfRule>
    <cfRule type="cellIs" dxfId="13200" priority="32081" operator="equal">
      <formula>20%</formula>
    </cfRule>
  </conditionalFormatting>
  <conditionalFormatting sqref="O373:O377">
    <cfRule type="cellIs" dxfId="13199" priority="32067" operator="equal">
      <formula>"MUY ALTA "</formula>
    </cfRule>
    <cfRule type="cellIs" dxfId="13198" priority="32068" operator="equal">
      <formula>"MUY ALTA"</formula>
    </cfRule>
    <cfRule type="cellIs" dxfId="13197" priority="32069" operator="equal">
      <formula>"ALTA"</formula>
    </cfRule>
    <cfRule type="cellIs" dxfId="13196" priority="32070" operator="equal">
      <formula>"MEDIA"</formula>
    </cfRule>
    <cfRule type="cellIs" dxfId="13195" priority="32071" operator="equal">
      <formula>"BAJA"</formula>
    </cfRule>
    <cfRule type="cellIs" dxfId="13194" priority="32072" operator="equal">
      <formula>"MUY BAJA"</formula>
    </cfRule>
    <cfRule type="cellIs" dxfId="13193" priority="32073" operator="equal">
      <formula>0.2</formula>
    </cfRule>
  </conditionalFormatting>
  <conditionalFormatting sqref="N373:N377">
    <cfRule type="beginsWith" priority="32060" operator="beginsWith" text="La actividad que conlleva el riesgo se ejecuta como máximos 2 veces por año">
      <formula>LEFT(N373,LEN("La actividad que conlleva el riesgo se ejecuta como máximos 2 veces por año"))="La actividad que conlleva el riesgo se ejecuta como máximos 2 veces por año"</formula>
    </cfRule>
    <cfRule type="cellIs" dxfId="13192" priority="32061" operator="equal">
      <formula>"La actividad que conlleva el riesgo se ejecuta como máximos 2 veces por año"</formula>
    </cfRule>
    <cfRule type="cellIs" dxfId="13191" priority="32062" operator="equal">
      <formula>"La actividad que conlleva el riesgo se ejecuta como máximos 2 veces por año "</formula>
    </cfRule>
    <cfRule type="containsText" dxfId="13190" priority="32064" operator="containsText" text="La actividad que conlleva el riesgo se ejecuta como máximos 2 veces por año">
      <formula>NOT(ISERROR(SEARCH("La actividad que conlleva el riesgo se ejecuta como máximos 2 veces por año",N373)))</formula>
    </cfRule>
    <cfRule type="cellIs" dxfId="13189" priority="32065" operator="equal">
      <formula>"La actividad que conlleva el riesgo se ejecuta como máximos 2 veces por año"</formula>
    </cfRule>
    <cfRule type="cellIs" dxfId="13188" priority="32066" operator="equal">
      <formula>"La actividad que conlleva el riesgo se ejecuta como máximos 2 veces por año"</formula>
    </cfRule>
  </conditionalFormatting>
  <conditionalFormatting sqref="V373:V377">
    <cfRule type="expression" dxfId="13187" priority="32058">
      <formula>U373=Y</formula>
    </cfRule>
    <cfRule type="expression" dxfId="13186" priority="32059">
      <formula>U373="y"</formula>
    </cfRule>
  </conditionalFormatting>
  <conditionalFormatting sqref="V374">
    <cfRule type="expression" dxfId="13185" priority="32056">
      <formula>$U$20=Y</formula>
    </cfRule>
    <cfRule type="expression" dxfId="13184" priority="32057">
      <formula>$U$20=x</formula>
    </cfRule>
  </conditionalFormatting>
  <conditionalFormatting sqref="U373:U377">
    <cfRule type="expression" dxfId="13183" priority="32055">
      <formula>V373="X"</formula>
    </cfRule>
  </conditionalFormatting>
  <conditionalFormatting sqref="V373:V377">
    <cfRule type="expression" dxfId="13182" priority="32053">
      <formula>U373=Y</formula>
    </cfRule>
    <cfRule type="expression" dxfId="13181" priority="32054">
      <formula>U373="y"</formula>
    </cfRule>
  </conditionalFormatting>
  <conditionalFormatting sqref="V374">
    <cfRule type="expression" dxfId="13180" priority="32051">
      <formula>$U$20=Y</formula>
    </cfRule>
    <cfRule type="expression" dxfId="13179" priority="32052">
      <formula>$U$20=x</formula>
    </cfRule>
  </conditionalFormatting>
  <conditionalFormatting sqref="U373:U377">
    <cfRule type="expression" dxfId="13178" priority="32050">
      <formula>V373="X"</formula>
    </cfRule>
  </conditionalFormatting>
  <conditionalFormatting sqref="AA373:AB373">
    <cfRule type="expression" dxfId="13177" priority="32037">
      <formula>AA373=10</formula>
    </cfRule>
    <cfRule type="expression" dxfId="13176" priority="32038">
      <formula>Y373=15</formula>
    </cfRule>
    <cfRule type="expression" dxfId="13175" priority="32039">
      <formula>W373=25</formula>
    </cfRule>
    <cfRule type="cellIs" dxfId="13174" priority="32049" operator="equal">
      <formula>25</formula>
    </cfRule>
  </conditionalFormatting>
  <conditionalFormatting sqref="AA373:AB373">
    <cfRule type="expression" dxfId="13173" priority="32046">
      <formula>AC373=15</formula>
    </cfRule>
    <cfRule type="expression" dxfId="13172" priority="32047">
      <formula>AE373=10</formula>
    </cfRule>
    <cfRule type="expression" dxfId="13171" priority="32048">
      <formula>AC373=15</formula>
    </cfRule>
  </conditionalFormatting>
  <conditionalFormatting sqref="W373:X373">
    <cfRule type="expression" dxfId="13170" priority="32043">
      <formula>AA373=10</formula>
    </cfRule>
    <cfRule type="expression" dxfId="13169" priority="32044">
      <formula>W373=25</formula>
    </cfRule>
    <cfRule type="expression" dxfId="13168" priority="32045">
      <formula>Y373=15</formula>
    </cfRule>
  </conditionalFormatting>
  <conditionalFormatting sqref="Y373:Z373">
    <cfRule type="expression" dxfId="13167" priority="32040">
      <formula>Y373=15</formula>
    </cfRule>
    <cfRule type="expression" dxfId="13166" priority="32041">
      <formula>AA373=10</formula>
    </cfRule>
    <cfRule type="expression" dxfId="13165" priority="32042">
      <formula>W373=25</formula>
    </cfRule>
  </conditionalFormatting>
  <conditionalFormatting sqref="AC373:AD373">
    <cfRule type="cellIs" dxfId="13164" priority="32036" operator="equal">
      <formula>25</formula>
    </cfRule>
  </conditionalFormatting>
  <conditionalFormatting sqref="AE373:AF373">
    <cfRule type="cellIs" dxfId="13163" priority="32035" operator="equal">
      <formula>15</formula>
    </cfRule>
  </conditionalFormatting>
  <conditionalFormatting sqref="AC373:AD373">
    <cfRule type="expression" dxfId="13162" priority="32034">
      <formula>AE373=15</formula>
    </cfRule>
  </conditionalFormatting>
  <conditionalFormatting sqref="AE373:AF373">
    <cfRule type="expression" dxfId="13161" priority="32033">
      <formula>AC373=25</formula>
    </cfRule>
  </conditionalFormatting>
  <conditionalFormatting sqref="AA375:AB377">
    <cfRule type="expression" dxfId="13160" priority="32020">
      <formula>AA375=10</formula>
    </cfRule>
    <cfRule type="expression" dxfId="13159" priority="32021">
      <formula>Y375=15</formula>
    </cfRule>
    <cfRule type="expression" dxfId="13158" priority="32022">
      <formula>W375=25</formula>
    </cfRule>
    <cfRule type="cellIs" dxfId="13157" priority="32032" operator="equal">
      <formula>25</formula>
    </cfRule>
  </conditionalFormatting>
  <conditionalFormatting sqref="AA375:AB377">
    <cfRule type="expression" dxfId="13156" priority="32029">
      <formula>AC375=15</formula>
    </cfRule>
    <cfRule type="expression" dxfId="13155" priority="32030">
      <formula>AE375=10</formula>
    </cfRule>
    <cfRule type="expression" dxfId="13154" priority="32031">
      <formula>AC375=15</formula>
    </cfRule>
  </conditionalFormatting>
  <conditionalFormatting sqref="W375:X377">
    <cfRule type="expression" dxfId="13153" priority="32026">
      <formula>AA375=10</formula>
    </cfRule>
    <cfRule type="expression" dxfId="13152" priority="32027">
      <formula>W375=25</formula>
    </cfRule>
    <cfRule type="expression" dxfId="13151" priority="32028">
      <formula>Y375=15</formula>
    </cfRule>
  </conditionalFormatting>
  <conditionalFormatting sqref="Y375:Z377">
    <cfRule type="expression" dxfId="13150" priority="32023">
      <formula>Y375=15</formula>
    </cfRule>
    <cfRule type="expression" dxfId="13149" priority="32024">
      <formula>AA375=10</formula>
    </cfRule>
    <cfRule type="expression" dxfId="13148" priority="32025">
      <formula>W375=25</formula>
    </cfRule>
  </conditionalFormatting>
  <conditionalFormatting sqref="AA374:AB374">
    <cfRule type="expression" dxfId="13147" priority="32007">
      <formula>AA374=10</formula>
    </cfRule>
    <cfRule type="expression" dxfId="13146" priority="32008">
      <formula>Y374=15</formula>
    </cfRule>
    <cfRule type="expression" dxfId="13145" priority="32009">
      <formula>W374=25</formula>
    </cfRule>
    <cfRule type="cellIs" dxfId="13144" priority="32019" operator="equal">
      <formula>25</formula>
    </cfRule>
  </conditionalFormatting>
  <conditionalFormatting sqref="AA374:AB374">
    <cfRule type="expression" dxfId="13143" priority="32016">
      <formula>AC374=15</formula>
    </cfRule>
    <cfRule type="expression" dxfId="13142" priority="32017">
      <formula>AE374=10</formula>
    </cfRule>
    <cfRule type="expression" dxfId="13141" priority="32018">
      <formula>AC374=15</formula>
    </cfRule>
  </conditionalFormatting>
  <conditionalFormatting sqref="W374:X374">
    <cfRule type="expression" dxfId="13140" priority="32013">
      <formula>AA374=10</formula>
    </cfRule>
    <cfRule type="expression" dxfId="13139" priority="32014">
      <formula>W374=25</formula>
    </cfRule>
    <cfRule type="expression" dxfId="13138" priority="32015">
      <formula>Y374=15</formula>
    </cfRule>
  </conditionalFormatting>
  <conditionalFormatting sqref="Y374:Z374">
    <cfRule type="expression" dxfId="13137" priority="32010">
      <formula>Y374=15</formula>
    </cfRule>
    <cfRule type="expression" dxfId="13136" priority="32011">
      <formula>AA374=10</formula>
    </cfRule>
    <cfRule type="expression" dxfId="13135" priority="32012">
      <formula>W374=25</formula>
    </cfRule>
  </conditionalFormatting>
  <conditionalFormatting sqref="AC374:AD377">
    <cfRule type="cellIs" dxfId="13134" priority="32006" operator="equal">
      <formula>25</formula>
    </cfRule>
  </conditionalFormatting>
  <conditionalFormatting sqref="AE374:AF377">
    <cfRule type="cellIs" dxfId="13133" priority="32005" operator="equal">
      <formula>15</formula>
    </cfRule>
  </conditionalFormatting>
  <conditionalFormatting sqref="AC374:AD377">
    <cfRule type="expression" dxfId="13132" priority="32004">
      <formula>AE374=15</formula>
    </cfRule>
  </conditionalFormatting>
  <conditionalFormatting sqref="AE374:AF377">
    <cfRule type="expression" dxfId="13131" priority="32003">
      <formula>AC374=25</formula>
    </cfRule>
  </conditionalFormatting>
  <conditionalFormatting sqref="CA373:CC377 CE373:CG377 CI373:CK377 CM373:CO377">
    <cfRule type="cellIs" dxfId="13130" priority="32001" operator="equal">
      <formula>"NO"</formula>
    </cfRule>
    <cfRule type="cellIs" dxfId="13129" priority="32002" operator="equal">
      <formula>"SI"</formula>
    </cfRule>
  </conditionalFormatting>
  <conditionalFormatting sqref="DA373:DC377 DE373:DG377 DM373:DO377 DI373:DK377">
    <cfRule type="cellIs" dxfId="13128" priority="31999" operator="equal">
      <formula>"NO"</formula>
    </cfRule>
    <cfRule type="cellIs" dxfId="13127" priority="32000" operator="equal">
      <formula>"SI"</formula>
    </cfRule>
  </conditionalFormatting>
  <conditionalFormatting sqref="CV373:CY377">
    <cfRule type="cellIs" dxfId="13126" priority="31997" operator="equal">
      <formula>"NO"</formula>
    </cfRule>
    <cfRule type="cellIs" dxfId="13125" priority="31998" operator="equal">
      <formula>"SI"</formula>
    </cfRule>
  </conditionalFormatting>
  <conditionalFormatting sqref="AN373:AO373">
    <cfRule type="cellIs" dxfId="13124" priority="31991" operator="equal">
      <formula>"NO"</formula>
    </cfRule>
  </conditionalFormatting>
  <conditionalFormatting sqref="AJ373:AK373">
    <cfRule type="cellIs" dxfId="13123" priority="31995" operator="equal">
      <formula>"NO"</formula>
    </cfRule>
    <cfRule type="cellIs" dxfId="13122" priority="31996" operator="equal">
      <formula>"SI"</formula>
    </cfRule>
  </conditionalFormatting>
  <conditionalFormatting sqref="AL373:AM373">
    <cfRule type="cellIs" dxfId="13121" priority="31993" operator="equal">
      <formula>"ALE"</formula>
    </cfRule>
    <cfRule type="cellIs" dxfId="13120" priority="31994" operator="equal">
      <formula>"CON"</formula>
    </cfRule>
  </conditionalFormatting>
  <conditionalFormatting sqref="AJ374:AK374">
    <cfRule type="cellIs" dxfId="13119" priority="31989" operator="equal">
      <formula>"NO"</formula>
    </cfRule>
    <cfRule type="cellIs" dxfId="13118" priority="31990" operator="equal">
      <formula>"SI"</formula>
    </cfRule>
  </conditionalFormatting>
  <conditionalFormatting sqref="AL374:AM374">
    <cfRule type="cellIs" dxfId="13117" priority="31987" operator="equal">
      <formula>"ALE"</formula>
    </cfRule>
    <cfRule type="cellIs" dxfId="13116" priority="31988" operator="equal">
      <formula>"CON"</formula>
    </cfRule>
  </conditionalFormatting>
  <conditionalFormatting sqref="AN374:AO374">
    <cfRule type="cellIs" dxfId="13115" priority="31985" operator="equal">
      <formula>"NO"</formula>
    </cfRule>
  </conditionalFormatting>
  <conditionalFormatting sqref="U379:V383">
    <cfRule type="cellIs" dxfId="13114" priority="31984" operator="equal">
      <formula>"X"</formula>
    </cfRule>
  </conditionalFormatting>
  <conditionalFormatting sqref="AJ381:AK383">
    <cfRule type="cellIs" dxfId="13113" priority="31982" operator="equal">
      <formula>"NO"</formula>
    </cfRule>
    <cfRule type="cellIs" dxfId="13112" priority="31983" operator="equal">
      <formula>"SI"</formula>
    </cfRule>
  </conditionalFormatting>
  <conditionalFormatting sqref="AL381:AM383">
    <cfRule type="cellIs" dxfId="13111" priority="31980" operator="equal">
      <formula>"ALE"</formula>
    </cfRule>
    <cfRule type="cellIs" dxfId="13110" priority="31981" operator="equal">
      <formula>"CON"</formula>
    </cfRule>
  </conditionalFormatting>
  <conditionalFormatting sqref="U379:U383">
    <cfRule type="cellIs" dxfId="13109" priority="31925" operator="equal">
      <formula>"Y"</formula>
    </cfRule>
  </conditionalFormatting>
  <conditionalFormatting sqref="AH379:AI383">
    <cfRule type="cellIs" dxfId="13108" priority="31976" operator="equal">
      <formula>0</formula>
    </cfRule>
    <cfRule type="cellIs" dxfId="13107" priority="31977" operator="between">
      <formula>"0.1"</formula>
      <formula>100</formula>
    </cfRule>
    <cfRule type="cellIs" dxfId="13106" priority="31978" operator="between">
      <formula>0</formula>
      <formula>100</formula>
    </cfRule>
    <cfRule type="cellIs" dxfId="13105" priority="31979" operator="between">
      <formula>0</formula>
      <formula>100</formula>
    </cfRule>
  </conditionalFormatting>
  <conditionalFormatting sqref="AI379:AI383">
    <cfRule type="cellIs" dxfId="13104" priority="31973" operator="equal">
      <formula>0</formula>
    </cfRule>
    <cfRule type="cellIs" dxfId="13103" priority="31974" operator="between">
      <formula>0</formula>
      <formula>100</formula>
    </cfRule>
    <cfRule type="cellIs" dxfId="13102" priority="31975" operator="between">
      <formula>"0.1"</formula>
      <formula>100</formula>
    </cfRule>
  </conditionalFormatting>
  <conditionalFormatting sqref="BA379">
    <cfRule type="cellIs" dxfId="13101" priority="31971" operator="equal">
      <formula>"NO"</formula>
    </cfRule>
    <cfRule type="cellIs" dxfId="13100" priority="31972" operator="equal">
      <formula>"SI"</formula>
    </cfRule>
  </conditionalFormatting>
  <conditionalFormatting sqref="AH379:AH383">
    <cfRule type="cellIs" dxfId="13099" priority="31970" operator="equal">
      <formula>0.58</formula>
    </cfRule>
  </conditionalFormatting>
  <conditionalFormatting sqref="AI379:AI383">
    <cfRule type="cellIs" dxfId="13098" priority="31969" operator="equal">
      <formula>0.56</formula>
    </cfRule>
  </conditionalFormatting>
  <conditionalFormatting sqref="AX379:AX383">
    <cfRule type="expression" dxfId="13097" priority="31943">
      <formula>"&lt;,2"</formula>
    </cfRule>
  </conditionalFormatting>
  <conditionalFormatting sqref="AV379:AV383">
    <cfRule type="expression" dxfId="13096" priority="31942">
      <formula>"&lt;,2"</formula>
    </cfRule>
  </conditionalFormatting>
  <conditionalFormatting sqref="AZ379">
    <cfRule type="expression" dxfId="13095" priority="31944">
      <formula>$BC379=25</formula>
    </cfRule>
    <cfRule type="expression" dxfId="13094" priority="31945">
      <formula>$BC379=24</formula>
    </cfRule>
    <cfRule type="expression" dxfId="13093" priority="31946">
      <formula>$BC379=23</formula>
    </cfRule>
    <cfRule type="expression" dxfId="13092" priority="31947">
      <formula>$BC379=22</formula>
    </cfRule>
    <cfRule type="expression" dxfId="13091" priority="31948">
      <formula>$BC379=21</formula>
    </cfRule>
    <cfRule type="expression" dxfId="13090" priority="31949">
      <formula>$BC379=20</formula>
    </cfRule>
    <cfRule type="expression" dxfId="13089" priority="31950">
      <formula>$BC379=19</formula>
    </cfRule>
    <cfRule type="expression" dxfId="13088" priority="31951">
      <formula>$BC379=18</formula>
    </cfRule>
    <cfRule type="expression" dxfId="13087" priority="31952">
      <formula>$BC379=17</formula>
    </cfRule>
    <cfRule type="expression" dxfId="13086" priority="31953">
      <formula>$BC379=16</formula>
    </cfRule>
    <cfRule type="expression" dxfId="13085" priority="31954">
      <formula>$BC379=15</formula>
    </cfRule>
    <cfRule type="expression" dxfId="13084" priority="31955">
      <formula>$BC379=14</formula>
    </cfRule>
    <cfRule type="expression" dxfId="13083" priority="31956">
      <formula>$BC379=13</formula>
    </cfRule>
    <cfRule type="expression" dxfId="13082" priority="31957">
      <formula>$BC379=12</formula>
    </cfRule>
    <cfRule type="expression" dxfId="13081" priority="31958">
      <formula>$BC379=11</formula>
    </cfRule>
    <cfRule type="expression" dxfId="13080" priority="31959">
      <formula>$BC379=10</formula>
    </cfRule>
    <cfRule type="expression" dxfId="13079" priority="31960">
      <formula>$BC379=9</formula>
    </cfRule>
    <cfRule type="expression" dxfId="13078" priority="31961">
      <formula>$BC379=8</formula>
    </cfRule>
    <cfRule type="expression" dxfId="13077" priority="31962">
      <formula>$BC379=7</formula>
    </cfRule>
    <cfRule type="expression" dxfId="13076" priority="31963">
      <formula>$BC379=6</formula>
    </cfRule>
    <cfRule type="expression" dxfId="13075" priority="31964">
      <formula>$BC379=5</formula>
    </cfRule>
    <cfRule type="expression" dxfId="13074" priority="31965">
      <formula>$BC379=4</formula>
    </cfRule>
    <cfRule type="expression" dxfId="13073" priority="31966">
      <formula>$BC379=3</formula>
    </cfRule>
    <cfRule type="expression" dxfId="13072" priority="31967">
      <formula>$BC379=2</formula>
    </cfRule>
    <cfRule type="expression" dxfId="13071" priority="31968">
      <formula>$BC379=1</formula>
    </cfRule>
  </conditionalFormatting>
  <conditionalFormatting sqref="AW379:AW383">
    <cfRule type="beginsWith" dxfId="13070" priority="31937" operator="beginsWith" text="MUY ALTA">
      <formula>LEFT(AW379,LEN("MUY ALTA"))="MUY ALTA"</formula>
    </cfRule>
    <cfRule type="beginsWith" dxfId="13069" priority="31938" operator="beginsWith" text="ALTA">
      <formula>LEFT(AW379,LEN("ALTA"))="ALTA"</formula>
    </cfRule>
    <cfRule type="beginsWith" dxfId="13068" priority="31939" operator="beginsWith" text="MEDIA">
      <formula>LEFT(AW379,LEN("MEDIA"))="MEDIA"</formula>
    </cfRule>
    <cfRule type="beginsWith" dxfId="13067" priority="31940" operator="beginsWith" text="BAJA">
      <formula>LEFT(AW379,LEN("BAJA"))="BAJA"</formula>
    </cfRule>
    <cfRule type="beginsWith" dxfId="13066" priority="31941" operator="beginsWith" text="MUY BAJA">
      <formula>LEFT(AW379,LEN("MUY BAJA"))="MUY BAJA"</formula>
    </cfRule>
  </conditionalFormatting>
  <conditionalFormatting sqref="AY379:AY383">
    <cfRule type="beginsWith" dxfId="13065" priority="31932" operator="beginsWith" text="MUY ALTA">
      <formula>LEFT(AY379,LEN("MUY ALTA"))="MUY ALTA"</formula>
    </cfRule>
    <cfRule type="beginsWith" dxfId="13064" priority="31933" operator="beginsWith" text="ALTA">
      <formula>LEFT(AY379,LEN("ALTA"))="ALTA"</formula>
    </cfRule>
    <cfRule type="beginsWith" dxfId="13063" priority="31934" operator="beginsWith" text="MEDIA">
      <formula>LEFT(AY379,LEN("MEDIA"))="MEDIA"</formula>
    </cfRule>
    <cfRule type="beginsWith" dxfId="13062" priority="31935" operator="beginsWith" text="BAJA">
      <formula>LEFT(AY379,LEN("BAJA"))="BAJA"</formula>
    </cfRule>
    <cfRule type="beginsWith" dxfId="13061" priority="31936" operator="beginsWith" text="MUY BAJA">
      <formula>LEFT(AY379,LEN("MUY BAJA"))="MUY BAJA"</formula>
    </cfRule>
  </conditionalFormatting>
  <conditionalFormatting sqref="AN381:AO383">
    <cfRule type="cellIs" dxfId="13060" priority="31930" operator="equal">
      <formula>"NO"</formula>
    </cfRule>
  </conditionalFormatting>
  <conditionalFormatting sqref="BA379:BA383">
    <cfRule type="cellIs" dxfId="13059" priority="31927" operator="equal">
      <formula>"Evitar"</formula>
    </cfRule>
    <cfRule type="cellIs" dxfId="13058" priority="31928" operator="equal">
      <formula>"Aceptar"</formula>
    </cfRule>
    <cfRule type="cellIs" dxfId="13057" priority="31929" operator="equal">
      <formula>"Reducir"</formula>
    </cfRule>
  </conditionalFormatting>
  <conditionalFormatting sqref="V379:V383">
    <cfRule type="cellIs" dxfId="13056" priority="31926" operator="equal">
      <formula>"X"</formula>
    </cfRule>
  </conditionalFormatting>
  <conditionalFormatting sqref="R379">
    <cfRule type="expression" dxfId="13055" priority="31900">
      <formula>$S379=25</formula>
    </cfRule>
    <cfRule type="expression" dxfId="13054" priority="31901">
      <formula>$S379=24</formula>
    </cfRule>
    <cfRule type="expression" dxfId="13053" priority="31902">
      <formula>$S379=23</formula>
    </cfRule>
    <cfRule type="expression" dxfId="13052" priority="31903">
      <formula>$S379=22</formula>
    </cfRule>
    <cfRule type="expression" dxfId="13051" priority="31904">
      <formula>$S379=21</formula>
    </cfRule>
    <cfRule type="expression" dxfId="13050" priority="31905">
      <formula>$S379=20</formula>
    </cfRule>
    <cfRule type="expression" dxfId="13049" priority="31906">
      <formula>$S379=19</formula>
    </cfRule>
    <cfRule type="expression" dxfId="13048" priority="31907">
      <formula>$S379=18</formula>
    </cfRule>
    <cfRule type="expression" dxfId="13047" priority="31908">
      <formula>$S379=17</formula>
    </cfRule>
    <cfRule type="expression" dxfId="13046" priority="31909">
      <formula>$S379=16</formula>
    </cfRule>
    <cfRule type="expression" dxfId="13045" priority="31910">
      <formula>$S379=15</formula>
    </cfRule>
    <cfRule type="expression" dxfId="13044" priority="31911">
      <formula>$S379=14</formula>
    </cfRule>
    <cfRule type="expression" dxfId="13043" priority="31912">
      <formula>$S379=13</formula>
    </cfRule>
    <cfRule type="expression" dxfId="13042" priority="31913">
      <formula>$S379=12</formula>
    </cfRule>
    <cfRule type="expression" dxfId="13041" priority="31914">
      <formula>$S379=11</formula>
    </cfRule>
    <cfRule type="expression" dxfId="13040" priority="31915">
      <formula>$S379=10</formula>
    </cfRule>
    <cfRule type="expression" dxfId="13039" priority="31916">
      <formula>$S379=9</formula>
    </cfRule>
    <cfRule type="expression" dxfId="13038" priority="31917">
      <formula>$S379=8</formula>
    </cfRule>
    <cfRule type="expression" dxfId="13037" priority="31918">
      <formula>$S379=7</formula>
    </cfRule>
    <cfRule type="expression" dxfId="13036" priority="31919">
      <formula>$S379=6</formula>
    </cfRule>
    <cfRule type="expression" dxfId="13035" priority="31920">
      <formula>$S379=5</formula>
    </cfRule>
    <cfRule type="expression" dxfId="13034" priority="31921">
      <formula>$S379=4</formula>
    </cfRule>
    <cfRule type="expression" dxfId="13033" priority="31922">
      <formula>$S379=3</formula>
    </cfRule>
    <cfRule type="expression" dxfId="13032" priority="31923">
      <formula>$S379=2</formula>
    </cfRule>
    <cfRule type="expression" dxfId="13031" priority="31924">
      <formula>$S379=1</formula>
    </cfRule>
  </conditionalFormatting>
  <conditionalFormatting sqref="P379:P383">
    <cfRule type="expression" dxfId="13030" priority="31899">
      <formula>"&lt;,2"</formula>
    </cfRule>
  </conditionalFormatting>
  <conditionalFormatting sqref="Q379:Q383">
    <cfRule type="cellIs" dxfId="13029" priority="31891" operator="equal">
      <formula>20</formula>
    </cfRule>
    <cfRule type="cellIs" dxfId="13028" priority="31892" operator="equal">
      <formula>10</formula>
    </cfRule>
    <cfRule type="cellIs" dxfId="13027" priority="31893" operator="equal">
      <formula>5</formula>
    </cfRule>
    <cfRule type="cellIs" dxfId="13026" priority="31894" operator="equal">
      <formula>1</formula>
    </cfRule>
    <cfRule type="cellIs" dxfId="13025" priority="31895" operator="equal">
      <formula>0.8</formula>
    </cfRule>
    <cfRule type="cellIs" dxfId="13024" priority="31896" operator="equal">
      <formula>0.6</formula>
    </cfRule>
    <cfRule type="cellIs" dxfId="13023" priority="31897" operator="equal">
      <formula>0.4</formula>
    </cfRule>
    <cfRule type="cellIs" dxfId="13022" priority="31898" operator="equal">
      <formula>20%</formula>
    </cfRule>
  </conditionalFormatting>
  <conditionalFormatting sqref="O379:O383">
    <cfRule type="cellIs" dxfId="13021" priority="31884" operator="equal">
      <formula>"MUY ALTA "</formula>
    </cfRule>
    <cfRule type="cellIs" dxfId="13020" priority="31885" operator="equal">
      <formula>"MUY ALTA"</formula>
    </cfRule>
    <cfRule type="cellIs" dxfId="13019" priority="31886" operator="equal">
      <formula>"ALTA"</formula>
    </cfRule>
    <cfRule type="cellIs" dxfId="13018" priority="31887" operator="equal">
      <formula>"MEDIA"</formula>
    </cfRule>
    <cfRule type="cellIs" dxfId="13017" priority="31888" operator="equal">
      <formula>"BAJA"</formula>
    </cfRule>
    <cfRule type="cellIs" dxfId="13016" priority="31889" operator="equal">
      <formula>"MUY BAJA"</formula>
    </cfRule>
    <cfRule type="cellIs" dxfId="13015" priority="31890" operator="equal">
      <formula>0.2</formula>
    </cfRule>
  </conditionalFormatting>
  <conditionalFormatting sqref="N379:N383">
    <cfRule type="beginsWith" priority="31877" operator="beginsWith" text="La actividad que conlleva el riesgo se ejecuta como máximos 2 veces por año">
      <formula>LEFT(N379,LEN("La actividad que conlleva el riesgo se ejecuta como máximos 2 veces por año"))="La actividad que conlleva el riesgo se ejecuta como máximos 2 veces por año"</formula>
    </cfRule>
    <cfRule type="cellIs" dxfId="13014" priority="31878" operator="equal">
      <formula>"La actividad que conlleva el riesgo se ejecuta como máximos 2 veces por año"</formula>
    </cfRule>
    <cfRule type="cellIs" dxfId="13013" priority="31879" operator="equal">
      <formula>"La actividad que conlleva el riesgo se ejecuta como máximos 2 veces por año "</formula>
    </cfRule>
    <cfRule type="containsText" dxfId="13012" priority="31881" operator="containsText" text="La actividad que conlleva el riesgo se ejecuta como máximos 2 veces por año">
      <formula>NOT(ISERROR(SEARCH("La actividad que conlleva el riesgo se ejecuta como máximos 2 veces por año",N379)))</formula>
    </cfRule>
    <cfRule type="cellIs" dxfId="13011" priority="31882" operator="equal">
      <formula>"La actividad que conlleva el riesgo se ejecuta como máximos 2 veces por año"</formula>
    </cfRule>
    <cfRule type="cellIs" dxfId="13010" priority="31883" operator="equal">
      <formula>"La actividad que conlleva el riesgo se ejecuta como máximos 2 veces por año"</formula>
    </cfRule>
  </conditionalFormatting>
  <conditionalFormatting sqref="V379:V383">
    <cfRule type="expression" dxfId="13009" priority="31875">
      <formula>U379=Y</formula>
    </cfRule>
    <cfRule type="expression" dxfId="13008" priority="31876">
      <formula>U379="y"</formula>
    </cfRule>
  </conditionalFormatting>
  <conditionalFormatting sqref="V380">
    <cfRule type="expression" dxfId="13007" priority="31873">
      <formula>$U$20=Y</formula>
    </cfRule>
    <cfRule type="expression" dxfId="13006" priority="31874">
      <formula>$U$20=x</formula>
    </cfRule>
  </conditionalFormatting>
  <conditionalFormatting sqref="U379:U383">
    <cfRule type="expression" dxfId="13005" priority="31872">
      <formula>V379="X"</formula>
    </cfRule>
  </conditionalFormatting>
  <conditionalFormatting sqref="V379:V383">
    <cfRule type="expression" dxfId="13004" priority="31870">
      <formula>U379=Y</formula>
    </cfRule>
    <cfRule type="expression" dxfId="13003" priority="31871">
      <formula>U379="y"</formula>
    </cfRule>
  </conditionalFormatting>
  <conditionalFormatting sqref="V380">
    <cfRule type="expression" dxfId="13002" priority="31868">
      <formula>$U$20=Y</formula>
    </cfRule>
    <cfRule type="expression" dxfId="13001" priority="31869">
      <formula>$U$20=x</formula>
    </cfRule>
  </conditionalFormatting>
  <conditionalFormatting sqref="U379:U383">
    <cfRule type="expression" dxfId="13000" priority="31867">
      <formula>V379="X"</formula>
    </cfRule>
  </conditionalFormatting>
  <conditionalFormatting sqref="AA379:AB379">
    <cfRule type="expression" dxfId="12999" priority="31854">
      <formula>AA379=10</formula>
    </cfRule>
    <cfRule type="expression" dxfId="12998" priority="31855">
      <formula>Y379=15</formula>
    </cfRule>
    <cfRule type="expression" dxfId="12997" priority="31856">
      <formula>W379=25</formula>
    </cfRule>
    <cfRule type="cellIs" dxfId="12996" priority="31866" operator="equal">
      <formula>25</formula>
    </cfRule>
  </conditionalFormatting>
  <conditionalFormatting sqref="AA379:AB379">
    <cfRule type="expression" dxfId="12995" priority="31863">
      <formula>AC379=15</formula>
    </cfRule>
    <cfRule type="expression" dxfId="12994" priority="31864">
      <formula>AE379=10</formula>
    </cfRule>
    <cfRule type="expression" dxfId="12993" priority="31865">
      <formula>AC379=15</formula>
    </cfRule>
  </conditionalFormatting>
  <conditionalFormatting sqref="W379:X379">
    <cfRule type="expression" dxfId="12992" priority="31860">
      <formula>AA379=10</formula>
    </cfRule>
    <cfRule type="expression" dxfId="12991" priority="31861">
      <formula>W379=25</formula>
    </cfRule>
    <cfRule type="expression" dxfId="12990" priority="31862">
      <formula>Y379=15</formula>
    </cfRule>
  </conditionalFormatting>
  <conditionalFormatting sqref="Y379:Z379">
    <cfRule type="expression" dxfId="12989" priority="31857">
      <formula>Y379=15</formula>
    </cfRule>
    <cfRule type="expression" dxfId="12988" priority="31858">
      <formula>AA379=10</formula>
    </cfRule>
    <cfRule type="expression" dxfId="12987" priority="31859">
      <formula>W379=25</formula>
    </cfRule>
  </conditionalFormatting>
  <conditionalFormatting sqref="AC379:AD379">
    <cfRule type="cellIs" dxfId="12986" priority="31853" operator="equal">
      <formula>25</formula>
    </cfRule>
  </conditionalFormatting>
  <conditionalFormatting sqref="AE379:AF379">
    <cfRule type="cellIs" dxfId="12985" priority="31852" operator="equal">
      <formula>15</formula>
    </cfRule>
  </conditionalFormatting>
  <conditionalFormatting sqref="AC379:AD379">
    <cfRule type="expression" dxfId="12984" priority="31851">
      <formula>AE379=15</formula>
    </cfRule>
  </conditionalFormatting>
  <conditionalFormatting sqref="AE379:AF379">
    <cfRule type="expression" dxfId="12983" priority="31850">
      <formula>AC379=25</formula>
    </cfRule>
  </conditionalFormatting>
  <conditionalFormatting sqref="AA381:AB383">
    <cfRule type="expression" dxfId="12982" priority="31837">
      <formula>AA381=10</formula>
    </cfRule>
    <cfRule type="expression" dxfId="12981" priority="31838">
      <formula>Y381=15</formula>
    </cfRule>
    <cfRule type="expression" dxfId="12980" priority="31839">
      <formula>W381=25</formula>
    </cfRule>
    <cfRule type="cellIs" dxfId="12979" priority="31849" operator="equal">
      <formula>25</formula>
    </cfRule>
  </conditionalFormatting>
  <conditionalFormatting sqref="AA381:AB383">
    <cfRule type="expression" dxfId="12978" priority="31846">
      <formula>AC381=15</formula>
    </cfRule>
    <cfRule type="expression" dxfId="12977" priority="31847">
      <formula>AE381=10</formula>
    </cfRule>
    <cfRule type="expression" dxfId="12976" priority="31848">
      <formula>AC381=15</formula>
    </cfRule>
  </conditionalFormatting>
  <conditionalFormatting sqref="W381:X383">
    <cfRule type="expression" dxfId="12975" priority="31843">
      <formula>AA381=10</formula>
    </cfRule>
    <cfRule type="expression" dxfId="12974" priority="31844">
      <formula>W381=25</formula>
    </cfRule>
    <cfRule type="expression" dxfId="12973" priority="31845">
      <formula>Y381=15</formula>
    </cfRule>
  </conditionalFormatting>
  <conditionalFormatting sqref="Y381:Z383">
    <cfRule type="expression" dxfId="12972" priority="31840">
      <formula>Y381=15</formula>
    </cfRule>
    <cfRule type="expression" dxfId="12971" priority="31841">
      <formula>AA381=10</formula>
    </cfRule>
    <cfRule type="expression" dxfId="12970" priority="31842">
      <formula>W381=25</formula>
    </cfRule>
  </conditionalFormatting>
  <conditionalFormatting sqref="AA380:AB380">
    <cfRule type="expression" dxfId="12969" priority="31824">
      <formula>AA380=10</formula>
    </cfRule>
    <cfRule type="expression" dxfId="12968" priority="31825">
      <formula>Y380=15</formula>
    </cfRule>
    <cfRule type="expression" dxfId="12967" priority="31826">
      <formula>W380=25</formula>
    </cfRule>
    <cfRule type="cellIs" dxfId="12966" priority="31836" operator="equal">
      <formula>25</formula>
    </cfRule>
  </conditionalFormatting>
  <conditionalFormatting sqref="AA380:AB380">
    <cfRule type="expression" dxfId="12965" priority="31833">
      <formula>AC380=15</formula>
    </cfRule>
    <cfRule type="expression" dxfId="12964" priority="31834">
      <formula>AE380=10</formula>
    </cfRule>
    <cfRule type="expression" dxfId="12963" priority="31835">
      <formula>AC380=15</formula>
    </cfRule>
  </conditionalFormatting>
  <conditionalFormatting sqref="W380:X380">
    <cfRule type="expression" dxfId="12962" priority="31830">
      <formula>AA380=10</formula>
    </cfRule>
    <cfRule type="expression" dxfId="12961" priority="31831">
      <formula>W380=25</formula>
    </cfRule>
    <cfRule type="expression" dxfId="12960" priority="31832">
      <formula>Y380=15</formula>
    </cfRule>
  </conditionalFormatting>
  <conditionalFormatting sqref="Y380:Z380">
    <cfRule type="expression" dxfId="12959" priority="31827">
      <formula>Y380=15</formula>
    </cfRule>
    <cfRule type="expression" dxfId="12958" priority="31828">
      <formula>AA380=10</formula>
    </cfRule>
    <cfRule type="expression" dxfId="12957" priority="31829">
      <formula>W380=25</formula>
    </cfRule>
  </conditionalFormatting>
  <conditionalFormatting sqref="AC380:AD383">
    <cfRule type="cellIs" dxfId="12956" priority="31823" operator="equal">
      <formula>25</formula>
    </cfRule>
  </conditionalFormatting>
  <conditionalFormatting sqref="AE380:AF383">
    <cfRule type="cellIs" dxfId="12955" priority="31822" operator="equal">
      <formula>15</formula>
    </cfRule>
  </conditionalFormatting>
  <conditionalFormatting sqref="AC380:AD383">
    <cfRule type="expression" dxfId="12954" priority="31821">
      <formula>AE380=15</formula>
    </cfRule>
  </conditionalFormatting>
  <conditionalFormatting sqref="AE380:AF383">
    <cfRule type="expression" dxfId="12953" priority="31820">
      <formula>AC380=25</formula>
    </cfRule>
  </conditionalFormatting>
  <conditionalFormatting sqref="CA379:CC383 CE379:CG383 CI379:CK383 CM379:CO383">
    <cfRule type="cellIs" dxfId="12952" priority="31818" operator="equal">
      <formula>"NO"</formula>
    </cfRule>
    <cfRule type="cellIs" dxfId="12951" priority="31819" operator="equal">
      <formula>"SI"</formula>
    </cfRule>
  </conditionalFormatting>
  <conditionalFormatting sqref="DA379:DC383 DE379:DG383 DM379:DO383 DI379:DK383">
    <cfRule type="cellIs" dxfId="12950" priority="31816" operator="equal">
      <formula>"NO"</formula>
    </cfRule>
    <cfRule type="cellIs" dxfId="12949" priority="31817" operator="equal">
      <formula>"SI"</formula>
    </cfRule>
  </conditionalFormatting>
  <conditionalFormatting sqref="CV379:CY383">
    <cfRule type="cellIs" dxfId="12948" priority="31814" operator="equal">
      <formula>"NO"</formula>
    </cfRule>
    <cfRule type="cellIs" dxfId="12947" priority="31815" operator="equal">
      <formula>"SI"</formula>
    </cfRule>
  </conditionalFormatting>
  <conditionalFormatting sqref="AN379:AO379">
    <cfRule type="cellIs" dxfId="12946" priority="31808" operator="equal">
      <formula>"NO"</formula>
    </cfRule>
  </conditionalFormatting>
  <conditionalFormatting sqref="AJ379:AK379">
    <cfRule type="cellIs" dxfId="12945" priority="31812" operator="equal">
      <formula>"NO"</formula>
    </cfRule>
    <cfRule type="cellIs" dxfId="12944" priority="31813" operator="equal">
      <formula>"SI"</formula>
    </cfRule>
  </conditionalFormatting>
  <conditionalFormatting sqref="AL379:AM379">
    <cfRule type="cellIs" dxfId="12943" priority="31810" operator="equal">
      <formula>"ALE"</formula>
    </cfRule>
    <cfRule type="cellIs" dxfId="12942" priority="31811" operator="equal">
      <formula>"CON"</formula>
    </cfRule>
  </conditionalFormatting>
  <conditionalFormatting sqref="AJ380:AK380">
    <cfRule type="cellIs" dxfId="12941" priority="31806" operator="equal">
      <formula>"NO"</formula>
    </cfRule>
    <cfRule type="cellIs" dxfId="12940" priority="31807" operator="equal">
      <formula>"SI"</formula>
    </cfRule>
  </conditionalFormatting>
  <conditionalFormatting sqref="AL380:AM380">
    <cfRule type="cellIs" dxfId="12939" priority="31804" operator="equal">
      <formula>"ALE"</formula>
    </cfRule>
    <cfRule type="cellIs" dxfId="12938" priority="31805" operator="equal">
      <formula>"CON"</formula>
    </cfRule>
  </conditionalFormatting>
  <conditionalFormatting sqref="AN380:AO380">
    <cfRule type="cellIs" dxfId="12937" priority="31802" operator="equal">
      <formula>"NO"</formula>
    </cfRule>
  </conditionalFormatting>
  <conditionalFormatting sqref="U385:V389">
    <cfRule type="cellIs" dxfId="12936" priority="31801" operator="equal">
      <formula>"X"</formula>
    </cfRule>
  </conditionalFormatting>
  <conditionalFormatting sqref="AJ387:AK389">
    <cfRule type="cellIs" dxfId="12935" priority="31799" operator="equal">
      <formula>"NO"</formula>
    </cfRule>
    <cfRule type="cellIs" dxfId="12934" priority="31800" operator="equal">
      <formula>"SI"</formula>
    </cfRule>
  </conditionalFormatting>
  <conditionalFormatting sqref="AL387:AM389">
    <cfRule type="cellIs" dxfId="12933" priority="31797" operator="equal">
      <formula>"ALE"</formula>
    </cfRule>
    <cfRule type="cellIs" dxfId="12932" priority="31798" operator="equal">
      <formula>"CON"</formula>
    </cfRule>
  </conditionalFormatting>
  <conditionalFormatting sqref="U385:U389">
    <cfRule type="cellIs" dxfId="12931" priority="31742" operator="equal">
      <formula>"Y"</formula>
    </cfRule>
  </conditionalFormatting>
  <conditionalFormatting sqref="AH385:AI389">
    <cfRule type="cellIs" dxfId="12930" priority="31793" operator="equal">
      <formula>0</formula>
    </cfRule>
    <cfRule type="cellIs" dxfId="12929" priority="31794" operator="between">
      <formula>"0.1"</formula>
      <formula>100</formula>
    </cfRule>
    <cfRule type="cellIs" dxfId="12928" priority="31795" operator="between">
      <formula>0</formula>
      <formula>100</formula>
    </cfRule>
    <cfRule type="cellIs" dxfId="12927" priority="31796" operator="between">
      <formula>0</formula>
      <formula>100</formula>
    </cfRule>
  </conditionalFormatting>
  <conditionalFormatting sqref="AI385:AI389">
    <cfRule type="cellIs" dxfId="12926" priority="31790" operator="equal">
      <formula>0</formula>
    </cfRule>
    <cfRule type="cellIs" dxfId="12925" priority="31791" operator="between">
      <formula>0</formula>
      <formula>100</formula>
    </cfRule>
    <cfRule type="cellIs" dxfId="12924" priority="31792" operator="between">
      <formula>"0.1"</formula>
      <formula>100</formula>
    </cfRule>
  </conditionalFormatting>
  <conditionalFormatting sqref="BA385">
    <cfRule type="cellIs" dxfId="12923" priority="31788" operator="equal">
      <formula>"NO"</formula>
    </cfRule>
    <cfRule type="cellIs" dxfId="12922" priority="31789" operator="equal">
      <formula>"SI"</formula>
    </cfRule>
  </conditionalFormatting>
  <conditionalFormatting sqref="AH385:AH389">
    <cfRule type="cellIs" dxfId="12921" priority="31787" operator="equal">
      <formula>0.58</formula>
    </cfRule>
  </conditionalFormatting>
  <conditionalFormatting sqref="AI385:AI389">
    <cfRule type="cellIs" dxfId="12920" priority="31786" operator="equal">
      <formula>0.56</formula>
    </cfRule>
  </conditionalFormatting>
  <conditionalFormatting sqref="AX385:AX389">
    <cfRule type="expression" dxfId="12919" priority="31760">
      <formula>"&lt;,2"</formula>
    </cfRule>
  </conditionalFormatting>
  <conditionalFormatting sqref="AV385:AV389">
    <cfRule type="expression" dxfId="12918" priority="31759">
      <formula>"&lt;,2"</formula>
    </cfRule>
  </conditionalFormatting>
  <conditionalFormatting sqref="AZ385">
    <cfRule type="expression" dxfId="12917" priority="31761">
      <formula>$BC385=25</formula>
    </cfRule>
    <cfRule type="expression" dxfId="12916" priority="31762">
      <formula>$BC385=24</formula>
    </cfRule>
    <cfRule type="expression" dxfId="12915" priority="31763">
      <formula>$BC385=23</formula>
    </cfRule>
    <cfRule type="expression" dxfId="12914" priority="31764">
      <formula>$BC385=22</formula>
    </cfRule>
    <cfRule type="expression" dxfId="12913" priority="31765">
      <formula>$BC385=21</formula>
    </cfRule>
    <cfRule type="expression" dxfId="12912" priority="31766">
      <formula>$BC385=20</formula>
    </cfRule>
    <cfRule type="expression" dxfId="12911" priority="31767">
      <formula>$BC385=19</formula>
    </cfRule>
    <cfRule type="expression" dxfId="12910" priority="31768">
      <formula>$BC385=18</formula>
    </cfRule>
    <cfRule type="expression" dxfId="12909" priority="31769">
      <formula>$BC385=17</formula>
    </cfRule>
    <cfRule type="expression" dxfId="12908" priority="31770">
      <formula>$BC385=16</formula>
    </cfRule>
    <cfRule type="expression" dxfId="12907" priority="31771">
      <formula>$BC385=15</formula>
    </cfRule>
    <cfRule type="expression" dxfId="12906" priority="31772">
      <formula>$BC385=14</formula>
    </cfRule>
    <cfRule type="expression" dxfId="12905" priority="31773">
      <formula>$BC385=13</formula>
    </cfRule>
    <cfRule type="expression" dxfId="12904" priority="31774">
      <formula>$BC385=12</formula>
    </cfRule>
    <cfRule type="expression" dxfId="12903" priority="31775">
      <formula>$BC385=11</formula>
    </cfRule>
    <cfRule type="expression" dxfId="12902" priority="31776">
      <formula>$BC385=10</formula>
    </cfRule>
    <cfRule type="expression" dxfId="12901" priority="31777">
      <formula>$BC385=9</formula>
    </cfRule>
    <cfRule type="expression" dxfId="12900" priority="31778">
      <formula>$BC385=8</formula>
    </cfRule>
    <cfRule type="expression" dxfId="12899" priority="31779">
      <formula>$BC385=7</formula>
    </cfRule>
    <cfRule type="expression" dxfId="12898" priority="31780">
      <formula>$BC385=6</formula>
    </cfRule>
    <cfRule type="expression" dxfId="12897" priority="31781">
      <formula>$BC385=5</formula>
    </cfRule>
    <cfRule type="expression" dxfId="12896" priority="31782">
      <formula>$BC385=4</formula>
    </cfRule>
    <cfRule type="expression" dxfId="12895" priority="31783">
      <formula>$BC385=3</formula>
    </cfRule>
    <cfRule type="expression" dxfId="12894" priority="31784">
      <formula>$BC385=2</formula>
    </cfRule>
    <cfRule type="expression" dxfId="12893" priority="31785">
      <formula>$BC385=1</formula>
    </cfRule>
  </conditionalFormatting>
  <conditionalFormatting sqref="AW385:AW389">
    <cfRule type="beginsWith" dxfId="12892" priority="31754" operator="beginsWith" text="MUY ALTA">
      <formula>LEFT(AW385,LEN("MUY ALTA"))="MUY ALTA"</formula>
    </cfRule>
    <cfRule type="beginsWith" dxfId="12891" priority="31755" operator="beginsWith" text="ALTA">
      <formula>LEFT(AW385,LEN("ALTA"))="ALTA"</formula>
    </cfRule>
    <cfRule type="beginsWith" dxfId="12890" priority="31756" operator="beginsWith" text="MEDIA">
      <formula>LEFT(AW385,LEN("MEDIA"))="MEDIA"</formula>
    </cfRule>
    <cfRule type="beginsWith" dxfId="12889" priority="31757" operator="beginsWith" text="BAJA">
      <formula>LEFT(AW385,LEN("BAJA"))="BAJA"</formula>
    </cfRule>
    <cfRule type="beginsWith" dxfId="12888" priority="31758" operator="beginsWith" text="MUY BAJA">
      <formula>LEFT(AW385,LEN("MUY BAJA"))="MUY BAJA"</formula>
    </cfRule>
  </conditionalFormatting>
  <conditionalFormatting sqref="AY385:AY389">
    <cfRule type="beginsWith" dxfId="12887" priority="31749" operator="beginsWith" text="MUY ALTA">
      <formula>LEFT(AY385,LEN("MUY ALTA"))="MUY ALTA"</formula>
    </cfRule>
    <cfRule type="beginsWith" dxfId="12886" priority="31750" operator="beginsWith" text="ALTA">
      <formula>LEFT(AY385,LEN("ALTA"))="ALTA"</formula>
    </cfRule>
    <cfRule type="beginsWith" dxfId="12885" priority="31751" operator="beginsWith" text="MEDIA">
      <formula>LEFT(AY385,LEN("MEDIA"))="MEDIA"</formula>
    </cfRule>
    <cfRule type="beginsWith" dxfId="12884" priority="31752" operator="beginsWith" text="BAJA">
      <formula>LEFT(AY385,LEN("BAJA"))="BAJA"</formula>
    </cfRule>
    <cfRule type="beginsWith" dxfId="12883" priority="31753" operator="beginsWith" text="MUY BAJA">
      <formula>LEFT(AY385,LEN("MUY BAJA"))="MUY BAJA"</formula>
    </cfRule>
  </conditionalFormatting>
  <conditionalFormatting sqref="AN387:AO389">
    <cfRule type="cellIs" dxfId="12882" priority="31747" operator="equal">
      <formula>"NO"</formula>
    </cfRule>
  </conditionalFormatting>
  <conditionalFormatting sqref="BA385:BA389">
    <cfRule type="cellIs" dxfId="12881" priority="31744" operator="equal">
      <formula>"Evitar"</formula>
    </cfRule>
    <cfRule type="cellIs" dxfId="12880" priority="31745" operator="equal">
      <formula>"Aceptar"</formula>
    </cfRule>
    <cfRule type="cellIs" dxfId="12879" priority="31746" operator="equal">
      <formula>"Reducir"</formula>
    </cfRule>
  </conditionalFormatting>
  <conditionalFormatting sqref="V385:V389">
    <cfRule type="cellIs" dxfId="12878" priority="31743" operator="equal">
      <formula>"X"</formula>
    </cfRule>
  </conditionalFormatting>
  <conditionalFormatting sqref="R385">
    <cfRule type="expression" dxfId="12877" priority="31717">
      <formula>$S385=25</formula>
    </cfRule>
    <cfRule type="expression" dxfId="12876" priority="31718">
      <formula>$S385=24</formula>
    </cfRule>
    <cfRule type="expression" dxfId="12875" priority="31719">
      <formula>$S385=23</formula>
    </cfRule>
    <cfRule type="expression" dxfId="12874" priority="31720">
      <formula>$S385=22</formula>
    </cfRule>
    <cfRule type="expression" dxfId="12873" priority="31721">
      <formula>$S385=21</formula>
    </cfRule>
    <cfRule type="expression" dxfId="12872" priority="31722">
      <formula>$S385=20</formula>
    </cfRule>
    <cfRule type="expression" dxfId="12871" priority="31723">
      <formula>$S385=19</formula>
    </cfRule>
    <cfRule type="expression" dxfId="12870" priority="31724">
      <formula>$S385=18</formula>
    </cfRule>
    <cfRule type="expression" dxfId="12869" priority="31725">
      <formula>$S385=17</formula>
    </cfRule>
    <cfRule type="expression" dxfId="12868" priority="31726">
      <formula>$S385=16</formula>
    </cfRule>
    <cfRule type="expression" dxfId="12867" priority="31727">
      <formula>$S385=15</formula>
    </cfRule>
    <cfRule type="expression" dxfId="12866" priority="31728">
      <formula>$S385=14</formula>
    </cfRule>
    <cfRule type="expression" dxfId="12865" priority="31729">
      <formula>$S385=13</formula>
    </cfRule>
    <cfRule type="expression" dxfId="12864" priority="31730">
      <formula>$S385=12</formula>
    </cfRule>
    <cfRule type="expression" dxfId="12863" priority="31731">
      <formula>$S385=11</formula>
    </cfRule>
    <cfRule type="expression" dxfId="12862" priority="31732">
      <formula>$S385=10</formula>
    </cfRule>
    <cfRule type="expression" dxfId="12861" priority="31733">
      <formula>$S385=9</formula>
    </cfRule>
    <cfRule type="expression" dxfId="12860" priority="31734">
      <formula>$S385=8</formula>
    </cfRule>
    <cfRule type="expression" dxfId="12859" priority="31735">
      <formula>$S385=7</formula>
    </cfRule>
    <cfRule type="expression" dxfId="12858" priority="31736">
      <formula>$S385=6</formula>
    </cfRule>
    <cfRule type="expression" dxfId="12857" priority="31737">
      <formula>$S385=5</formula>
    </cfRule>
    <cfRule type="expression" dxfId="12856" priority="31738">
      <formula>$S385=4</formula>
    </cfRule>
    <cfRule type="expression" dxfId="12855" priority="31739">
      <formula>$S385=3</formula>
    </cfRule>
    <cfRule type="expression" dxfId="12854" priority="31740">
      <formula>$S385=2</formula>
    </cfRule>
    <cfRule type="expression" dxfId="12853" priority="31741">
      <formula>$S385=1</formula>
    </cfRule>
  </conditionalFormatting>
  <conditionalFormatting sqref="P385:P389">
    <cfRule type="expression" dxfId="12852" priority="31716">
      <formula>"&lt;,2"</formula>
    </cfRule>
  </conditionalFormatting>
  <conditionalFormatting sqref="Q385:Q389">
    <cfRule type="cellIs" dxfId="12851" priority="31708" operator="equal">
      <formula>20</formula>
    </cfRule>
    <cfRule type="cellIs" dxfId="12850" priority="31709" operator="equal">
      <formula>10</formula>
    </cfRule>
    <cfRule type="cellIs" dxfId="12849" priority="31710" operator="equal">
      <formula>5</formula>
    </cfRule>
    <cfRule type="cellIs" dxfId="12848" priority="31711" operator="equal">
      <formula>1</formula>
    </cfRule>
    <cfRule type="cellIs" dxfId="12847" priority="31712" operator="equal">
      <formula>0.8</formula>
    </cfRule>
    <cfRule type="cellIs" dxfId="12846" priority="31713" operator="equal">
      <formula>0.6</formula>
    </cfRule>
    <cfRule type="cellIs" dxfId="12845" priority="31714" operator="equal">
      <formula>0.4</formula>
    </cfRule>
    <cfRule type="cellIs" dxfId="12844" priority="31715" operator="equal">
      <formula>20%</formula>
    </cfRule>
  </conditionalFormatting>
  <conditionalFormatting sqref="O385:O389">
    <cfRule type="cellIs" dxfId="12843" priority="31701" operator="equal">
      <formula>"MUY ALTA "</formula>
    </cfRule>
    <cfRule type="cellIs" dxfId="12842" priority="31702" operator="equal">
      <formula>"MUY ALTA"</formula>
    </cfRule>
    <cfRule type="cellIs" dxfId="12841" priority="31703" operator="equal">
      <formula>"ALTA"</formula>
    </cfRule>
    <cfRule type="cellIs" dxfId="12840" priority="31704" operator="equal">
      <formula>"MEDIA"</formula>
    </cfRule>
    <cfRule type="cellIs" dxfId="12839" priority="31705" operator="equal">
      <formula>"BAJA"</formula>
    </cfRule>
    <cfRule type="cellIs" dxfId="12838" priority="31706" operator="equal">
      <formula>"MUY BAJA"</formula>
    </cfRule>
    <cfRule type="cellIs" dxfId="12837" priority="31707" operator="equal">
      <formula>0.2</formula>
    </cfRule>
  </conditionalFormatting>
  <conditionalFormatting sqref="N385:N389">
    <cfRule type="beginsWith" priority="31694" operator="beginsWith" text="La actividad que conlleva el riesgo se ejecuta como máximos 2 veces por año">
      <formula>LEFT(N385,LEN("La actividad que conlleva el riesgo se ejecuta como máximos 2 veces por año"))="La actividad que conlleva el riesgo se ejecuta como máximos 2 veces por año"</formula>
    </cfRule>
    <cfRule type="cellIs" dxfId="12836" priority="31695" operator="equal">
      <formula>"La actividad que conlleva el riesgo se ejecuta como máximos 2 veces por año"</formula>
    </cfRule>
    <cfRule type="cellIs" dxfId="12835" priority="31696" operator="equal">
      <formula>"La actividad que conlleva el riesgo se ejecuta como máximos 2 veces por año "</formula>
    </cfRule>
    <cfRule type="containsText" dxfId="12834" priority="31698" operator="containsText" text="La actividad que conlleva el riesgo se ejecuta como máximos 2 veces por año">
      <formula>NOT(ISERROR(SEARCH("La actividad que conlleva el riesgo se ejecuta como máximos 2 veces por año",N385)))</formula>
    </cfRule>
    <cfRule type="cellIs" dxfId="12833" priority="31699" operator="equal">
      <formula>"La actividad que conlleva el riesgo se ejecuta como máximos 2 veces por año"</formula>
    </cfRule>
    <cfRule type="cellIs" dxfId="12832" priority="31700" operator="equal">
      <formula>"La actividad que conlleva el riesgo se ejecuta como máximos 2 veces por año"</formula>
    </cfRule>
  </conditionalFormatting>
  <conditionalFormatting sqref="V385:V389">
    <cfRule type="expression" dxfId="12831" priority="31692">
      <formula>U385=Y</formula>
    </cfRule>
    <cfRule type="expression" dxfId="12830" priority="31693">
      <formula>U385="y"</formula>
    </cfRule>
  </conditionalFormatting>
  <conditionalFormatting sqref="V386">
    <cfRule type="expression" dxfId="12829" priority="31690">
      <formula>$U$20=Y</formula>
    </cfRule>
    <cfRule type="expression" dxfId="12828" priority="31691">
      <formula>$U$20=x</formula>
    </cfRule>
  </conditionalFormatting>
  <conditionalFormatting sqref="U385:U389">
    <cfRule type="expression" dxfId="12827" priority="31689">
      <formula>V385="X"</formula>
    </cfRule>
  </conditionalFormatting>
  <conditionalFormatting sqref="V385:V389">
    <cfRule type="expression" dxfId="12826" priority="31687">
      <formula>U385=Y</formula>
    </cfRule>
    <cfRule type="expression" dxfId="12825" priority="31688">
      <formula>U385="y"</formula>
    </cfRule>
  </conditionalFormatting>
  <conditionalFormatting sqref="V386">
    <cfRule type="expression" dxfId="12824" priority="31685">
      <formula>$U$20=Y</formula>
    </cfRule>
    <cfRule type="expression" dxfId="12823" priority="31686">
      <formula>$U$20=x</formula>
    </cfRule>
  </conditionalFormatting>
  <conditionalFormatting sqref="U385:U389">
    <cfRule type="expression" dxfId="12822" priority="31684">
      <formula>V385="X"</formula>
    </cfRule>
  </conditionalFormatting>
  <conditionalFormatting sqref="AA385:AB385">
    <cfRule type="expression" dxfId="12821" priority="31671">
      <formula>AA385=10</formula>
    </cfRule>
    <cfRule type="expression" dxfId="12820" priority="31672">
      <formula>Y385=15</formula>
    </cfRule>
    <cfRule type="expression" dxfId="12819" priority="31673">
      <formula>W385=25</formula>
    </cfRule>
    <cfRule type="cellIs" dxfId="12818" priority="31683" operator="equal">
      <formula>25</formula>
    </cfRule>
  </conditionalFormatting>
  <conditionalFormatting sqref="AA385:AB385">
    <cfRule type="expression" dxfId="12817" priority="31680">
      <formula>AC385=15</formula>
    </cfRule>
    <cfRule type="expression" dxfId="12816" priority="31681">
      <formula>AE385=10</formula>
    </cfRule>
    <cfRule type="expression" dxfId="12815" priority="31682">
      <formula>AC385=15</formula>
    </cfRule>
  </conditionalFormatting>
  <conditionalFormatting sqref="W385:X385">
    <cfRule type="expression" dxfId="12814" priority="31677">
      <formula>AA385=10</formula>
    </cfRule>
    <cfRule type="expression" dxfId="12813" priority="31678">
      <formula>W385=25</formula>
    </cfRule>
    <cfRule type="expression" dxfId="12812" priority="31679">
      <formula>Y385=15</formula>
    </cfRule>
  </conditionalFormatting>
  <conditionalFormatting sqref="Y385:Z385">
    <cfRule type="expression" dxfId="12811" priority="31674">
      <formula>Y385=15</formula>
    </cfRule>
    <cfRule type="expression" dxfId="12810" priority="31675">
      <formula>AA385=10</formula>
    </cfRule>
    <cfRule type="expression" dxfId="12809" priority="31676">
      <formula>W385=25</formula>
    </cfRule>
  </conditionalFormatting>
  <conditionalFormatting sqref="AC385:AD385">
    <cfRule type="cellIs" dxfId="12808" priority="31670" operator="equal">
      <formula>25</formula>
    </cfRule>
  </conditionalFormatting>
  <conditionalFormatting sqref="AE385:AF385">
    <cfRule type="cellIs" dxfId="12807" priority="31669" operator="equal">
      <formula>15</formula>
    </cfRule>
  </conditionalFormatting>
  <conditionalFormatting sqref="AC385:AD385">
    <cfRule type="expression" dxfId="12806" priority="31668">
      <formula>AE385=15</formula>
    </cfRule>
  </conditionalFormatting>
  <conditionalFormatting sqref="AE385:AF385">
    <cfRule type="expression" dxfId="12805" priority="31667">
      <formula>AC385=25</formula>
    </cfRule>
  </conditionalFormatting>
  <conditionalFormatting sqref="AA387:AB389">
    <cfRule type="expression" dxfId="12804" priority="31654">
      <formula>AA387=10</formula>
    </cfRule>
    <cfRule type="expression" dxfId="12803" priority="31655">
      <formula>Y387=15</formula>
    </cfRule>
    <cfRule type="expression" dxfId="12802" priority="31656">
      <formula>W387=25</formula>
    </cfRule>
    <cfRule type="cellIs" dxfId="12801" priority="31666" operator="equal">
      <formula>25</formula>
    </cfRule>
  </conditionalFormatting>
  <conditionalFormatting sqref="AA387:AB389">
    <cfRule type="expression" dxfId="12800" priority="31663">
      <formula>AC387=15</formula>
    </cfRule>
    <cfRule type="expression" dxfId="12799" priority="31664">
      <formula>AE387=10</formula>
    </cfRule>
    <cfRule type="expression" dxfId="12798" priority="31665">
      <formula>AC387=15</formula>
    </cfRule>
  </conditionalFormatting>
  <conditionalFormatting sqref="W387:X389">
    <cfRule type="expression" dxfId="12797" priority="31660">
      <formula>AA387=10</formula>
    </cfRule>
    <cfRule type="expression" dxfId="12796" priority="31661">
      <formula>W387=25</formula>
    </cfRule>
    <cfRule type="expression" dxfId="12795" priority="31662">
      <formula>Y387=15</formula>
    </cfRule>
  </conditionalFormatting>
  <conditionalFormatting sqref="Y387:Z389">
    <cfRule type="expression" dxfId="12794" priority="31657">
      <formula>Y387=15</formula>
    </cfRule>
    <cfRule type="expression" dxfId="12793" priority="31658">
      <formula>AA387=10</formula>
    </cfRule>
    <cfRule type="expression" dxfId="12792" priority="31659">
      <formula>W387=25</formula>
    </cfRule>
  </conditionalFormatting>
  <conditionalFormatting sqref="AA386:AB386">
    <cfRule type="expression" dxfId="12791" priority="31641">
      <formula>AA386=10</formula>
    </cfRule>
    <cfRule type="expression" dxfId="12790" priority="31642">
      <formula>Y386=15</formula>
    </cfRule>
    <cfRule type="expression" dxfId="12789" priority="31643">
      <formula>W386=25</formula>
    </cfRule>
    <cfRule type="cellIs" dxfId="12788" priority="31653" operator="equal">
      <formula>25</formula>
    </cfRule>
  </conditionalFormatting>
  <conditionalFormatting sqref="AA386:AB386">
    <cfRule type="expression" dxfId="12787" priority="31650">
      <formula>AC386=15</formula>
    </cfRule>
    <cfRule type="expression" dxfId="12786" priority="31651">
      <formula>AE386=10</formula>
    </cfRule>
    <cfRule type="expression" dxfId="12785" priority="31652">
      <formula>AC386=15</formula>
    </cfRule>
  </conditionalFormatting>
  <conditionalFormatting sqref="W386:X386">
    <cfRule type="expression" dxfId="12784" priority="31647">
      <formula>AA386=10</formula>
    </cfRule>
    <cfRule type="expression" dxfId="12783" priority="31648">
      <formula>W386=25</formula>
    </cfRule>
    <cfRule type="expression" dxfId="12782" priority="31649">
      <formula>Y386=15</formula>
    </cfRule>
  </conditionalFormatting>
  <conditionalFormatting sqref="Y386:Z386">
    <cfRule type="expression" dxfId="12781" priority="31644">
      <formula>Y386=15</formula>
    </cfRule>
    <cfRule type="expression" dxfId="12780" priority="31645">
      <formula>AA386=10</formula>
    </cfRule>
    <cfRule type="expression" dxfId="12779" priority="31646">
      <formula>W386=25</formula>
    </cfRule>
  </conditionalFormatting>
  <conditionalFormatting sqref="AC386:AD389">
    <cfRule type="cellIs" dxfId="12778" priority="31640" operator="equal">
      <formula>25</formula>
    </cfRule>
  </conditionalFormatting>
  <conditionalFormatting sqref="AE386:AF389">
    <cfRule type="cellIs" dxfId="12777" priority="31639" operator="equal">
      <formula>15</formula>
    </cfRule>
  </conditionalFormatting>
  <conditionalFormatting sqref="AC386:AD389">
    <cfRule type="expression" dxfId="12776" priority="31638">
      <formula>AE386=15</formula>
    </cfRule>
  </conditionalFormatting>
  <conditionalFormatting sqref="AE386:AF389">
    <cfRule type="expression" dxfId="12775" priority="31637">
      <formula>AC386=25</formula>
    </cfRule>
  </conditionalFormatting>
  <conditionalFormatting sqref="CA385:CC389 CE385:CG389 CI385:CK389 CM385:CO389">
    <cfRule type="cellIs" dxfId="12774" priority="31635" operator="equal">
      <formula>"NO"</formula>
    </cfRule>
    <cfRule type="cellIs" dxfId="12773" priority="31636" operator="equal">
      <formula>"SI"</formula>
    </cfRule>
  </conditionalFormatting>
  <conditionalFormatting sqref="DA385:DC389 DE385:DG389 DM385:DO389 DI385:DK389">
    <cfRule type="cellIs" dxfId="12772" priority="31633" operator="equal">
      <formula>"NO"</formula>
    </cfRule>
    <cfRule type="cellIs" dxfId="12771" priority="31634" operator="equal">
      <formula>"SI"</formula>
    </cfRule>
  </conditionalFormatting>
  <conditionalFormatting sqref="CV385:CY389">
    <cfRule type="cellIs" dxfId="12770" priority="31631" operator="equal">
      <formula>"NO"</formula>
    </cfRule>
    <cfRule type="cellIs" dxfId="12769" priority="31632" operator="equal">
      <formula>"SI"</formula>
    </cfRule>
  </conditionalFormatting>
  <conditionalFormatting sqref="AN385:AO385">
    <cfRule type="cellIs" dxfId="12768" priority="31625" operator="equal">
      <formula>"NO"</formula>
    </cfRule>
  </conditionalFormatting>
  <conditionalFormatting sqref="AJ385:AK385">
    <cfRule type="cellIs" dxfId="12767" priority="31629" operator="equal">
      <formula>"NO"</formula>
    </cfRule>
    <cfRule type="cellIs" dxfId="12766" priority="31630" operator="equal">
      <formula>"SI"</formula>
    </cfRule>
  </conditionalFormatting>
  <conditionalFormatting sqref="AL385:AM385">
    <cfRule type="cellIs" dxfId="12765" priority="31627" operator="equal">
      <formula>"ALE"</formula>
    </cfRule>
    <cfRule type="cellIs" dxfId="12764" priority="31628" operator="equal">
      <formula>"CON"</formula>
    </cfRule>
  </conditionalFormatting>
  <conditionalFormatting sqref="AJ386:AK386">
    <cfRule type="cellIs" dxfId="12763" priority="31623" operator="equal">
      <formula>"NO"</formula>
    </cfRule>
    <cfRule type="cellIs" dxfId="12762" priority="31624" operator="equal">
      <formula>"SI"</formula>
    </cfRule>
  </conditionalFormatting>
  <conditionalFormatting sqref="AL386:AM386">
    <cfRule type="cellIs" dxfId="12761" priority="31621" operator="equal">
      <formula>"ALE"</formula>
    </cfRule>
    <cfRule type="cellIs" dxfId="12760" priority="31622" operator="equal">
      <formula>"CON"</formula>
    </cfRule>
  </conditionalFormatting>
  <conditionalFormatting sqref="AN386:AO386">
    <cfRule type="cellIs" dxfId="12759" priority="31619" operator="equal">
      <formula>"NO"</formula>
    </cfRule>
  </conditionalFormatting>
  <conditionalFormatting sqref="U391:V395">
    <cfRule type="cellIs" dxfId="12758" priority="31618" operator="equal">
      <formula>"X"</formula>
    </cfRule>
  </conditionalFormatting>
  <conditionalFormatting sqref="AJ393:AK395">
    <cfRule type="cellIs" dxfId="12757" priority="31616" operator="equal">
      <formula>"NO"</formula>
    </cfRule>
    <cfRule type="cellIs" dxfId="12756" priority="31617" operator="equal">
      <formula>"SI"</formula>
    </cfRule>
  </conditionalFormatting>
  <conditionalFormatting sqref="AL393:AM395">
    <cfRule type="cellIs" dxfId="12755" priority="31614" operator="equal">
      <formula>"ALE"</formula>
    </cfRule>
    <cfRule type="cellIs" dxfId="12754" priority="31615" operator="equal">
      <formula>"CON"</formula>
    </cfRule>
  </conditionalFormatting>
  <conditionalFormatting sqref="U391:U395">
    <cfRule type="cellIs" dxfId="12753" priority="31559" operator="equal">
      <formula>"Y"</formula>
    </cfRule>
  </conditionalFormatting>
  <conditionalFormatting sqref="AH391:AI395">
    <cfRule type="cellIs" dxfId="12752" priority="31610" operator="equal">
      <formula>0</formula>
    </cfRule>
    <cfRule type="cellIs" dxfId="12751" priority="31611" operator="between">
      <formula>"0.1"</formula>
      <formula>100</formula>
    </cfRule>
    <cfRule type="cellIs" dxfId="12750" priority="31612" operator="between">
      <formula>0</formula>
      <formula>100</formula>
    </cfRule>
    <cfRule type="cellIs" dxfId="12749" priority="31613" operator="between">
      <formula>0</formula>
      <formula>100</formula>
    </cfRule>
  </conditionalFormatting>
  <conditionalFormatting sqref="AI391:AI395">
    <cfRule type="cellIs" dxfId="12748" priority="31607" operator="equal">
      <formula>0</formula>
    </cfRule>
    <cfRule type="cellIs" dxfId="12747" priority="31608" operator="between">
      <formula>0</formula>
      <formula>100</formula>
    </cfRule>
    <cfRule type="cellIs" dxfId="12746" priority="31609" operator="between">
      <formula>"0.1"</formula>
      <formula>100</formula>
    </cfRule>
  </conditionalFormatting>
  <conditionalFormatting sqref="BA391">
    <cfRule type="cellIs" dxfId="12745" priority="31605" operator="equal">
      <formula>"NO"</formula>
    </cfRule>
    <cfRule type="cellIs" dxfId="12744" priority="31606" operator="equal">
      <formula>"SI"</formula>
    </cfRule>
  </conditionalFormatting>
  <conditionalFormatting sqref="AH391:AH395">
    <cfRule type="cellIs" dxfId="12743" priority="31604" operator="equal">
      <formula>0.58</formula>
    </cfRule>
  </conditionalFormatting>
  <conditionalFormatting sqref="AI391:AI395">
    <cfRule type="cellIs" dxfId="12742" priority="31603" operator="equal">
      <formula>0.56</formula>
    </cfRule>
  </conditionalFormatting>
  <conditionalFormatting sqref="AX391:AX395">
    <cfRule type="expression" dxfId="12741" priority="31577">
      <formula>"&lt;,2"</formula>
    </cfRule>
  </conditionalFormatting>
  <conditionalFormatting sqref="AV391:AV395">
    <cfRule type="expression" dxfId="12740" priority="31576">
      <formula>"&lt;,2"</formula>
    </cfRule>
  </conditionalFormatting>
  <conditionalFormatting sqref="AZ391">
    <cfRule type="expression" dxfId="12739" priority="31578">
      <formula>$BC391=25</formula>
    </cfRule>
    <cfRule type="expression" dxfId="12738" priority="31579">
      <formula>$BC391=24</formula>
    </cfRule>
    <cfRule type="expression" dxfId="12737" priority="31580">
      <formula>$BC391=23</formula>
    </cfRule>
    <cfRule type="expression" dxfId="12736" priority="31581">
      <formula>$BC391=22</formula>
    </cfRule>
    <cfRule type="expression" dxfId="12735" priority="31582">
      <formula>$BC391=21</formula>
    </cfRule>
    <cfRule type="expression" dxfId="12734" priority="31583">
      <formula>$BC391=20</formula>
    </cfRule>
    <cfRule type="expression" dxfId="12733" priority="31584">
      <formula>$BC391=19</formula>
    </cfRule>
    <cfRule type="expression" dxfId="12732" priority="31585">
      <formula>$BC391=18</formula>
    </cfRule>
    <cfRule type="expression" dxfId="12731" priority="31586">
      <formula>$BC391=17</formula>
    </cfRule>
    <cfRule type="expression" dxfId="12730" priority="31587">
      <formula>$BC391=16</formula>
    </cfRule>
    <cfRule type="expression" dxfId="12729" priority="31588">
      <formula>$BC391=15</formula>
    </cfRule>
    <cfRule type="expression" dxfId="12728" priority="31589">
      <formula>$BC391=14</formula>
    </cfRule>
    <cfRule type="expression" dxfId="12727" priority="31590">
      <formula>$BC391=13</formula>
    </cfRule>
    <cfRule type="expression" dxfId="12726" priority="31591">
      <formula>$BC391=12</formula>
    </cfRule>
    <cfRule type="expression" dxfId="12725" priority="31592">
      <formula>$BC391=11</formula>
    </cfRule>
    <cfRule type="expression" dxfId="12724" priority="31593">
      <formula>$BC391=10</formula>
    </cfRule>
    <cfRule type="expression" dxfId="12723" priority="31594">
      <formula>$BC391=9</formula>
    </cfRule>
    <cfRule type="expression" dxfId="12722" priority="31595">
      <formula>$BC391=8</formula>
    </cfRule>
    <cfRule type="expression" dxfId="12721" priority="31596">
      <formula>$BC391=7</formula>
    </cfRule>
    <cfRule type="expression" dxfId="12720" priority="31597">
      <formula>$BC391=6</formula>
    </cfRule>
    <cfRule type="expression" dxfId="12719" priority="31598">
      <formula>$BC391=5</formula>
    </cfRule>
    <cfRule type="expression" dxfId="12718" priority="31599">
      <formula>$BC391=4</formula>
    </cfRule>
    <cfRule type="expression" dxfId="12717" priority="31600">
      <formula>$BC391=3</formula>
    </cfRule>
    <cfRule type="expression" dxfId="12716" priority="31601">
      <formula>$BC391=2</formula>
    </cfRule>
    <cfRule type="expression" dxfId="12715" priority="31602">
      <formula>$BC391=1</formula>
    </cfRule>
  </conditionalFormatting>
  <conditionalFormatting sqref="AW391:AW395">
    <cfRule type="beginsWith" dxfId="12714" priority="31571" operator="beginsWith" text="MUY ALTA">
      <formula>LEFT(AW391,LEN("MUY ALTA"))="MUY ALTA"</formula>
    </cfRule>
    <cfRule type="beginsWith" dxfId="12713" priority="31572" operator="beginsWith" text="ALTA">
      <formula>LEFT(AW391,LEN("ALTA"))="ALTA"</formula>
    </cfRule>
    <cfRule type="beginsWith" dxfId="12712" priority="31573" operator="beginsWith" text="MEDIA">
      <formula>LEFT(AW391,LEN("MEDIA"))="MEDIA"</formula>
    </cfRule>
    <cfRule type="beginsWith" dxfId="12711" priority="31574" operator="beginsWith" text="BAJA">
      <formula>LEFT(AW391,LEN("BAJA"))="BAJA"</formula>
    </cfRule>
    <cfRule type="beginsWith" dxfId="12710" priority="31575" operator="beginsWith" text="MUY BAJA">
      <formula>LEFT(AW391,LEN("MUY BAJA"))="MUY BAJA"</formula>
    </cfRule>
  </conditionalFormatting>
  <conditionalFormatting sqref="AY391:AY395">
    <cfRule type="beginsWith" dxfId="12709" priority="31566" operator="beginsWith" text="MUY ALTA">
      <formula>LEFT(AY391,LEN("MUY ALTA"))="MUY ALTA"</formula>
    </cfRule>
    <cfRule type="beginsWith" dxfId="12708" priority="31567" operator="beginsWith" text="ALTA">
      <formula>LEFT(AY391,LEN("ALTA"))="ALTA"</formula>
    </cfRule>
    <cfRule type="beginsWith" dxfId="12707" priority="31568" operator="beginsWith" text="MEDIA">
      <formula>LEFT(AY391,LEN("MEDIA"))="MEDIA"</formula>
    </cfRule>
    <cfRule type="beginsWith" dxfId="12706" priority="31569" operator="beginsWith" text="BAJA">
      <formula>LEFT(AY391,LEN("BAJA"))="BAJA"</formula>
    </cfRule>
    <cfRule type="beginsWith" dxfId="12705" priority="31570" operator="beginsWith" text="MUY BAJA">
      <formula>LEFT(AY391,LEN("MUY BAJA"))="MUY BAJA"</formula>
    </cfRule>
  </conditionalFormatting>
  <conditionalFormatting sqref="AN393:AO395">
    <cfRule type="cellIs" dxfId="12704" priority="31564" operator="equal">
      <formula>"NO"</formula>
    </cfRule>
  </conditionalFormatting>
  <conditionalFormatting sqref="BA391:BA395">
    <cfRule type="cellIs" dxfId="12703" priority="31561" operator="equal">
      <formula>"Evitar"</formula>
    </cfRule>
    <cfRule type="cellIs" dxfId="12702" priority="31562" operator="equal">
      <formula>"Aceptar"</formula>
    </cfRule>
    <cfRule type="cellIs" dxfId="12701" priority="31563" operator="equal">
      <formula>"Reducir"</formula>
    </cfRule>
  </conditionalFormatting>
  <conditionalFormatting sqref="V391:V395">
    <cfRule type="cellIs" dxfId="12700" priority="31560" operator="equal">
      <formula>"X"</formula>
    </cfRule>
  </conditionalFormatting>
  <conditionalFormatting sqref="R391">
    <cfRule type="expression" dxfId="12699" priority="31534">
      <formula>$S391=25</formula>
    </cfRule>
    <cfRule type="expression" dxfId="12698" priority="31535">
      <formula>$S391=24</formula>
    </cfRule>
    <cfRule type="expression" dxfId="12697" priority="31536">
      <formula>$S391=23</formula>
    </cfRule>
    <cfRule type="expression" dxfId="12696" priority="31537">
      <formula>$S391=22</formula>
    </cfRule>
    <cfRule type="expression" dxfId="12695" priority="31538">
      <formula>$S391=21</formula>
    </cfRule>
    <cfRule type="expression" dxfId="12694" priority="31539">
      <formula>$S391=20</formula>
    </cfRule>
    <cfRule type="expression" dxfId="12693" priority="31540">
      <formula>$S391=19</formula>
    </cfRule>
    <cfRule type="expression" dxfId="12692" priority="31541">
      <formula>$S391=18</formula>
    </cfRule>
    <cfRule type="expression" dxfId="12691" priority="31542">
      <formula>$S391=17</formula>
    </cfRule>
    <cfRule type="expression" dxfId="12690" priority="31543">
      <formula>$S391=16</formula>
    </cfRule>
    <cfRule type="expression" dxfId="12689" priority="31544">
      <formula>$S391=15</formula>
    </cfRule>
    <cfRule type="expression" dxfId="12688" priority="31545">
      <formula>$S391=14</formula>
    </cfRule>
    <cfRule type="expression" dxfId="12687" priority="31546">
      <formula>$S391=13</formula>
    </cfRule>
    <cfRule type="expression" dxfId="12686" priority="31547">
      <formula>$S391=12</formula>
    </cfRule>
    <cfRule type="expression" dxfId="12685" priority="31548">
      <formula>$S391=11</formula>
    </cfRule>
    <cfRule type="expression" dxfId="12684" priority="31549">
      <formula>$S391=10</formula>
    </cfRule>
    <cfRule type="expression" dxfId="12683" priority="31550">
      <formula>$S391=9</formula>
    </cfRule>
    <cfRule type="expression" dxfId="12682" priority="31551">
      <formula>$S391=8</formula>
    </cfRule>
    <cfRule type="expression" dxfId="12681" priority="31552">
      <formula>$S391=7</formula>
    </cfRule>
    <cfRule type="expression" dxfId="12680" priority="31553">
      <formula>$S391=6</formula>
    </cfRule>
    <cfRule type="expression" dxfId="12679" priority="31554">
      <formula>$S391=5</formula>
    </cfRule>
    <cfRule type="expression" dxfId="12678" priority="31555">
      <formula>$S391=4</formula>
    </cfRule>
    <cfRule type="expression" dxfId="12677" priority="31556">
      <formula>$S391=3</formula>
    </cfRule>
    <cfRule type="expression" dxfId="12676" priority="31557">
      <formula>$S391=2</formula>
    </cfRule>
    <cfRule type="expression" dxfId="12675" priority="31558">
      <formula>$S391=1</formula>
    </cfRule>
  </conditionalFormatting>
  <conditionalFormatting sqref="P391:P395">
    <cfRule type="expression" dxfId="12674" priority="31533">
      <formula>"&lt;,2"</formula>
    </cfRule>
  </conditionalFormatting>
  <conditionalFormatting sqref="Q391:Q395">
    <cfRule type="cellIs" dxfId="12673" priority="31525" operator="equal">
      <formula>20</formula>
    </cfRule>
    <cfRule type="cellIs" dxfId="12672" priority="31526" operator="equal">
      <formula>10</formula>
    </cfRule>
    <cfRule type="cellIs" dxfId="12671" priority="31527" operator="equal">
      <formula>5</formula>
    </cfRule>
    <cfRule type="cellIs" dxfId="12670" priority="31528" operator="equal">
      <formula>1</formula>
    </cfRule>
    <cfRule type="cellIs" dxfId="12669" priority="31529" operator="equal">
      <formula>0.8</formula>
    </cfRule>
    <cfRule type="cellIs" dxfId="12668" priority="31530" operator="equal">
      <formula>0.6</formula>
    </cfRule>
    <cfRule type="cellIs" dxfId="12667" priority="31531" operator="equal">
      <formula>0.4</formula>
    </cfRule>
    <cfRule type="cellIs" dxfId="12666" priority="31532" operator="equal">
      <formula>20%</formula>
    </cfRule>
  </conditionalFormatting>
  <conditionalFormatting sqref="O391:O395">
    <cfRule type="cellIs" dxfId="12665" priority="31518" operator="equal">
      <formula>"MUY ALTA "</formula>
    </cfRule>
    <cfRule type="cellIs" dxfId="12664" priority="31519" operator="equal">
      <formula>"MUY ALTA"</formula>
    </cfRule>
    <cfRule type="cellIs" dxfId="12663" priority="31520" operator="equal">
      <formula>"ALTA"</formula>
    </cfRule>
    <cfRule type="cellIs" dxfId="12662" priority="31521" operator="equal">
      <formula>"MEDIA"</formula>
    </cfRule>
    <cfRule type="cellIs" dxfId="12661" priority="31522" operator="equal">
      <formula>"BAJA"</formula>
    </cfRule>
    <cfRule type="cellIs" dxfId="12660" priority="31523" operator="equal">
      <formula>"MUY BAJA"</formula>
    </cfRule>
    <cfRule type="cellIs" dxfId="12659" priority="31524" operator="equal">
      <formula>0.2</formula>
    </cfRule>
  </conditionalFormatting>
  <conditionalFormatting sqref="N391:N395">
    <cfRule type="beginsWith" priority="31511" operator="beginsWith" text="La actividad que conlleva el riesgo se ejecuta como máximos 2 veces por año">
      <formula>LEFT(N391,LEN("La actividad que conlleva el riesgo se ejecuta como máximos 2 veces por año"))="La actividad que conlleva el riesgo se ejecuta como máximos 2 veces por año"</formula>
    </cfRule>
    <cfRule type="cellIs" dxfId="12658" priority="31512" operator="equal">
      <formula>"La actividad que conlleva el riesgo se ejecuta como máximos 2 veces por año"</formula>
    </cfRule>
    <cfRule type="cellIs" dxfId="12657" priority="31513" operator="equal">
      <formula>"La actividad que conlleva el riesgo se ejecuta como máximos 2 veces por año "</formula>
    </cfRule>
    <cfRule type="containsText" dxfId="12656" priority="31515" operator="containsText" text="La actividad que conlleva el riesgo se ejecuta como máximos 2 veces por año">
      <formula>NOT(ISERROR(SEARCH("La actividad que conlleva el riesgo se ejecuta como máximos 2 veces por año",N391)))</formula>
    </cfRule>
    <cfRule type="cellIs" dxfId="12655" priority="31516" operator="equal">
      <formula>"La actividad que conlleva el riesgo se ejecuta como máximos 2 veces por año"</formula>
    </cfRule>
    <cfRule type="cellIs" dxfId="12654" priority="31517" operator="equal">
      <formula>"La actividad que conlleva el riesgo se ejecuta como máximos 2 veces por año"</formula>
    </cfRule>
  </conditionalFormatting>
  <conditionalFormatting sqref="V391:V395">
    <cfRule type="expression" dxfId="12653" priority="31509">
      <formula>U391=Y</formula>
    </cfRule>
    <cfRule type="expression" dxfId="12652" priority="31510">
      <formula>U391="y"</formula>
    </cfRule>
  </conditionalFormatting>
  <conditionalFormatting sqref="V392">
    <cfRule type="expression" dxfId="12651" priority="31507">
      <formula>$U$20=Y</formula>
    </cfRule>
    <cfRule type="expression" dxfId="12650" priority="31508">
      <formula>$U$20=x</formula>
    </cfRule>
  </conditionalFormatting>
  <conditionalFormatting sqref="U391:U395">
    <cfRule type="expression" dxfId="12649" priority="31506">
      <formula>V391="X"</formula>
    </cfRule>
  </conditionalFormatting>
  <conditionalFormatting sqref="V391:V395">
    <cfRule type="expression" dxfId="12648" priority="31504">
      <formula>U391=Y</formula>
    </cfRule>
    <cfRule type="expression" dxfId="12647" priority="31505">
      <formula>U391="y"</formula>
    </cfRule>
  </conditionalFormatting>
  <conditionalFormatting sqref="V392">
    <cfRule type="expression" dxfId="12646" priority="31502">
      <formula>$U$20=Y</formula>
    </cfRule>
    <cfRule type="expression" dxfId="12645" priority="31503">
      <formula>$U$20=x</formula>
    </cfRule>
  </conditionalFormatting>
  <conditionalFormatting sqref="U391:U395">
    <cfRule type="expression" dxfId="12644" priority="31501">
      <formula>V391="X"</formula>
    </cfRule>
  </conditionalFormatting>
  <conditionalFormatting sqref="AA391:AB391">
    <cfRule type="expression" dxfId="12643" priority="31488">
      <formula>AA391=10</formula>
    </cfRule>
    <cfRule type="expression" dxfId="12642" priority="31489">
      <formula>Y391=15</formula>
    </cfRule>
    <cfRule type="expression" dxfId="12641" priority="31490">
      <formula>W391=25</formula>
    </cfRule>
    <cfRule type="cellIs" dxfId="12640" priority="31500" operator="equal">
      <formula>25</formula>
    </cfRule>
  </conditionalFormatting>
  <conditionalFormatting sqref="AA391:AB391">
    <cfRule type="expression" dxfId="12639" priority="31497">
      <formula>AC391=15</formula>
    </cfRule>
    <cfRule type="expression" dxfId="12638" priority="31498">
      <formula>AE391=10</formula>
    </cfRule>
    <cfRule type="expression" dxfId="12637" priority="31499">
      <formula>AC391=15</formula>
    </cfRule>
  </conditionalFormatting>
  <conditionalFormatting sqref="W391:X391">
    <cfRule type="expression" dxfId="12636" priority="31494">
      <formula>AA391=10</formula>
    </cfRule>
    <cfRule type="expression" dxfId="12635" priority="31495">
      <formula>W391=25</formula>
    </cfRule>
    <cfRule type="expression" dxfId="12634" priority="31496">
      <formula>Y391=15</formula>
    </cfRule>
  </conditionalFormatting>
  <conditionalFormatting sqref="Y391:Z391">
    <cfRule type="expression" dxfId="12633" priority="31491">
      <formula>Y391=15</formula>
    </cfRule>
    <cfRule type="expression" dxfId="12632" priority="31492">
      <formula>AA391=10</formula>
    </cfRule>
    <cfRule type="expression" dxfId="12631" priority="31493">
      <formula>W391=25</formula>
    </cfRule>
  </conditionalFormatting>
  <conditionalFormatting sqref="AC391:AD391">
    <cfRule type="cellIs" dxfId="12630" priority="31487" operator="equal">
      <formula>25</formula>
    </cfRule>
  </conditionalFormatting>
  <conditionalFormatting sqref="AE391:AF391">
    <cfRule type="cellIs" dxfId="12629" priority="31486" operator="equal">
      <formula>15</formula>
    </cfRule>
  </conditionalFormatting>
  <conditionalFormatting sqref="AC391:AD391">
    <cfRule type="expression" dxfId="12628" priority="31485">
      <formula>AE391=15</formula>
    </cfRule>
  </conditionalFormatting>
  <conditionalFormatting sqref="AE391:AF391">
    <cfRule type="expression" dxfId="12627" priority="31484">
      <formula>AC391=25</formula>
    </cfRule>
  </conditionalFormatting>
  <conditionalFormatting sqref="AA393:AB395">
    <cfRule type="expression" dxfId="12626" priority="31471">
      <formula>AA393=10</formula>
    </cfRule>
    <cfRule type="expression" dxfId="12625" priority="31472">
      <formula>Y393=15</formula>
    </cfRule>
    <cfRule type="expression" dxfId="12624" priority="31473">
      <formula>W393=25</formula>
    </cfRule>
    <cfRule type="cellIs" dxfId="12623" priority="31483" operator="equal">
      <formula>25</formula>
    </cfRule>
  </conditionalFormatting>
  <conditionalFormatting sqref="AA393:AB395">
    <cfRule type="expression" dxfId="12622" priority="31480">
      <formula>AC393=15</formula>
    </cfRule>
    <cfRule type="expression" dxfId="12621" priority="31481">
      <formula>AE393=10</formula>
    </cfRule>
    <cfRule type="expression" dxfId="12620" priority="31482">
      <formula>AC393=15</formula>
    </cfRule>
  </conditionalFormatting>
  <conditionalFormatting sqref="W393:X395">
    <cfRule type="expression" dxfId="12619" priority="31477">
      <formula>AA393=10</formula>
    </cfRule>
    <cfRule type="expression" dxfId="12618" priority="31478">
      <formula>W393=25</formula>
    </cfRule>
    <cfRule type="expression" dxfId="12617" priority="31479">
      <formula>Y393=15</formula>
    </cfRule>
  </conditionalFormatting>
  <conditionalFormatting sqref="Y393:Z395">
    <cfRule type="expression" dxfId="12616" priority="31474">
      <formula>Y393=15</formula>
    </cfRule>
    <cfRule type="expression" dxfId="12615" priority="31475">
      <formula>AA393=10</formula>
    </cfRule>
    <cfRule type="expression" dxfId="12614" priority="31476">
      <formula>W393=25</formula>
    </cfRule>
  </conditionalFormatting>
  <conditionalFormatting sqref="AA392:AB392">
    <cfRule type="expression" dxfId="12613" priority="31458">
      <formula>AA392=10</formula>
    </cfRule>
    <cfRule type="expression" dxfId="12612" priority="31459">
      <formula>Y392=15</formula>
    </cfRule>
    <cfRule type="expression" dxfId="12611" priority="31460">
      <formula>W392=25</formula>
    </cfRule>
    <cfRule type="cellIs" dxfId="12610" priority="31470" operator="equal">
      <formula>25</formula>
    </cfRule>
  </conditionalFormatting>
  <conditionalFormatting sqref="AA392:AB392">
    <cfRule type="expression" dxfId="12609" priority="31467">
      <formula>AC392=15</formula>
    </cfRule>
    <cfRule type="expression" dxfId="12608" priority="31468">
      <formula>AE392=10</formula>
    </cfRule>
    <cfRule type="expression" dxfId="12607" priority="31469">
      <formula>AC392=15</formula>
    </cfRule>
  </conditionalFormatting>
  <conditionalFormatting sqref="W392:X392">
    <cfRule type="expression" dxfId="12606" priority="31464">
      <formula>AA392=10</formula>
    </cfRule>
    <cfRule type="expression" dxfId="12605" priority="31465">
      <formula>W392=25</formula>
    </cfRule>
    <cfRule type="expression" dxfId="12604" priority="31466">
      <formula>Y392=15</formula>
    </cfRule>
  </conditionalFormatting>
  <conditionalFormatting sqref="Y392:Z392">
    <cfRule type="expression" dxfId="12603" priority="31461">
      <formula>Y392=15</formula>
    </cfRule>
    <cfRule type="expression" dxfId="12602" priority="31462">
      <formula>AA392=10</formula>
    </cfRule>
    <cfRule type="expression" dxfId="12601" priority="31463">
      <formula>W392=25</formula>
    </cfRule>
  </conditionalFormatting>
  <conditionalFormatting sqref="AC392:AD395">
    <cfRule type="cellIs" dxfId="12600" priority="31457" operator="equal">
      <formula>25</formula>
    </cfRule>
  </conditionalFormatting>
  <conditionalFormatting sqref="AE392:AF395">
    <cfRule type="cellIs" dxfId="12599" priority="31456" operator="equal">
      <formula>15</formula>
    </cfRule>
  </conditionalFormatting>
  <conditionalFormatting sqref="AC392:AD395">
    <cfRule type="expression" dxfId="12598" priority="31455">
      <formula>AE392=15</formula>
    </cfRule>
  </conditionalFormatting>
  <conditionalFormatting sqref="AE392:AF395">
    <cfRule type="expression" dxfId="12597" priority="31454">
      <formula>AC392=25</formula>
    </cfRule>
  </conditionalFormatting>
  <conditionalFormatting sqref="CA391:CC395 CE391:CG395 CI391:CK395 CM391:CO395">
    <cfRule type="cellIs" dxfId="12596" priority="31452" operator="equal">
      <formula>"NO"</formula>
    </cfRule>
    <cfRule type="cellIs" dxfId="12595" priority="31453" operator="equal">
      <formula>"SI"</formula>
    </cfRule>
  </conditionalFormatting>
  <conditionalFormatting sqref="DA391:DC395 DE391:DG395 DM391:DO395 DI391:DK395">
    <cfRule type="cellIs" dxfId="12594" priority="31450" operator="equal">
      <formula>"NO"</formula>
    </cfRule>
    <cfRule type="cellIs" dxfId="12593" priority="31451" operator="equal">
      <formula>"SI"</formula>
    </cfRule>
  </conditionalFormatting>
  <conditionalFormatting sqref="CV391:CY395">
    <cfRule type="cellIs" dxfId="12592" priority="31448" operator="equal">
      <formula>"NO"</formula>
    </cfRule>
    <cfRule type="cellIs" dxfId="12591" priority="31449" operator="equal">
      <formula>"SI"</formula>
    </cfRule>
  </conditionalFormatting>
  <conditionalFormatting sqref="AN391:AO391">
    <cfRule type="cellIs" dxfId="12590" priority="31442" operator="equal">
      <formula>"NO"</formula>
    </cfRule>
  </conditionalFormatting>
  <conditionalFormatting sqref="AJ391:AK391">
    <cfRule type="cellIs" dxfId="12589" priority="31446" operator="equal">
      <formula>"NO"</formula>
    </cfRule>
    <cfRule type="cellIs" dxfId="12588" priority="31447" operator="equal">
      <formula>"SI"</formula>
    </cfRule>
  </conditionalFormatting>
  <conditionalFormatting sqref="AL391:AM391">
    <cfRule type="cellIs" dxfId="12587" priority="31444" operator="equal">
      <formula>"ALE"</formula>
    </cfRule>
    <cfRule type="cellIs" dxfId="12586" priority="31445" operator="equal">
      <formula>"CON"</formula>
    </cfRule>
  </conditionalFormatting>
  <conditionalFormatting sqref="AJ392:AK392">
    <cfRule type="cellIs" dxfId="12585" priority="31440" operator="equal">
      <formula>"NO"</formula>
    </cfRule>
    <cfRule type="cellIs" dxfId="12584" priority="31441" operator="equal">
      <formula>"SI"</formula>
    </cfRule>
  </conditionalFormatting>
  <conditionalFormatting sqref="AL392:AM392">
    <cfRule type="cellIs" dxfId="12583" priority="31438" operator="equal">
      <formula>"ALE"</formula>
    </cfRule>
    <cfRule type="cellIs" dxfId="12582" priority="31439" operator="equal">
      <formula>"CON"</formula>
    </cfRule>
  </conditionalFormatting>
  <conditionalFormatting sqref="AN392:AO392">
    <cfRule type="cellIs" dxfId="12581" priority="31436" operator="equal">
      <formula>"NO"</formula>
    </cfRule>
  </conditionalFormatting>
  <conditionalFormatting sqref="U397:V401">
    <cfRule type="cellIs" dxfId="12580" priority="31435" operator="equal">
      <formula>"X"</formula>
    </cfRule>
  </conditionalFormatting>
  <conditionalFormatting sqref="AJ399:AK401">
    <cfRule type="cellIs" dxfId="12579" priority="31433" operator="equal">
      <formula>"NO"</formula>
    </cfRule>
    <cfRule type="cellIs" dxfId="12578" priority="31434" operator="equal">
      <formula>"SI"</formula>
    </cfRule>
  </conditionalFormatting>
  <conditionalFormatting sqref="AL399:AM401">
    <cfRule type="cellIs" dxfId="12577" priority="31431" operator="equal">
      <formula>"ALE"</formula>
    </cfRule>
    <cfRule type="cellIs" dxfId="12576" priority="31432" operator="equal">
      <formula>"CON"</formula>
    </cfRule>
  </conditionalFormatting>
  <conditionalFormatting sqref="U397:U401">
    <cfRule type="cellIs" dxfId="12575" priority="31376" operator="equal">
      <formula>"Y"</formula>
    </cfRule>
  </conditionalFormatting>
  <conditionalFormatting sqref="AH397:AI401">
    <cfRule type="cellIs" dxfId="12574" priority="31427" operator="equal">
      <formula>0</formula>
    </cfRule>
    <cfRule type="cellIs" dxfId="12573" priority="31428" operator="between">
      <formula>"0.1"</formula>
      <formula>100</formula>
    </cfRule>
    <cfRule type="cellIs" dxfId="12572" priority="31429" operator="between">
      <formula>0</formula>
      <formula>100</formula>
    </cfRule>
    <cfRule type="cellIs" dxfId="12571" priority="31430" operator="between">
      <formula>0</formula>
      <formula>100</formula>
    </cfRule>
  </conditionalFormatting>
  <conditionalFormatting sqref="AI397:AI401">
    <cfRule type="cellIs" dxfId="12570" priority="31424" operator="equal">
      <formula>0</formula>
    </cfRule>
    <cfRule type="cellIs" dxfId="12569" priority="31425" operator="between">
      <formula>0</formula>
      <formula>100</formula>
    </cfRule>
    <cfRule type="cellIs" dxfId="12568" priority="31426" operator="between">
      <formula>"0.1"</formula>
      <formula>100</formula>
    </cfRule>
  </conditionalFormatting>
  <conditionalFormatting sqref="BA397">
    <cfRule type="cellIs" dxfId="12567" priority="31422" operator="equal">
      <formula>"NO"</formula>
    </cfRule>
    <cfRule type="cellIs" dxfId="12566" priority="31423" operator="equal">
      <formula>"SI"</formula>
    </cfRule>
  </conditionalFormatting>
  <conditionalFormatting sqref="AH397:AH401">
    <cfRule type="cellIs" dxfId="12565" priority="31421" operator="equal">
      <formula>0.58</formula>
    </cfRule>
  </conditionalFormatting>
  <conditionalFormatting sqref="AI397:AI401">
    <cfRule type="cellIs" dxfId="12564" priority="31420" operator="equal">
      <formula>0.56</formula>
    </cfRule>
  </conditionalFormatting>
  <conditionalFormatting sqref="AX397:AX401">
    <cfRule type="expression" dxfId="12563" priority="31394">
      <formula>"&lt;,2"</formula>
    </cfRule>
  </conditionalFormatting>
  <conditionalFormatting sqref="AV397:AV401">
    <cfRule type="expression" dxfId="12562" priority="31393">
      <formula>"&lt;,2"</formula>
    </cfRule>
  </conditionalFormatting>
  <conditionalFormatting sqref="AZ397">
    <cfRule type="expression" dxfId="12561" priority="31395">
      <formula>$BC397=25</formula>
    </cfRule>
    <cfRule type="expression" dxfId="12560" priority="31396">
      <formula>$BC397=24</formula>
    </cfRule>
    <cfRule type="expression" dxfId="12559" priority="31397">
      <formula>$BC397=23</formula>
    </cfRule>
    <cfRule type="expression" dxfId="12558" priority="31398">
      <formula>$BC397=22</formula>
    </cfRule>
    <cfRule type="expression" dxfId="12557" priority="31399">
      <formula>$BC397=21</formula>
    </cfRule>
    <cfRule type="expression" dxfId="12556" priority="31400">
      <formula>$BC397=20</formula>
    </cfRule>
    <cfRule type="expression" dxfId="12555" priority="31401">
      <formula>$BC397=19</formula>
    </cfRule>
    <cfRule type="expression" dxfId="12554" priority="31402">
      <formula>$BC397=18</formula>
    </cfRule>
    <cfRule type="expression" dxfId="12553" priority="31403">
      <formula>$BC397=17</formula>
    </cfRule>
    <cfRule type="expression" dxfId="12552" priority="31404">
      <formula>$BC397=16</formula>
    </cfRule>
    <cfRule type="expression" dxfId="12551" priority="31405">
      <formula>$BC397=15</formula>
    </cfRule>
    <cfRule type="expression" dxfId="12550" priority="31406">
      <formula>$BC397=14</formula>
    </cfRule>
    <cfRule type="expression" dxfId="12549" priority="31407">
      <formula>$BC397=13</formula>
    </cfRule>
    <cfRule type="expression" dxfId="12548" priority="31408">
      <formula>$BC397=12</formula>
    </cfRule>
    <cfRule type="expression" dxfId="12547" priority="31409">
      <formula>$BC397=11</formula>
    </cfRule>
    <cfRule type="expression" dxfId="12546" priority="31410">
      <formula>$BC397=10</formula>
    </cfRule>
    <cfRule type="expression" dxfId="12545" priority="31411">
      <formula>$BC397=9</formula>
    </cfRule>
    <cfRule type="expression" dxfId="12544" priority="31412">
      <formula>$BC397=8</formula>
    </cfRule>
    <cfRule type="expression" dxfId="12543" priority="31413">
      <formula>$BC397=7</formula>
    </cfRule>
    <cfRule type="expression" dxfId="12542" priority="31414">
      <formula>$BC397=6</formula>
    </cfRule>
    <cfRule type="expression" dxfId="12541" priority="31415">
      <formula>$BC397=5</formula>
    </cfRule>
    <cfRule type="expression" dxfId="12540" priority="31416">
      <formula>$BC397=4</formula>
    </cfRule>
    <cfRule type="expression" dxfId="12539" priority="31417">
      <formula>$BC397=3</formula>
    </cfRule>
    <cfRule type="expression" dxfId="12538" priority="31418">
      <formula>$BC397=2</formula>
    </cfRule>
    <cfRule type="expression" dxfId="12537" priority="31419">
      <formula>$BC397=1</formula>
    </cfRule>
  </conditionalFormatting>
  <conditionalFormatting sqref="AW397:AW401">
    <cfRule type="beginsWith" dxfId="12536" priority="31388" operator="beginsWith" text="MUY ALTA">
      <formula>LEFT(AW397,LEN("MUY ALTA"))="MUY ALTA"</formula>
    </cfRule>
    <cfRule type="beginsWith" dxfId="12535" priority="31389" operator="beginsWith" text="ALTA">
      <formula>LEFT(AW397,LEN("ALTA"))="ALTA"</formula>
    </cfRule>
    <cfRule type="beginsWith" dxfId="12534" priority="31390" operator="beginsWith" text="MEDIA">
      <formula>LEFT(AW397,LEN("MEDIA"))="MEDIA"</formula>
    </cfRule>
    <cfRule type="beginsWith" dxfId="12533" priority="31391" operator="beginsWith" text="BAJA">
      <formula>LEFT(AW397,LEN("BAJA"))="BAJA"</formula>
    </cfRule>
    <cfRule type="beginsWith" dxfId="12532" priority="31392" operator="beginsWith" text="MUY BAJA">
      <formula>LEFT(AW397,LEN("MUY BAJA"))="MUY BAJA"</formula>
    </cfRule>
  </conditionalFormatting>
  <conditionalFormatting sqref="AY397:AY401">
    <cfRule type="beginsWith" dxfId="12531" priority="31383" operator="beginsWith" text="MUY ALTA">
      <formula>LEFT(AY397,LEN("MUY ALTA"))="MUY ALTA"</formula>
    </cfRule>
    <cfRule type="beginsWith" dxfId="12530" priority="31384" operator="beginsWith" text="ALTA">
      <formula>LEFT(AY397,LEN("ALTA"))="ALTA"</formula>
    </cfRule>
    <cfRule type="beginsWith" dxfId="12529" priority="31385" operator="beginsWith" text="MEDIA">
      <formula>LEFT(AY397,LEN("MEDIA"))="MEDIA"</formula>
    </cfRule>
    <cfRule type="beginsWith" dxfId="12528" priority="31386" operator="beginsWith" text="BAJA">
      <formula>LEFT(AY397,LEN("BAJA"))="BAJA"</formula>
    </cfRule>
    <cfRule type="beginsWith" dxfId="12527" priority="31387" operator="beginsWith" text="MUY BAJA">
      <formula>LEFT(AY397,LEN("MUY BAJA"))="MUY BAJA"</formula>
    </cfRule>
  </conditionalFormatting>
  <conditionalFormatting sqref="AN399:AO401">
    <cfRule type="cellIs" dxfId="12526" priority="31381" operator="equal">
      <formula>"NO"</formula>
    </cfRule>
  </conditionalFormatting>
  <conditionalFormatting sqref="BA397:BA401">
    <cfRule type="cellIs" dxfId="12525" priority="31378" operator="equal">
      <formula>"Evitar"</formula>
    </cfRule>
    <cfRule type="cellIs" dxfId="12524" priority="31379" operator="equal">
      <formula>"Aceptar"</formula>
    </cfRule>
    <cfRule type="cellIs" dxfId="12523" priority="31380" operator="equal">
      <formula>"Reducir"</formula>
    </cfRule>
  </conditionalFormatting>
  <conditionalFormatting sqref="V397:V401">
    <cfRule type="cellIs" dxfId="12522" priority="31377" operator="equal">
      <formula>"X"</formula>
    </cfRule>
  </conditionalFormatting>
  <conditionalFormatting sqref="R397">
    <cfRule type="expression" dxfId="12521" priority="31351">
      <formula>$S397=25</formula>
    </cfRule>
    <cfRule type="expression" dxfId="12520" priority="31352">
      <formula>$S397=24</formula>
    </cfRule>
    <cfRule type="expression" dxfId="12519" priority="31353">
      <formula>$S397=23</formula>
    </cfRule>
    <cfRule type="expression" dxfId="12518" priority="31354">
      <formula>$S397=22</formula>
    </cfRule>
    <cfRule type="expression" dxfId="12517" priority="31355">
      <formula>$S397=21</formula>
    </cfRule>
    <cfRule type="expression" dxfId="12516" priority="31356">
      <formula>$S397=20</formula>
    </cfRule>
    <cfRule type="expression" dxfId="12515" priority="31357">
      <formula>$S397=19</formula>
    </cfRule>
    <cfRule type="expression" dxfId="12514" priority="31358">
      <formula>$S397=18</formula>
    </cfRule>
    <cfRule type="expression" dxfId="12513" priority="31359">
      <formula>$S397=17</formula>
    </cfRule>
    <cfRule type="expression" dxfId="12512" priority="31360">
      <formula>$S397=16</formula>
    </cfRule>
    <cfRule type="expression" dxfId="12511" priority="31361">
      <formula>$S397=15</formula>
    </cfRule>
    <cfRule type="expression" dxfId="12510" priority="31362">
      <formula>$S397=14</formula>
    </cfRule>
    <cfRule type="expression" dxfId="12509" priority="31363">
      <formula>$S397=13</formula>
    </cfRule>
    <cfRule type="expression" dxfId="12508" priority="31364">
      <formula>$S397=12</formula>
    </cfRule>
    <cfRule type="expression" dxfId="12507" priority="31365">
      <formula>$S397=11</formula>
    </cfRule>
    <cfRule type="expression" dxfId="12506" priority="31366">
      <formula>$S397=10</formula>
    </cfRule>
    <cfRule type="expression" dxfId="12505" priority="31367">
      <formula>$S397=9</formula>
    </cfRule>
    <cfRule type="expression" dxfId="12504" priority="31368">
      <formula>$S397=8</formula>
    </cfRule>
    <cfRule type="expression" dxfId="12503" priority="31369">
      <formula>$S397=7</formula>
    </cfRule>
    <cfRule type="expression" dxfId="12502" priority="31370">
      <formula>$S397=6</formula>
    </cfRule>
    <cfRule type="expression" dxfId="12501" priority="31371">
      <formula>$S397=5</formula>
    </cfRule>
    <cfRule type="expression" dxfId="12500" priority="31372">
      <formula>$S397=4</formula>
    </cfRule>
    <cfRule type="expression" dxfId="12499" priority="31373">
      <formula>$S397=3</formula>
    </cfRule>
    <cfRule type="expression" dxfId="12498" priority="31374">
      <formula>$S397=2</formula>
    </cfRule>
    <cfRule type="expression" dxfId="12497" priority="31375">
      <formula>$S397=1</formula>
    </cfRule>
  </conditionalFormatting>
  <conditionalFormatting sqref="P397:P401">
    <cfRule type="expression" dxfId="12496" priority="31350">
      <formula>"&lt;,2"</formula>
    </cfRule>
  </conditionalFormatting>
  <conditionalFormatting sqref="Q397:Q401">
    <cfRule type="cellIs" dxfId="12495" priority="31342" operator="equal">
      <formula>20</formula>
    </cfRule>
    <cfRule type="cellIs" dxfId="12494" priority="31343" operator="equal">
      <formula>10</formula>
    </cfRule>
    <cfRule type="cellIs" dxfId="12493" priority="31344" operator="equal">
      <formula>5</formula>
    </cfRule>
    <cfRule type="cellIs" dxfId="12492" priority="31345" operator="equal">
      <formula>1</formula>
    </cfRule>
    <cfRule type="cellIs" dxfId="12491" priority="31346" operator="equal">
      <formula>0.8</formula>
    </cfRule>
    <cfRule type="cellIs" dxfId="12490" priority="31347" operator="equal">
      <formula>0.6</formula>
    </cfRule>
    <cfRule type="cellIs" dxfId="12489" priority="31348" operator="equal">
      <formula>0.4</formula>
    </cfRule>
    <cfRule type="cellIs" dxfId="12488" priority="31349" operator="equal">
      <formula>20%</formula>
    </cfRule>
  </conditionalFormatting>
  <conditionalFormatting sqref="O397:O401">
    <cfRule type="cellIs" dxfId="12487" priority="31335" operator="equal">
      <formula>"MUY ALTA "</formula>
    </cfRule>
    <cfRule type="cellIs" dxfId="12486" priority="31336" operator="equal">
      <formula>"MUY ALTA"</formula>
    </cfRule>
    <cfRule type="cellIs" dxfId="12485" priority="31337" operator="equal">
      <formula>"ALTA"</formula>
    </cfRule>
    <cfRule type="cellIs" dxfId="12484" priority="31338" operator="equal">
      <formula>"MEDIA"</formula>
    </cfRule>
    <cfRule type="cellIs" dxfId="12483" priority="31339" operator="equal">
      <formula>"BAJA"</formula>
    </cfRule>
    <cfRule type="cellIs" dxfId="12482" priority="31340" operator="equal">
      <formula>"MUY BAJA"</formula>
    </cfRule>
    <cfRule type="cellIs" dxfId="12481" priority="31341" operator="equal">
      <formula>0.2</formula>
    </cfRule>
  </conditionalFormatting>
  <conditionalFormatting sqref="N397:N401">
    <cfRule type="beginsWith" priority="31328" operator="beginsWith" text="La actividad que conlleva el riesgo se ejecuta como máximos 2 veces por año">
      <formula>LEFT(N397,LEN("La actividad que conlleva el riesgo se ejecuta como máximos 2 veces por año"))="La actividad que conlleva el riesgo se ejecuta como máximos 2 veces por año"</formula>
    </cfRule>
    <cfRule type="cellIs" dxfId="12480" priority="31329" operator="equal">
      <formula>"La actividad que conlleva el riesgo se ejecuta como máximos 2 veces por año"</formula>
    </cfRule>
    <cfRule type="cellIs" dxfId="12479" priority="31330" operator="equal">
      <formula>"La actividad que conlleva el riesgo se ejecuta como máximos 2 veces por año "</formula>
    </cfRule>
    <cfRule type="containsText" dxfId="12478" priority="31332" operator="containsText" text="La actividad que conlleva el riesgo se ejecuta como máximos 2 veces por año">
      <formula>NOT(ISERROR(SEARCH("La actividad que conlleva el riesgo se ejecuta como máximos 2 veces por año",N397)))</formula>
    </cfRule>
    <cfRule type="cellIs" dxfId="12477" priority="31333" operator="equal">
      <formula>"La actividad que conlleva el riesgo se ejecuta como máximos 2 veces por año"</formula>
    </cfRule>
    <cfRule type="cellIs" dxfId="12476" priority="31334" operator="equal">
      <formula>"La actividad que conlleva el riesgo se ejecuta como máximos 2 veces por año"</formula>
    </cfRule>
  </conditionalFormatting>
  <conditionalFormatting sqref="V397:V401">
    <cfRule type="expression" dxfId="12475" priority="31326">
      <formula>U397=Y</formula>
    </cfRule>
    <cfRule type="expression" dxfId="12474" priority="31327">
      <formula>U397="y"</formula>
    </cfRule>
  </conditionalFormatting>
  <conditionalFormatting sqref="V398">
    <cfRule type="expression" dxfId="12473" priority="31324">
      <formula>$U$20=Y</formula>
    </cfRule>
    <cfRule type="expression" dxfId="12472" priority="31325">
      <formula>$U$20=x</formula>
    </cfRule>
  </conditionalFormatting>
  <conditionalFormatting sqref="U397:U401">
    <cfRule type="expression" dxfId="12471" priority="31323">
      <formula>V397="X"</formula>
    </cfRule>
  </conditionalFormatting>
  <conditionalFormatting sqref="V397:V401">
    <cfRule type="expression" dxfId="12470" priority="31321">
      <formula>U397=Y</formula>
    </cfRule>
    <cfRule type="expression" dxfId="12469" priority="31322">
      <formula>U397="y"</formula>
    </cfRule>
  </conditionalFormatting>
  <conditionalFormatting sqref="V398">
    <cfRule type="expression" dxfId="12468" priority="31319">
      <formula>$U$20=Y</formula>
    </cfRule>
    <cfRule type="expression" dxfId="12467" priority="31320">
      <formula>$U$20=x</formula>
    </cfRule>
  </conditionalFormatting>
  <conditionalFormatting sqref="U397:U401">
    <cfRule type="expression" dxfId="12466" priority="31318">
      <formula>V397="X"</formula>
    </cfRule>
  </conditionalFormatting>
  <conditionalFormatting sqref="AA397:AB397">
    <cfRule type="expression" dxfId="12465" priority="31305">
      <formula>AA397=10</formula>
    </cfRule>
    <cfRule type="expression" dxfId="12464" priority="31306">
      <formula>Y397=15</formula>
    </cfRule>
    <cfRule type="expression" dxfId="12463" priority="31307">
      <formula>W397=25</formula>
    </cfRule>
    <cfRule type="cellIs" dxfId="12462" priority="31317" operator="equal">
      <formula>25</formula>
    </cfRule>
  </conditionalFormatting>
  <conditionalFormatting sqref="AA397:AB397">
    <cfRule type="expression" dxfId="12461" priority="31314">
      <formula>AC397=15</formula>
    </cfRule>
    <cfRule type="expression" dxfId="12460" priority="31315">
      <formula>AE397=10</formula>
    </cfRule>
    <cfRule type="expression" dxfId="12459" priority="31316">
      <formula>AC397=15</formula>
    </cfRule>
  </conditionalFormatting>
  <conditionalFormatting sqref="W397:X397">
    <cfRule type="expression" dxfId="12458" priority="31311">
      <formula>AA397=10</formula>
    </cfRule>
    <cfRule type="expression" dxfId="12457" priority="31312">
      <formula>W397=25</formula>
    </cfRule>
    <cfRule type="expression" dxfId="12456" priority="31313">
      <formula>Y397=15</formula>
    </cfRule>
  </conditionalFormatting>
  <conditionalFormatting sqref="Y397:Z397">
    <cfRule type="expression" dxfId="12455" priority="31308">
      <formula>Y397=15</formula>
    </cfRule>
    <cfRule type="expression" dxfId="12454" priority="31309">
      <formula>AA397=10</formula>
    </cfRule>
    <cfRule type="expression" dxfId="12453" priority="31310">
      <formula>W397=25</formula>
    </cfRule>
  </conditionalFormatting>
  <conditionalFormatting sqref="AC397:AD397">
    <cfRule type="cellIs" dxfId="12452" priority="31304" operator="equal">
      <formula>25</formula>
    </cfRule>
  </conditionalFormatting>
  <conditionalFormatting sqref="AE397:AF397">
    <cfRule type="cellIs" dxfId="12451" priority="31303" operator="equal">
      <formula>15</formula>
    </cfRule>
  </conditionalFormatting>
  <conditionalFormatting sqref="AC397:AD397">
    <cfRule type="expression" dxfId="12450" priority="31302">
      <formula>AE397=15</formula>
    </cfRule>
  </conditionalFormatting>
  <conditionalFormatting sqref="AE397:AF397">
    <cfRule type="expression" dxfId="12449" priority="31301">
      <formula>AC397=25</formula>
    </cfRule>
  </conditionalFormatting>
  <conditionalFormatting sqref="AA399:AB401">
    <cfRule type="expression" dxfId="12448" priority="31288">
      <formula>AA399=10</formula>
    </cfRule>
    <cfRule type="expression" dxfId="12447" priority="31289">
      <formula>Y399=15</formula>
    </cfRule>
    <cfRule type="expression" dxfId="12446" priority="31290">
      <formula>W399=25</formula>
    </cfRule>
    <cfRule type="cellIs" dxfId="12445" priority="31300" operator="equal">
      <formula>25</formula>
    </cfRule>
  </conditionalFormatting>
  <conditionalFormatting sqref="AA399:AB401">
    <cfRule type="expression" dxfId="12444" priority="31297">
      <formula>AC399=15</formula>
    </cfRule>
    <cfRule type="expression" dxfId="12443" priority="31298">
      <formula>AE399=10</formula>
    </cfRule>
    <cfRule type="expression" dxfId="12442" priority="31299">
      <formula>AC399=15</formula>
    </cfRule>
  </conditionalFormatting>
  <conditionalFormatting sqref="W399:X401">
    <cfRule type="expression" dxfId="12441" priority="31294">
      <formula>AA399=10</formula>
    </cfRule>
    <cfRule type="expression" dxfId="12440" priority="31295">
      <formula>W399=25</formula>
    </cfRule>
    <cfRule type="expression" dxfId="12439" priority="31296">
      <formula>Y399=15</formula>
    </cfRule>
  </conditionalFormatting>
  <conditionalFormatting sqref="Y399:Z401">
    <cfRule type="expression" dxfId="12438" priority="31291">
      <formula>Y399=15</formula>
    </cfRule>
    <cfRule type="expression" dxfId="12437" priority="31292">
      <formula>AA399=10</formula>
    </cfRule>
    <cfRule type="expression" dxfId="12436" priority="31293">
      <formula>W399=25</formula>
    </cfRule>
  </conditionalFormatting>
  <conditionalFormatting sqref="AA398:AB398">
    <cfRule type="expression" dxfId="12435" priority="31275">
      <formula>AA398=10</formula>
    </cfRule>
    <cfRule type="expression" dxfId="12434" priority="31276">
      <formula>Y398=15</formula>
    </cfRule>
    <cfRule type="expression" dxfId="12433" priority="31277">
      <formula>W398=25</formula>
    </cfRule>
    <cfRule type="cellIs" dxfId="12432" priority="31287" operator="equal">
      <formula>25</formula>
    </cfRule>
  </conditionalFormatting>
  <conditionalFormatting sqref="AA398:AB398">
    <cfRule type="expression" dxfId="12431" priority="31284">
      <formula>AC398=15</formula>
    </cfRule>
    <cfRule type="expression" dxfId="12430" priority="31285">
      <formula>AE398=10</formula>
    </cfRule>
    <cfRule type="expression" dxfId="12429" priority="31286">
      <formula>AC398=15</formula>
    </cfRule>
  </conditionalFormatting>
  <conditionalFormatting sqref="W398:X398">
    <cfRule type="expression" dxfId="12428" priority="31281">
      <formula>AA398=10</formula>
    </cfRule>
    <cfRule type="expression" dxfId="12427" priority="31282">
      <formula>W398=25</formula>
    </cfRule>
    <cfRule type="expression" dxfId="12426" priority="31283">
      <formula>Y398=15</formula>
    </cfRule>
  </conditionalFormatting>
  <conditionalFormatting sqref="Y398:Z398">
    <cfRule type="expression" dxfId="12425" priority="31278">
      <formula>Y398=15</formula>
    </cfRule>
    <cfRule type="expression" dxfId="12424" priority="31279">
      <formula>AA398=10</formula>
    </cfRule>
    <cfRule type="expression" dxfId="12423" priority="31280">
      <formula>W398=25</formula>
    </cfRule>
  </conditionalFormatting>
  <conditionalFormatting sqref="AC398:AD401">
    <cfRule type="cellIs" dxfId="12422" priority="31274" operator="equal">
      <formula>25</formula>
    </cfRule>
  </conditionalFormatting>
  <conditionalFormatting sqref="AE398:AF401">
    <cfRule type="cellIs" dxfId="12421" priority="31273" operator="equal">
      <formula>15</formula>
    </cfRule>
  </conditionalFormatting>
  <conditionalFormatting sqref="AC398:AD401">
    <cfRule type="expression" dxfId="12420" priority="31272">
      <formula>AE398=15</formula>
    </cfRule>
  </conditionalFormatting>
  <conditionalFormatting sqref="AE398:AF401">
    <cfRule type="expression" dxfId="12419" priority="31271">
      <formula>AC398=25</formula>
    </cfRule>
  </conditionalFormatting>
  <conditionalFormatting sqref="CA397:CC401 CE397:CG401 CI397:CK401 CM397:CO401">
    <cfRule type="cellIs" dxfId="12418" priority="31269" operator="equal">
      <formula>"NO"</formula>
    </cfRule>
    <cfRule type="cellIs" dxfId="12417" priority="31270" operator="equal">
      <formula>"SI"</formula>
    </cfRule>
  </conditionalFormatting>
  <conditionalFormatting sqref="DA397:DC401 DE397:DG401 DM397:DO401 DI397:DK401">
    <cfRule type="cellIs" dxfId="12416" priority="31267" operator="equal">
      <formula>"NO"</formula>
    </cfRule>
    <cfRule type="cellIs" dxfId="12415" priority="31268" operator="equal">
      <formula>"SI"</formula>
    </cfRule>
  </conditionalFormatting>
  <conditionalFormatting sqref="CV397:CY401">
    <cfRule type="cellIs" dxfId="12414" priority="31265" operator="equal">
      <formula>"NO"</formula>
    </cfRule>
    <cfRule type="cellIs" dxfId="12413" priority="31266" operator="equal">
      <formula>"SI"</formula>
    </cfRule>
  </conditionalFormatting>
  <conditionalFormatting sqref="AN397:AO397">
    <cfRule type="cellIs" dxfId="12412" priority="31259" operator="equal">
      <formula>"NO"</formula>
    </cfRule>
  </conditionalFormatting>
  <conditionalFormatting sqref="AJ397:AK397">
    <cfRule type="cellIs" dxfId="12411" priority="31263" operator="equal">
      <formula>"NO"</formula>
    </cfRule>
    <cfRule type="cellIs" dxfId="12410" priority="31264" operator="equal">
      <formula>"SI"</formula>
    </cfRule>
  </conditionalFormatting>
  <conditionalFormatting sqref="AL397:AM397">
    <cfRule type="cellIs" dxfId="12409" priority="31261" operator="equal">
      <formula>"ALE"</formula>
    </cfRule>
    <cfRule type="cellIs" dxfId="12408" priority="31262" operator="equal">
      <formula>"CON"</formula>
    </cfRule>
  </conditionalFormatting>
  <conditionalFormatting sqref="AJ398:AK398">
    <cfRule type="cellIs" dxfId="12407" priority="31257" operator="equal">
      <formula>"NO"</formula>
    </cfRule>
    <cfRule type="cellIs" dxfId="12406" priority="31258" operator="equal">
      <formula>"SI"</formula>
    </cfRule>
  </conditionalFormatting>
  <conditionalFormatting sqref="AL398:AM398">
    <cfRule type="cellIs" dxfId="12405" priority="31255" operator="equal">
      <formula>"ALE"</formula>
    </cfRule>
    <cfRule type="cellIs" dxfId="12404" priority="31256" operator="equal">
      <formula>"CON"</formula>
    </cfRule>
  </conditionalFormatting>
  <conditionalFormatting sqref="AN398:AO398">
    <cfRule type="cellIs" dxfId="12403" priority="31253" operator="equal">
      <formula>"NO"</formula>
    </cfRule>
  </conditionalFormatting>
  <conditionalFormatting sqref="U403:V407">
    <cfRule type="cellIs" dxfId="12402" priority="30551" operator="equal">
      <formula>"X"</formula>
    </cfRule>
  </conditionalFormatting>
  <conditionalFormatting sqref="AJ405:AK407">
    <cfRule type="cellIs" dxfId="12401" priority="30549" operator="equal">
      <formula>"NO"</formula>
    </cfRule>
    <cfRule type="cellIs" dxfId="12400" priority="30550" operator="equal">
      <formula>"SI"</formula>
    </cfRule>
  </conditionalFormatting>
  <conditionalFormatting sqref="AL405:AM407">
    <cfRule type="cellIs" dxfId="12399" priority="30547" operator="equal">
      <formula>"ALE"</formula>
    </cfRule>
    <cfRule type="cellIs" dxfId="12398" priority="30548" operator="equal">
      <formula>"CON"</formula>
    </cfRule>
  </conditionalFormatting>
  <conditionalFormatting sqref="U403:U407">
    <cfRule type="cellIs" dxfId="12397" priority="30492" operator="equal">
      <formula>"Y"</formula>
    </cfRule>
  </conditionalFormatting>
  <conditionalFormatting sqref="AH403:AI407">
    <cfRule type="cellIs" dxfId="12396" priority="30543" operator="equal">
      <formula>0</formula>
    </cfRule>
    <cfRule type="cellIs" dxfId="12395" priority="30544" operator="between">
      <formula>"0.1"</formula>
      <formula>100</formula>
    </cfRule>
    <cfRule type="cellIs" dxfId="12394" priority="30545" operator="between">
      <formula>0</formula>
      <formula>100</formula>
    </cfRule>
    <cfRule type="cellIs" dxfId="12393" priority="30546" operator="between">
      <formula>0</formula>
      <formula>100</formula>
    </cfRule>
  </conditionalFormatting>
  <conditionalFormatting sqref="AI403:AI407">
    <cfRule type="cellIs" dxfId="12392" priority="30540" operator="equal">
      <formula>0</formula>
    </cfRule>
    <cfRule type="cellIs" dxfId="12391" priority="30541" operator="between">
      <formula>0</formula>
      <formula>100</formula>
    </cfRule>
    <cfRule type="cellIs" dxfId="12390" priority="30542" operator="between">
      <formula>"0.1"</formula>
      <formula>100</formula>
    </cfRule>
  </conditionalFormatting>
  <conditionalFormatting sqref="BA403">
    <cfRule type="cellIs" dxfId="12389" priority="30538" operator="equal">
      <formula>"NO"</formula>
    </cfRule>
    <cfRule type="cellIs" dxfId="12388" priority="30539" operator="equal">
      <formula>"SI"</formula>
    </cfRule>
  </conditionalFormatting>
  <conditionalFormatting sqref="AH403:AH407">
    <cfRule type="cellIs" dxfId="12387" priority="30537" operator="equal">
      <formula>0.58</formula>
    </cfRule>
  </conditionalFormatting>
  <conditionalFormatting sqref="AI403:AI407">
    <cfRule type="cellIs" dxfId="12386" priority="30536" operator="equal">
      <formula>0.56</formula>
    </cfRule>
  </conditionalFormatting>
  <conditionalFormatting sqref="AX403:AX407">
    <cfRule type="expression" dxfId="12385" priority="30510">
      <formula>"&lt;,2"</formula>
    </cfRule>
  </conditionalFormatting>
  <conditionalFormatting sqref="AV403:AV407">
    <cfRule type="expression" dxfId="12384" priority="30509">
      <formula>"&lt;,2"</formula>
    </cfRule>
  </conditionalFormatting>
  <conditionalFormatting sqref="AZ403">
    <cfRule type="expression" dxfId="12383" priority="30511">
      <formula>$BC403=25</formula>
    </cfRule>
    <cfRule type="expression" dxfId="12382" priority="30512">
      <formula>$BC403=24</formula>
    </cfRule>
    <cfRule type="expression" dxfId="12381" priority="30513">
      <formula>$BC403=23</formula>
    </cfRule>
    <cfRule type="expression" dxfId="12380" priority="30514">
      <formula>$BC403=22</formula>
    </cfRule>
    <cfRule type="expression" dxfId="12379" priority="30515">
      <formula>$BC403=21</formula>
    </cfRule>
    <cfRule type="expression" dxfId="12378" priority="30516">
      <formula>$BC403=20</formula>
    </cfRule>
    <cfRule type="expression" dxfId="12377" priority="30517">
      <formula>$BC403=19</formula>
    </cfRule>
    <cfRule type="expression" dxfId="12376" priority="30518">
      <formula>$BC403=18</formula>
    </cfRule>
    <cfRule type="expression" dxfId="12375" priority="30519">
      <formula>$BC403=17</formula>
    </cfRule>
    <cfRule type="expression" dxfId="12374" priority="30520">
      <formula>$BC403=16</formula>
    </cfRule>
    <cfRule type="expression" dxfId="12373" priority="30521">
      <formula>$BC403=15</formula>
    </cfRule>
    <cfRule type="expression" dxfId="12372" priority="30522">
      <formula>$BC403=14</formula>
    </cfRule>
    <cfRule type="expression" dxfId="12371" priority="30523">
      <formula>$BC403=13</formula>
    </cfRule>
    <cfRule type="expression" dxfId="12370" priority="30524">
      <formula>$BC403=12</formula>
    </cfRule>
    <cfRule type="expression" dxfId="12369" priority="30525">
      <formula>$BC403=11</formula>
    </cfRule>
    <cfRule type="expression" dxfId="12368" priority="30526">
      <formula>$BC403=10</formula>
    </cfRule>
    <cfRule type="expression" dxfId="12367" priority="30527">
      <formula>$BC403=9</formula>
    </cfRule>
    <cfRule type="expression" dxfId="12366" priority="30528">
      <formula>$BC403=8</formula>
    </cfRule>
    <cfRule type="expression" dxfId="12365" priority="30529">
      <formula>$BC403=7</formula>
    </cfRule>
    <cfRule type="expression" dxfId="12364" priority="30530">
      <formula>$BC403=6</formula>
    </cfRule>
    <cfRule type="expression" dxfId="12363" priority="30531">
      <formula>$BC403=5</formula>
    </cfRule>
    <cfRule type="expression" dxfId="12362" priority="30532">
      <formula>$BC403=4</formula>
    </cfRule>
    <cfRule type="expression" dxfId="12361" priority="30533">
      <formula>$BC403=3</formula>
    </cfRule>
    <cfRule type="expression" dxfId="12360" priority="30534">
      <formula>$BC403=2</formula>
    </cfRule>
    <cfRule type="expression" dxfId="12359" priority="30535">
      <formula>$BC403=1</formula>
    </cfRule>
  </conditionalFormatting>
  <conditionalFormatting sqref="AW403:AW407">
    <cfRule type="beginsWith" dxfId="12358" priority="30504" operator="beginsWith" text="MUY ALTA">
      <formula>LEFT(AW403,LEN("MUY ALTA"))="MUY ALTA"</formula>
    </cfRule>
    <cfRule type="beginsWith" dxfId="12357" priority="30505" operator="beginsWith" text="ALTA">
      <formula>LEFT(AW403,LEN("ALTA"))="ALTA"</formula>
    </cfRule>
    <cfRule type="beginsWith" dxfId="12356" priority="30506" operator="beginsWith" text="MEDIA">
      <formula>LEFT(AW403,LEN("MEDIA"))="MEDIA"</formula>
    </cfRule>
    <cfRule type="beginsWith" dxfId="12355" priority="30507" operator="beginsWith" text="BAJA">
      <formula>LEFT(AW403,LEN("BAJA"))="BAJA"</formula>
    </cfRule>
    <cfRule type="beginsWith" dxfId="12354" priority="30508" operator="beginsWith" text="MUY BAJA">
      <formula>LEFT(AW403,LEN("MUY BAJA"))="MUY BAJA"</formula>
    </cfRule>
  </conditionalFormatting>
  <conditionalFormatting sqref="AY403:AY407">
    <cfRule type="beginsWith" dxfId="12353" priority="30499" operator="beginsWith" text="MUY ALTA">
      <formula>LEFT(AY403,LEN("MUY ALTA"))="MUY ALTA"</formula>
    </cfRule>
    <cfRule type="beginsWith" dxfId="12352" priority="30500" operator="beginsWith" text="ALTA">
      <formula>LEFT(AY403,LEN("ALTA"))="ALTA"</formula>
    </cfRule>
    <cfRule type="beginsWith" dxfId="12351" priority="30501" operator="beginsWith" text="MEDIA">
      <formula>LEFT(AY403,LEN("MEDIA"))="MEDIA"</formula>
    </cfRule>
    <cfRule type="beginsWith" dxfId="12350" priority="30502" operator="beginsWith" text="BAJA">
      <formula>LEFT(AY403,LEN("BAJA"))="BAJA"</formula>
    </cfRule>
    <cfRule type="beginsWith" dxfId="12349" priority="30503" operator="beginsWith" text="MUY BAJA">
      <formula>LEFT(AY403,LEN("MUY BAJA"))="MUY BAJA"</formula>
    </cfRule>
  </conditionalFormatting>
  <conditionalFormatting sqref="AN405:AO407">
    <cfRule type="cellIs" dxfId="12348" priority="30497" operator="equal">
      <formula>"NO"</formula>
    </cfRule>
  </conditionalFormatting>
  <conditionalFormatting sqref="BA403:BA407">
    <cfRule type="cellIs" dxfId="12347" priority="30494" operator="equal">
      <formula>"Evitar"</formula>
    </cfRule>
    <cfRule type="cellIs" dxfId="12346" priority="30495" operator="equal">
      <formula>"Aceptar"</formula>
    </cfRule>
    <cfRule type="cellIs" dxfId="12345" priority="30496" operator="equal">
      <formula>"Reducir"</formula>
    </cfRule>
  </conditionalFormatting>
  <conditionalFormatting sqref="V403:V407">
    <cfRule type="cellIs" dxfId="12344" priority="30493" operator="equal">
      <formula>"X"</formula>
    </cfRule>
  </conditionalFormatting>
  <conditionalFormatting sqref="R403">
    <cfRule type="expression" dxfId="12343" priority="30467">
      <formula>$S403=25</formula>
    </cfRule>
    <cfRule type="expression" dxfId="12342" priority="30468">
      <formula>$S403=24</formula>
    </cfRule>
    <cfRule type="expression" dxfId="12341" priority="30469">
      <formula>$S403=23</formula>
    </cfRule>
    <cfRule type="expression" dxfId="12340" priority="30470">
      <formula>$S403=22</formula>
    </cfRule>
    <cfRule type="expression" dxfId="12339" priority="30471">
      <formula>$S403=21</formula>
    </cfRule>
    <cfRule type="expression" dxfId="12338" priority="30472">
      <formula>$S403=20</formula>
    </cfRule>
    <cfRule type="expression" dxfId="12337" priority="30473">
      <formula>$S403=19</formula>
    </cfRule>
    <cfRule type="expression" dxfId="12336" priority="30474">
      <formula>$S403=18</formula>
    </cfRule>
    <cfRule type="expression" dxfId="12335" priority="30475">
      <formula>$S403=17</formula>
    </cfRule>
    <cfRule type="expression" dxfId="12334" priority="30476">
      <formula>$S403=16</formula>
    </cfRule>
    <cfRule type="expression" dxfId="12333" priority="30477">
      <formula>$S403=15</formula>
    </cfRule>
    <cfRule type="expression" dxfId="12332" priority="30478">
      <formula>$S403=14</formula>
    </cfRule>
    <cfRule type="expression" dxfId="12331" priority="30479">
      <formula>$S403=13</formula>
    </cfRule>
    <cfRule type="expression" dxfId="12330" priority="30480">
      <formula>$S403=12</formula>
    </cfRule>
    <cfRule type="expression" dxfId="12329" priority="30481">
      <formula>$S403=11</formula>
    </cfRule>
    <cfRule type="expression" dxfId="12328" priority="30482">
      <formula>$S403=10</formula>
    </cfRule>
    <cfRule type="expression" dxfId="12327" priority="30483">
      <formula>$S403=9</formula>
    </cfRule>
    <cfRule type="expression" dxfId="12326" priority="30484">
      <formula>$S403=8</formula>
    </cfRule>
    <cfRule type="expression" dxfId="12325" priority="30485">
      <formula>$S403=7</formula>
    </cfRule>
    <cfRule type="expression" dxfId="12324" priority="30486">
      <formula>$S403=6</formula>
    </cfRule>
    <cfRule type="expression" dxfId="12323" priority="30487">
      <formula>$S403=5</formula>
    </cfRule>
    <cfRule type="expression" dxfId="12322" priority="30488">
      <formula>$S403=4</formula>
    </cfRule>
    <cfRule type="expression" dxfId="12321" priority="30489">
      <formula>$S403=3</formula>
    </cfRule>
    <cfRule type="expression" dxfId="12320" priority="30490">
      <formula>$S403=2</formula>
    </cfRule>
    <cfRule type="expression" dxfId="12319" priority="30491">
      <formula>$S403=1</formula>
    </cfRule>
  </conditionalFormatting>
  <conditionalFormatting sqref="P403:P407">
    <cfRule type="expression" dxfId="12318" priority="30466">
      <formula>"&lt;,2"</formula>
    </cfRule>
  </conditionalFormatting>
  <conditionalFormatting sqref="Q403:Q407">
    <cfRule type="cellIs" dxfId="12317" priority="30458" operator="equal">
      <formula>20</formula>
    </cfRule>
    <cfRule type="cellIs" dxfId="12316" priority="30459" operator="equal">
      <formula>10</formula>
    </cfRule>
    <cfRule type="cellIs" dxfId="12315" priority="30460" operator="equal">
      <formula>5</formula>
    </cfRule>
    <cfRule type="cellIs" dxfId="12314" priority="30461" operator="equal">
      <formula>1</formula>
    </cfRule>
    <cfRule type="cellIs" dxfId="12313" priority="30462" operator="equal">
      <formula>0.8</formula>
    </cfRule>
    <cfRule type="cellIs" dxfId="12312" priority="30463" operator="equal">
      <formula>0.6</formula>
    </cfRule>
    <cfRule type="cellIs" dxfId="12311" priority="30464" operator="equal">
      <formula>0.4</formula>
    </cfRule>
    <cfRule type="cellIs" dxfId="12310" priority="30465" operator="equal">
      <formula>20%</formula>
    </cfRule>
  </conditionalFormatting>
  <conditionalFormatting sqref="O403:O407">
    <cfRule type="cellIs" dxfId="12309" priority="30451" operator="equal">
      <formula>"MUY ALTA "</formula>
    </cfRule>
    <cfRule type="cellIs" dxfId="12308" priority="30452" operator="equal">
      <formula>"MUY ALTA"</formula>
    </cfRule>
    <cfRule type="cellIs" dxfId="12307" priority="30453" operator="equal">
      <formula>"ALTA"</formula>
    </cfRule>
    <cfRule type="cellIs" dxfId="12306" priority="30454" operator="equal">
      <formula>"MEDIA"</formula>
    </cfRule>
    <cfRule type="cellIs" dxfId="12305" priority="30455" operator="equal">
      <formula>"BAJA"</formula>
    </cfRule>
    <cfRule type="cellIs" dxfId="12304" priority="30456" operator="equal">
      <formula>"MUY BAJA"</formula>
    </cfRule>
    <cfRule type="cellIs" dxfId="12303" priority="30457" operator="equal">
      <formula>0.2</formula>
    </cfRule>
  </conditionalFormatting>
  <conditionalFormatting sqref="N403:N407">
    <cfRule type="beginsWith" priority="30444" operator="beginsWith" text="La actividad que conlleva el riesgo se ejecuta como máximos 2 veces por año">
      <formula>LEFT(N403,LEN("La actividad que conlleva el riesgo se ejecuta como máximos 2 veces por año"))="La actividad que conlleva el riesgo se ejecuta como máximos 2 veces por año"</formula>
    </cfRule>
    <cfRule type="cellIs" dxfId="12302" priority="30445" operator="equal">
      <formula>"La actividad que conlleva el riesgo se ejecuta como máximos 2 veces por año"</formula>
    </cfRule>
    <cfRule type="cellIs" dxfId="12301" priority="30446" operator="equal">
      <formula>"La actividad que conlleva el riesgo se ejecuta como máximos 2 veces por año "</formula>
    </cfRule>
    <cfRule type="containsText" dxfId="12300" priority="30448" operator="containsText" text="La actividad que conlleva el riesgo se ejecuta como máximos 2 veces por año">
      <formula>NOT(ISERROR(SEARCH("La actividad que conlleva el riesgo se ejecuta como máximos 2 veces por año",N403)))</formula>
    </cfRule>
    <cfRule type="cellIs" dxfId="12299" priority="30449" operator="equal">
      <formula>"La actividad que conlleva el riesgo se ejecuta como máximos 2 veces por año"</formula>
    </cfRule>
    <cfRule type="cellIs" dxfId="12298" priority="30450" operator="equal">
      <formula>"La actividad que conlleva el riesgo se ejecuta como máximos 2 veces por año"</formula>
    </cfRule>
  </conditionalFormatting>
  <conditionalFormatting sqref="V403:V407">
    <cfRule type="expression" dxfId="12297" priority="30442">
      <formula>U403=Y</formula>
    </cfRule>
    <cfRule type="expression" dxfId="12296" priority="30443">
      <formula>U403="y"</formula>
    </cfRule>
  </conditionalFormatting>
  <conditionalFormatting sqref="V404">
    <cfRule type="expression" dxfId="12295" priority="30440">
      <formula>$U$20=Y</formula>
    </cfRule>
    <cfRule type="expression" dxfId="12294" priority="30441">
      <formula>$U$20=x</formula>
    </cfRule>
  </conditionalFormatting>
  <conditionalFormatting sqref="U403:U407">
    <cfRule type="expression" dxfId="12293" priority="30439">
      <formula>V403="X"</formula>
    </cfRule>
  </conditionalFormatting>
  <conditionalFormatting sqref="V403:V407">
    <cfRule type="expression" dxfId="12292" priority="30437">
      <formula>U403=Y</formula>
    </cfRule>
    <cfRule type="expression" dxfId="12291" priority="30438">
      <formula>U403="y"</formula>
    </cfRule>
  </conditionalFormatting>
  <conditionalFormatting sqref="V404">
    <cfRule type="expression" dxfId="12290" priority="30435">
      <formula>$U$20=Y</formula>
    </cfRule>
    <cfRule type="expression" dxfId="12289" priority="30436">
      <formula>$U$20=x</formula>
    </cfRule>
  </conditionalFormatting>
  <conditionalFormatting sqref="U403:U407">
    <cfRule type="expression" dxfId="12288" priority="30434">
      <formula>V403="X"</formula>
    </cfRule>
  </conditionalFormatting>
  <conditionalFormatting sqref="AA403:AB403">
    <cfRule type="expression" dxfId="12287" priority="30421">
      <formula>AA403=10</formula>
    </cfRule>
    <cfRule type="expression" dxfId="12286" priority="30422">
      <formula>Y403=15</formula>
    </cfRule>
    <cfRule type="expression" dxfId="12285" priority="30423">
      <formula>W403=25</formula>
    </cfRule>
    <cfRule type="cellIs" dxfId="12284" priority="30433" operator="equal">
      <formula>25</formula>
    </cfRule>
  </conditionalFormatting>
  <conditionalFormatting sqref="AA403:AB403">
    <cfRule type="expression" dxfId="12283" priority="30430">
      <formula>AC403=15</formula>
    </cfRule>
    <cfRule type="expression" dxfId="12282" priority="30431">
      <formula>AE403=10</formula>
    </cfRule>
    <cfRule type="expression" dxfId="12281" priority="30432">
      <formula>AC403=15</formula>
    </cfRule>
  </conditionalFormatting>
  <conditionalFormatting sqref="W403:X403">
    <cfRule type="expression" dxfId="12280" priority="30427">
      <formula>AA403=10</formula>
    </cfRule>
    <cfRule type="expression" dxfId="12279" priority="30428">
      <formula>W403=25</formula>
    </cfRule>
    <cfRule type="expression" dxfId="12278" priority="30429">
      <formula>Y403=15</formula>
    </cfRule>
  </conditionalFormatting>
  <conditionalFormatting sqref="Y403:Z403">
    <cfRule type="expression" dxfId="12277" priority="30424">
      <formula>Y403=15</formula>
    </cfRule>
    <cfRule type="expression" dxfId="12276" priority="30425">
      <formula>AA403=10</formula>
    </cfRule>
    <cfRule type="expression" dxfId="12275" priority="30426">
      <formula>W403=25</formula>
    </cfRule>
  </conditionalFormatting>
  <conditionalFormatting sqref="AC403:AD403">
    <cfRule type="cellIs" dxfId="12274" priority="30420" operator="equal">
      <formula>25</formula>
    </cfRule>
  </conditionalFormatting>
  <conditionalFormatting sqref="AE403:AF403">
    <cfRule type="cellIs" dxfId="12273" priority="30419" operator="equal">
      <formula>15</formula>
    </cfRule>
  </conditionalFormatting>
  <conditionalFormatting sqref="AC403:AD403">
    <cfRule type="expression" dxfId="12272" priority="30418">
      <formula>AE403=15</formula>
    </cfRule>
  </conditionalFormatting>
  <conditionalFormatting sqref="AE403:AF403">
    <cfRule type="expression" dxfId="12271" priority="30417">
      <formula>AC403=25</formula>
    </cfRule>
  </conditionalFormatting>
  <conditionalFormatting sqref="AA405:AB407">
    <cfRule type="expression" dxfId="12270" priority="30404">
      <formula>AA405=10</formula>
    </cfRule>
    <cfRule type="expression" dxfId="12269" priority="30405">
      <formula>Y405=15</formula>
    </cfRule>
    <cfRule type="expression" dxfId="12268" priority="30406">
      <formula>W405=25</formula>
    </cfRule>
    <cfRule type="cellIs" dxfId="12267" priority="30416" operator="equal">
      <formula>25</formula>
    </cfRule>
  </conditionalFormatting>
  <conditionalFormatting sqref="AA405:AB407">
    <cfRule type="expression" dxfId="12266" priority="30413">
      <formula>AC405=15</formula>
    </cfRule>
    <cfRule type="expression" dxfId="12265" priority="30414">
      <formula>AE405=10</formula>
    </cfRule>
    <cfRule type="expression" dxfId="12264" priority="30415">
      <formula>AC405=15</formula>
    </cfRule>
  </conditionalFormatting>
  <conditionalFormatting sqref="W405:X407">
    <cfRule type="expression" dxfId="12263" priority="30410">
      <formula>AA405=10</formula>
    </cfRule>
    <cfRule type="expression" dxfId="12262" priority="30411">
      <formula>W405=25</formula>
    </cfRule>
    <cfRule type="expression" dxfId="12261" priority="30412">
      <formula>Y405=15</formula>
    </cfRule>
  </conditionalFormatting>
  <conditionalFormatting sqref="Y405:Z407">
    <cfRule type="expression" dxfId="12260" priority="30407">
      <formula>Y405=15</formula>
    </cfRule>
    <cfRule type="expression" dxfId="12259" priority="30408">
      <formula>AA405=10</formula>
    </cfRule>
    <cfRule type="expression" dxfId="12258" priority="30409">
      <formula>W405=25</formula>
    </cfRule>
  </conditionalFormatting>
  <conditionalFormatting sqref="AA404:AB404">
    <cfRule type="expression" dxfId="12257" priority="30391">
      <formula>AA404=10</formula>
    </cfRule>
    <cfRule type="expression" dxfId="12256" priority="30392">
      <formula>Y404=15</formula>
    </cfRule>
    <cfRule type="expression" dxfId="12255" priority="30393">
      <formula>W404=25</formula>
    </cfRule>
    <cfRule type="cellIs" dxfId="12254" priority="30403" operator="equal">
      <formula>25</formula>
    </cfRule>
  </conditionalFormatting>
  <conditionalFormatting sqref="AA404:AB404">
    <cfRule type="expression" dxfId="12253" priority="30400">
      <formula>AC404=15</formula>
    </cfRule>
    <cfRule type="expression" dxfId="12252" priority="30401">
      <formula>AE404=10</formula>
    </cfRule>
    <cfRule type="expression" dxfId="12251" priority="30402">
      <formula>AC404=15</formula>
    </cfRule>
  </conditionalFormatting>
  <conditionalFormatting sqref="W404:X404">
    <cfRule type="expression" dxfId="12250" priority="30397">
      <formula>AA404=10</formula>
    </cfRule>
    <cfRule type="expression" dxfId="12249" priority="30398">
      <formula>W404=25</formula>
    </cfRule>
    <cfRule type="expression" dxfId="12248" priority="30399">
      <formula>Y404=15</formula>
    </cfRule>
  </conditionalFormatting>
  <conditionalFormatting sqref="Y404:Z404">
    <cfRule type="expression" dxfId="12247" priority="30394">
      <formula>Y404=15</formula>
    </cfRule>
    <cfRule type="expression" dxfId="12246" priority="30395">
      <formula>AA404=10</formula>
    </cfRule>
    <cfRule type="expression" dxfId="12245" priority="30396">
      <formula>W404=25</formula>
    </cfRule>
  </conditionalFormatting>
  <conditionalFormatting sqref="AC404:AD407">
    <cfRule type="cellIs" dxfId="12244" priority="30390" operator="equal">
      <formula>25</formula>
    </cfRule>
  </conditionalFormatting>
  <conditionalFormatting sqref="AE404:AF407">
    <cfRule type="cellIs" dxfId="12243" priority="30389" operator="equal">
      <formula>15</formula>
    </cfRule>
  </conditionalFormatting>
  <conditionalFormatting sqref="AC404:AD407">
    <cfRule type="expression" dxfId="12242" priority="30388">
      <formula>AE404=15</formula>
    </cfRule>
  </conditionalFormatting>
  <conditionalFormatting sqref="AE404:AF407">
    <cfRule type="expression" dxfId="12241" priority="30387">
      <formula>AC404=25</formula>
    </cfRule>
  </conditionalFormatting>
  <conditionalFormatting sqref="CA403:CC407 CE403:CG407 CI403:CK407 CM403:CO407">
    <cfRule type="cellIs" dxfId="12240" priority="30385" operator="equal">
      <formula>"NO"</formula>
    </cfRule>
    <cfRule type="cellIs" dxfId="12239" priority="30386" operator="equal">
      <formula>"SI"</formula>
    </cfRule>
  </conditionalFormatting>
  <conditionalFormatting sqref="DA403:DC407 DE403:DG407 DM403:DO407 DI403:DK407">
    <cfRule type="cellIs" dxfId="12238" priority="30383" operator="equal">
      <formula>"NO"</formula>
    </cfRule>
    <cfRule type="cellIs" dxfId="12237" priority="30384" operator="equal">
      <formula>"SI"</formula>
    </cfRule>
  </conditionalFormatting>
  <conditionalFormatting sqref="CV403:CY407">
    <cfRule type="cellIs" dxfId="12236" priority="30381" operator="equal">
      <formula>"NO"</formula>
    </cfRule>
    <cfRule type="cellIs" dxfId="12235" priority="30382" operator="equal">
      <formula>"SI"</formula>
    </cfRule>
  </conditionalFormatting>
  <conditionalFormatting sqref="AN403:AO403">
    <cfRule type="cellIs" dxfId="12234" priority="30375" operator="equal">
      <formula>"NO"</formula>
    </cfRule>
  </conditionalFormatting>
  <conditionalFormatting sqref="AJ403:AK403">
    <cfRule type="cellIs" dxfId="12233" priority="30379" operator="equal">
      <formula>"NO"</formula>
    </cfRule>
    <cfRule type="cellIs" dxfId="12232" priority="30380" operator="equal">
      <formula>"SI"</formula>
    </cfRule>
  </conditionalFormatting>
  <conditionalFormatting sqref="AL403:AM403">
    <cfRule type="cellIs" dxfId="12231" priority="30377" operator="equal">
      <formula>"ALE"</formula>
    </cfRule>
    <cfRule type="cellIs" dxfId="12230" priority="30378" operator="equal">
      <formula>"CON"</formula>
    </cfRule>
  </conditionalFormatting>
  <conditionalFormatting sqref="AJ404:AK404">
    <cfRule type="cellIs" dxfId="12229" priority="30373" operator="equal">
      <formula>"NO"</formula>
    </cfRule>
    <cfRule type="cellIs" dxfId="12228" priority="30374" operator="equal">
      <formula>"SI"</formula>
    </cfRule>
  </conditionalFormatting>
  <conditionalFormatting sqref="AL404:AM404">
    <cfRule type="cellIs" dxfId="12227" priority="30371" operator="equal">
      <formula>"ALE"</formula>
    </cfRule>
    <cfRule type="cellIs" dxfId="12226" priority="30372" operator="equal">
      <formula>"CON"</formula>
    </cfRule>
  </conditionalFormatting>
  <conditionalFormatting sqref="AN404:AO404">
    <cfRule type="cellIs" dxfId="12225" priority="30369" operator="equal">
      <formula>"NO"</formula>
    </cfRule>
  </conditionalFormatting>
  <conditionalFormatting sqref="U409:V413">
    <cfRule type="cellIs" dxfId="12224" priority="30368" operator="equal">
      <formula>"X"</formula>
    </cfRule>
  </conditionalFormatting>
  <conditionalFormatting sqref="AJ411:AK413">
    <cfRule type="cellIs" dxfId="12223" priority="30366" operator="equal">
      <formula>"NO"</formula>
    </cfRule>
    <cfRule type="cellIs" dxfId="12222" priority="30367" operator="equal">
      <formula>"SI"</formula>
    </cfRule>
  </conditionalFormatting>
  <conditionalFormatting sqref="AL411:AM413">
    <cfRule type="cellIs" dxfId="12221" priority="30364" operator="equal">
      <formula>"ALE"</formula>
    </cfRule>
    <cfRule type="cellIs" dxfId="12220" priority="30365" operator="equal">
      <formula>"CON"</formula>
    </cfRule>
  </conditionalFormatting>
  <conditionalFormatting sqref="U409:U413">
    <cfRule type="cellIs" dxfId="12219" priority="30309" operator="equal">
      <formula>"Y"</formula>
    </cfRule>
  </conditionalFormatting>
  <conditionalFormatting sqref="AH409:AI413">
    <cfRule type="cellIs" dxfId="12218" priority="30360" operator="equal">
      <formula>0</formula>
    </cfRule>
    <cfRule type="cellIs" dxfId="12217" priority="30361" operator="between">
      <formula>"0.1"</formula>
      <formula>100</formula>
    </cfRule>
    <cfRule type="cellIs" dxfId="12216" priority="30362" operator="between">
      <formula>0</formula>
      <formula>100</formula>
    </cfRule>
    <cfRule type="cellIs" dxfId="12215" priority="30363" operator="between">
      <formula>0</formula>
      <formula>100</formula>
    </cfRule>
  </conditionalFormatting>
  <conditionalFormatting sqref="AI409:AI413">
    <cfRule type="cellIs" dxfId="12214" priority="30357" operator="equal">
      <formula>0</formula>
    </cfRule>
    <cfRule type="cellIs" dxfId="12213" priority="30358" operator="between">
      <formula>0</formula>
      <formula>100</formula>
    </cfRule>
    <cfRule type="cellIs" dxfId="12212" priority="30359" operator="between">
      <formula>"0.1"</formula>
      <formula>100</formula>
    </cfRule>
  </conditionalFormatting>
  <conditionalFormatting sqref="BA409">
    <cfRule type="cellIs" dxfId="12211" priority="30355" operator="equal">
      <formula>"NO"</formula>
    </cfRule>
    <cfRule type="cellIs" dxfId="12210" priority="30356" operator="equal">
      <formula>"SI"</formula>
    </cfRule>
  </conditionalFormatting>
  <conditionalFormatting sqref="AH409:AH413">
    <cfRule type="cellIs" dxfId="12209" priority="30354" operator="equal">
      <formula>0.58</formula>
    </cfRule>
  </conditionalFormatting>
  <conditionalFormatting sqref="AI409:AI413">
    <cfRule type="cellIs" dxfId="12208" priority="30353" operator="equal">
      <formula>0.56</formula>
    </cfRule>
  </conditionalFormatting>
  <conditionalFormatting sqref="AX409:AX413">
    <cfRule type="expression" dxfId="12207" priority="30327">
      <formula>"&lt;,2"</formula>
    </cfRule>
  </conditionalFormatting>
  <conditionalFormatting sqref="AV409:AV413">
    <cfRule type="expression" dxfId="12206" priority="30326">
      <formula>"&lt;,2"</formula>
    </cfRule>
  </conditionalFormatting>
  <conditionalFormatting sqref="AZ409">
    <cfRule type="expression" dxfId="12205" priority="30328">
      <formula>$BC409=25</formula>
    </cfRule>
    <cfRule type="expression" dxfId="12204" priority="30329">
      <formula>$BC409=24</formula>
    </cfRule>
    <cfRule type="expression" dxfId="12203" priority="30330">
      <formula>$BC409=23</formula>
    </cfRule>
    <cfRule type="expression" dxfId="12202" priority="30331">
      <formula>$BC409=22</formula>
    </cfRule>
    <cfRule type="expression" dxfId="12201" priority="30332">
      <formula>$BC409=21</formula>
    </cfRule>
    <cfRule type="expression" dxfId="12200" priority="30333">
      <formula>$BC409=20</formula>
    </cfRule>
    <cfRule type="expression" dxfId="12199" priority="30334">
      <formula>$BC409=19</formula>
    </cfRule>
    <cfRule type="expression" dxfId="12198" priority="30335">
      <formula>$BC409=18</formula>
    </cfRule>
    <cfRule type="expression" dxfId="12197" priority="30336">
      <formula>$BC409=17</formula>
    </cfRule>
    <cfRule type="expression" dxfId="12196" priority="30337">
      <formula>$BC409=16</formula>
    </cfRule>
    <cfRule type="expression" dxfId="12195" priority="30338">
      <formula>$BC409=15</formula>
    </cfRule>
    <cfRule type="expression" dxfId="12194" priority="30339">
      <formula>$BC409=14</formula>
    </cfRule>
    <cfRule type="expression" dxfId="12193" priority="30340">
      <formula>$BC409=13</formula>
    </cfRule>
    <cfRule type="expression" dxfId="12192" priority="30341">
      <formula>$BC409=12</formula>
    </cfRule>
    <cfRule type="expression" dxfId="12191" priority="30342">
      <formula>$BC409=11</formula>
    </cfRule>
    <cfRule type="expression" dxfId="12190" priority="30343">
      <formula>$BC409=10</formula>
    </cfRule>
    <cfRule type="expression" dxfId="12189" priority="30344">
      <formula>$BC409=9</formula>
    </cfRule>
    <cfRule type="expression" dxfId="12188" priority="30345">
      <formula>$BC409=8</formula>
    </cfRule>
    <cfRule type="expression" dxfId="12187" priority="30346">
      <formula>$BC409=7</formula>
    </cfRule>
    <cfRule type="expression" dxfId="12186" priority="30347">
      <formula>$BC409=6</formula>
    </cfRule>
    <cfRule type="expression" dxfId="12185" priority="30348">
      <formula>$BC409=5</formula>
    </cfRule>
    <cfRule type="expression" dxfId="12184" priority="30349">
      <formula>$BC409=4</formula>
    </cfRule>
    <cfRule type="expression" dxfId="12183" priority="30350">
      <formula>$BC409=3</formula>
    </cfRule>
    <cfRule type="expression" dxfId="12182" priority="30351">
      <formula>$BC409=2</formula>
    </cfRule>
    <cfRule type="expression" dxfId="12181" priority="30352">
      <formula>$BC409=1</formula>
    </cfRule>
  </conditionalFormatting>
  <conditionalFormatting sqref="AW409:AW413">
    <cfRule type="beginsWith" dxfId="12180" priority="30321" operator="beginsWith" text="MUY ALTA">
      <formula>LEFT(AW409,LEN("MUY ALTA"))="MUY ALTA"</formula>
    </cfRule>
    <cfRule type="beginsWith" dxfId="12179" priority="30322" operator="beginsWith" text="ALTA">
      <formula>LEFT(AW409,LEN("ALTA"))="ALTA"</formula>
    </cfRule>
    <cfRule type="beginsWith" dxfId="12178" priority="30323" operator="beginsWith" text="MEDIA">
      <formula>LEFT(AW409,LEN("MEDIA"))="MEDIA"</formula>
    </cfRule>
    <cfRule type="beginsWith" dxfId="12177" priority="30324" operator="beginsWith" text="BAJA">
      <formula>LEFT(AW409,LEN("BAJA"))="BAJA"</formula>
    </cfRule>
    <cfRule type="beginsWith" dxfId="12176" priority="30325" operator="beginsWith" text="MUY BAJA">
      <formula>LEFT(AW409,LEN("MUY BAJA"))="MUY BAJA"</formula>
    </cfRule>
  </conditionalFormatting>
  <conditionalFormatting sqref="AY409:AY413">
    <cfRule type="beginsWith" dxfId="12175" priority="30316" operator="beginsWith" text="MUY ALTA">
      <formula>LEFT(AY409,LEN("MUY ALTA"))="MUY ALTA"</formula>
    </cfRule>
    <cfRule type="beginsWith" dxfId="12174" priority="30317" operator="beginsWith" text="ALTA">
      <formula>LEFT(AY409,LEN("ALTA"))="ALTA"</formula>
    </cfRule>
    <cfRule type="beginsWith" dxfId="12173" priority="30318" operator="beginsWith" text="MEDIA">
      <formula>LEFT(AY409,LEN("MEDIA"))="MEDIA"</formula>
    </cfRule>
    <cfRule type="beginsWith" dxfId="12172" priority="30319" operator="beginsWith" text="BAJA">
      <formula>LEFT(AY409,LEN("BAJA"))="BAJA"</formula>
    </cfRule>
    <cfRule type="beginsWith" dxfId="12171" priority="30320" operator="beginsWith" text="MUY BAJA">
      <formula>LEFT(AY409,LEN("MUY BAJA"))="MUY BAJA"</formula>
    </cfRule>
  </conditionalFormatting>
  <conditionalFormatting sqref="AN411:AO413">
    <cfRule type="cellIs" dxfId="12170" priority="30314" operator="equal">
      <formula>"NO"</formula>
    </cfRule>
  </conditionalFormatting>
  <conditionalFormatting sqref="BA409:BA413">
    <cfRule type="cellIs" dxfId="12169" priority="30311" operator="equal">
      <formula>"Evitar"</formula>
    </cfRule>
    <cfRule type="cellIs" dxfId="12168" priority="30312" operator="equal">
      <formula>"Aceptar"</formula>
    </cfRule>
    <cfRule type="cellIs" dxfId="12167" priority="30313" operator="equal">
      <formula>"Reducir"</formula>
    </cfRule>
  </conditionalFormatting>
  <conditionalFormatting sqref="V409:V413">
    <cfRule type="cellIs" dxfId="12166" priority="30310" operator="equal">
      <formula>"X"</formula>
    </cfRule>
  </conditionalFormatting>
  <conditionalFormatting sqref="R409">
    <cfRule type="expression" dxfId="12165" priority="30284">
      <formula>$S409=25</formula>
    </cfRule>
    <cfRule type="expression" dxfId="12164" priority="30285">
      <formula>$S409=24</formula>
    </cfRule>
    <cfRule type="expression" dxfId="12163" priority="30286">
      <formula>$S409=23</formula>
    </cfRule>
    <cfRule type="expression" dxfId="12162" priority="30287">
      <formula>$S409=22</formula>
    </cfRule>
    <cfRule type="expression" dxfId="12161" priority="30288">
      <formula>$S409=21</formula>
    </cfRule>
    <cfRule type="expression" dxfId="12160" priority="30289">
      <formula>$S409=20</formula>
    </cfRule>
    <cfRule type="expression" dxfId="12159" priority="30290">
      <formula>$S409=19</formula>
    </cfRule>
    <cfRule type="expression" dxfId="12158" priority="30291">
      <formula>$S409=18</formula>
    </cfRule>
    <cfRule type="expression" dxfId="12157" priority="30292">
      <formula>$S409=17</formula>
    </cfRule>
    <cfRule type="expression" dxfId="12156" priority="30293">
      <formula>$S409=16</formula>
    </cfRule>
    <cfRule type="expression" dxfId="12155" priority="30294">
      <formula>$S409=15</formula>
    </cfRule>
    <cfRule type="expression" dxfId="12154" priority="30295">
      <formula>$S409=14</formula>
    </cfRule>
    <cfRule type="expression" dxfId="12153" priority="30296">
      <formula>$S409=13</formula>
    </cfRule>
    <cfRule type="expression" dxfId="12152" priority="30297">
      <formula>$S409=12</formula>
    </cfRule>
    <cfRule type="expression" dxfId="12151" priority="30298">
      <formula>$S409=11</formula>
    </cfRule>
    <cfRule type="expression" dxfId="12150" priority="30299">
      <formula>$S409=10</formula>
    </cfRule>
    <cfRule type="expression" dxfId="12149" priority="30300">
      <formula>$S409=9</formula>
    </cfRule>
    <cfRule type="expression" dxfId="12148" priority="30301">
      <formula>$S409=8</formula>
    </cfRule>
    <cfRule type="expression" dxfId="12147" priority="30302">
      <formula>$S409=7</formula>
    </cfRule>
    <cfRule type="expression" dxfId="12146" priority="30303">
      <formula>$S409=6</formula>
    </cfRule>
    <cfRule type="expression" dxfId="12145" priority="30304">
      <formula>$S409=5</formula>
    </cfRule>
    <cfRule type="expression" dxfId="12144" priority="30305">
      <formula>$S409=4</formula>
    </cfRule>
    <cfRule type="expression" dxfId="12143" priority="30306">
      <formula>$S409=3</formula>
    </cfRule>
    <cfRule type="expression" dxfId="12142" priority="30307">
      <formula>$S409=2</formula>
    </cfRule>
    <cfRule type="expression" dxfId="12141" priority="30308">
      <formula>$S409=1</formula>
    </cfRule>
  </conditionalFormatting>
  <conditionalFormatting sqref="P409:P413">
    <cfRule type="expression" dxfId="12140" priority="30283">
      <formula>"&lt;,2"</formula>
    </cfRule>
  </conditionalFormatting>
  <conditionalFormatting sqref="Q409:Q413">
    <cfRule type="cellIs" dxfId="12139" priority="30275" operator="equal">
      <formula>20</formula>
    </cfRule>
    <cfRule type="cellIs" dxfId="12138" priority="30276" operator="equal">
      <formula>10</formula>
    </cfRule>
    <cfRule type="cellIs" dxfId="12137" priority="30277" operator="equal">
      <formula>5</formula>
    </cfRule>
    <cfRule type="cellIs" dxfId="12136" priority="30278" operator="equal">
      <formula>1</formula>
    </cfRule>
    <cfRule type="cellIs" dxfId="12135" priority="30279" operator="equal">
      <formula>0.8</formula>
    </cfRule>
    <cfRule type="cellIs" dxfId="12134" priority="30280" operator="equal">
      <formula>0.6</formula>
    </cfRule>
    <cfRule type="cellIs" dxfId="12133" priority="30281" operator="equal">
      <formula>0.4</formula>
    </cfRule>
    <cfRule type="cellIs" dxfId="12132" priority="30282" operator="equal">
      <formula>20%</formula>
    </cfRule>
  </conditionalFormatting>
  <conditionalFormatting sqref="O409:O413">
    <cfRule type="cellIs" dxfId="12131" priority="30268" operator="equal">
      <formula>"MUY ALTA "</formula>
    </cfRule>
    <cfRule type="cellIs" dxfId="12130" priority="30269" operator="equal">
      <formula>"MUY ALTA"</formula>
    </cfRule>
    <cfRule type="cellIs" dxfId="12129" priority="30270" operator="equal">
      <formula>"ALTA"</formula>
    </cfRule>
    <cfRule type="cellIs" dxfId="12128" priority="30271" operator="equal">
      <formula>"MEDIA"</formula>
    </cfRule>
    <cfRule type="cellIs" dxfId="12127" priority="30272" operator="equal">
      <formula>"BAJA"</formula>
    </cfRule>
    <cfRule type="cellIs" dxfId="12126" priority="30273" operator="equal">
      <formula>"MUY BAJA"</formula>
    </cfRule>
    <cfRule type="cellIs" dxfId="12125" priority="30274" operator="equal">
      <formula>0.2</formula>
    </cfRule>
  </conditionalFormatting>
  <conditionalFormatting sqref="N409:N413">
    <cfRule type="beginsWith" priority="30261" operator="beginsWith" text="La actividad que conlleva el riesgo se ejecuta como máximos 2 veces por año">
      <formula>LEFT(N409,LEN("La actividad que conlleva el riesgo se ejecuta como máximos 2 veces por año"))="La actividad que conlleva el riesgo se ejecuta como máximos 2 veces por año"</formula>
    </cfRule>
    <cfRule type="cellIs" dxfId="12124" priority="30262" operator="equal">
      <formula>"La actividad que conlleva el riesgo se ejecuta como máximos 2 veces por año"</formula>
    </cfRule>
    <cfRule type="cellIs" dxfId="12123" priority="30263" operator="equal">
      <formula>"La actividad que conlleva el riesgo se ejecuta como máximos 2 veces por año "</formula>
    </cfRule>
    <cfRule type="containsText" dxfId="12122" priority="30265" operator="containsText" text="La actividad que conlleva el riesgo se ejecuta como máximos 2 veces por año">
      <formula>NOT(ISERROR(SEARCH("La actividad que conlleva el riesgo se ejecuta como máximos 2 veces por año",N409)))</formula>
    </cfRule>
    <cfRule type="cellIs" dxfId="12121" priority="30266" operator="equal">
      <formula>"La actividad que conlleva el riesgo se ejecuta como máximos 2 veces por año"</formula>
    </cfRule>
    <cfRule type="cellIs" dxfId="12120" priority="30267" operator="equal">
      <formula>"La actividad que conlleva el riesgo se ejecuta como máximos 2 veces por año"</formula>
    </cfRule>
  </conditionalFormatting>
  <conditionalFormatting sqref="V409:V413">
    <cfRule type="expression" dxfId="12119" priority="30259">
      <formula>U409=Y</formula>
    </cfRule>
    <cfRule type="expression" dxfId="12118" priority="30260">
      <formula>U409="y"</formula>
    </cfRule>
  </conditionalFormatting>
  <conditionalFormatting sqref="V410">
    <cfRule type="expression" dxfId="12117" priority="30257">
      <formula>$U$20=Y</formula>
    </cfRule>
    <cfRule type="expression" dxfId="12116" priority="30258">
      <formula>$U$20=x</formula>
    </cfRule>
  </conditionalFormatting>
  <conditionalFormatting sqref="U409:U413">
    <cfRule type="expression" dxfId="12115" priority="30256">
      <formula>V409="X"</formula>
    </cfRule>
  </conditionalFormatting>
  <conditionalFormatting sqref="V409:V413">
    <cfRule type="expression" dxfId="12114" priority="30254">
      <formula>U409=Y</formula>
    </cfRule>
    <cfRule type="expression" dxfId="12113" priority="30255">
      <formula>U409="y"</formula>
    </cfRule>
  </conditionalFormatting>
  <conditionalFormatting sqref="V410">
    <cfRule type="expression" dxfId="12112" priority="30252">
      <formula>$U$20=Y</formula>
    </cfRule>
    <cfRule type="expression" dxfId="12111" priority="30253">
      <formula>$U$20=x</formula>
    </cfRule>
  </conditionalFormatting>
  <conditionalFormatting sqref="U409:U413">
    <cfRule type="expression" dxfId="12110" priority="30251">
      <formula>V409="X"</formula>
    </cfRule>
  </conditionalFormatting>
  <conditionalFormatting sqref="AA409:AB409">
    <cfRule type="expression" dxfId="12109" priority="30238">
      <formula>AA409=10</formula>
    </cfRule>
    <cfRule type="expression" dxfId="12108" priority="30239">
      <formula>Y409=15</formula>
    </cfRule>
    <cfRule type="expression" dxfId="12107" priority="30240">
      <formula>W409=25</formula>
    </cfRule>
    <cfRule type="cellIs" dxfId="12106" priority="30250" operator="equal">
      <formula>25</formula>
    </cfRule>
  </conditionalFormatting>
  <conditionalFormatting sqref="AA409:AB409">
    <cfRule type="expression" dxfId="12105" priority="30247">
      <formula>AC409=15</formula>
    </cfRule>
    <cfRule type="expression" dxfId="12104" priority="30248">
      <formula>AE409=10</formula>
    </cfRule>
    <cfRule type="expression" dxfId="12103" priority="30249">
      <formula>AC409=15</formula>
    </cfRule>
  </conditionalFormatting>
  <conditionalFormatting sqref="W409:X409">
    <cfRule type="expression" dxfId="12102" priority="30244">
      <formula>AA409=10</formula>
    </cfRule>
    <cfRule type="expression" dxfId="12101" priority="30245">
      <formula>W409=25</formula>
    </cfRule>
    <cfRule type="expression" dxfId="12100" priority="30246">
      <formula>Y409=15</formula>
    </cfRule>
  </conditionalFormatting>
  <conditionalFormatting sqref="Y409:Z409">
    <cfRule type="expression" dxfId="12099" priority="30241">
      <formula>Y409=15</formula>
    </cfRule>
    <cfRule type="expression" dxfId="12098" priority="30242">
      <formula>AA409=10</formula>
    </cfRule>
    <cfRule type="expression" dxfId="12097" priority="30243">
      <formula>W409=25</formula>
    </cfRule>
  </conditionalFormatting>
  <conditionalFormatting sqref="AC409:AD409">
    <cfRule type="cellIs" dxfId="12096" priority="30237" operator="equal">
      <formula>25</formula>
    </cfRule>
  </conditionalFormatting>
  <conditionalFormatting sqref="AE409:AF409">
    <cfRule type="cellIs" dxfId="12095" priority="30236" operator="equal">
      <formula>15</formula>
    </cfRule>
  </conditionalFormatting>
  <conditionalFormatting sqref="AC409:AD409">
    <cfRule type="expression" dxfId="12094" priority="30235">
      <formula>AE409=15</formula>
    </cfRule>
  </conditionalFormatting>
  <conditionalFormatting sqref="AE409:AF409">
    <cfRule type="expression" dxfId="12093" priority="30234">
      <formula>AC409=25</formula>
    </cfRule>
  </conditionalFormatting>
  <conditionalFormatting sqref="AA411:AB413">
    <cfRule type="expression" dxfId="12092" priority="30221">
      <formula>AA411=10</formula>
    </cfRule>
    <cfRule type="expression" dxfId="12091" priority="30222">
      <formula>Y411=15</formula>
    </cfRule>
    <cfRule type="expression" dxfId="12090" priority="30223">
      <formula>W411=25</formula>
    </cfRule>
    <cfRule type="cellIs" dxfId="12089" priority="30233" operator="equal">
      <formula>25</formula>
    </cfRule>
  </conditionalFormatting>
  <conditionalFormatting sqref="AA411:AB413">
    <cfRule type="expression" dxfId="12088" priority="30230">
      <formula>AC411=15</formula>
    </cfRule>
    <cfRule type="expression" dxfId="12087" priority="30231">
      <formula>AE411=10</formula>
    </cfRule>
    <cfRule type="expression" dxfId="12086" priority="30232">
      <formula>AC411=15</formula>
    </cfRule>
  </conditionalFormatting>
  <conditionalFormatting sqref="W411:X413">
    <cfRule type="expression" dxfId="12085" priority="30227">
      <formula>AA411=10</formula>
    </cfRule>
    <cfRule type="expression" dxfId="12084" priority="30228">
      <formula>W411=25</formula>
    </cfRule>
    <cfRule type="expression" dxfId="12083" priority="30229">
      <formula>Y411=15</formula>
    </cfRule>
  </conditionalFormatting>
  <conditionalFormatting sqref="Y411:Z413">
    <cfRule type="expression" dxfId="12082" priority="30224">
      <formula>Y411=15</formula>
    </cfRule>
    <cfRule type="expression" dxfId="12081" priority="30225">
      <formula>AA411=10</formula>
    </cfRule>
    <cfRule type="expression" dxfId="12080" priority="30226">
      <formula>W411=25</formula>
    </cfRule>
  </conditionalFormatting>
  <conditionalFormatting sqref="AA410:AB410">
    <cfRule type="expression" dxfId="12079" priority="30208">
      <formula>AA410=10</formula>
    </cfRule>
    <cfRule type="expression" dxfId="12078" priority="30209">
      <formula>Y410=15</formula>
    </cfRule>
    <cfRule type="expression" dxfId="12077" priority="30210">
      <formula>W410=25</formula>
    </cfRule>
    <cfRule type="cellIs" dxfId="12076" priority="30220" operator="equal">
      <formula>25</formula>
    </cfRule>
  </conditionalFormatting>
  <conditionalFormatting sqref="AA410:AB410">
    <cfRule type="expression" dxfId="12075" priority="30217">
      <formula>AC410=15</formula>
    </cfRule>
    <cfRule type="expression" dxfId="12074" priority="30218">
      <formula>AE410=10</formula>
    </cfRule>
    <cfRule type="expression" dxfId="12073" priority="30219">
      <formula>AC410=15</formula>
    </cfRule>
  </conditionalFormatting>
  <conditionalFormatting sqref="W410:X410">
    <cfRule type="expression" dxfId="12072" priority="30214">
      <formula>AA410=10</formula>
    </cfRule>
    <cfRule type="expression" dxfId="12071" priority="30215">
      <formula>W410=25</formula>
    </cfRule>
    <cfRule type="expression" dxfId="12070" priority="30216">
      <formula>Y410=15</formula>
    </cfRule>
  </conditionalFormatting>
  <conditionalFormatting sqref="Y410:Z410">
    <cfRule type="expression" dxfId="12069" priority="30211">
      <formula>Y410=15</formula>
    </cfRule>
    <cfRule type="expression" dxfId="12068" priority="30212">
      <formula>AA410=10</formula>
    </cfRule>
    <cfRule type="expression" dxfId="12067" priority="30213">
      <formula>W410=25</formula>
    </cfRule>
  </conditionalFormatting>
  <conditionalFormatting sqref="AC410:AD413">
    <cfRule type="cellIs" dxfId="12066" priority="30207" operator="equal">
      <formula>25</formula>
    </cfRule>
  </conditionalFormatting>
  <conditionalFormatting sqref="AE410:AF413">
    <cfRule type="cellIs" dxfId="12065" priority="30206" operator="equal">
      <formula>15</formula>
    </cfRule>
  </conditionalFormatting>
  <conditionalFormatting sqref="AC410:AD413">
    <cfRule type="expression" dxfId="12064" priority="30205">
      <formula>AE410=15</formula>
    </cfRule>
  </conditionalFormatting>
  <conditionalFormatting sqref="AE410:AF413">
    <cfRule type="expression" dxfId="12063" priority="30204">
      <formula>AC410=25</formula>
    </cfRule>
  </conditionalFormatting>
  <conditionalFormatting sqref="CA409:CC413 CE409:CG413 CI409:CK413 CM409:CO413">
    <cfRule type="cellIs" dxfId="12062" priority="30202" operator="equal">
      <formula>"NO"</formula>
    </cfRule>
    <cfRule type="cellIs" dxfId="12061" priority="30203" operator="equal">
      <formula>"SI"</formula>
    </cfRule>
  </conditionalFormatting>
  <conditionalFormatting sqref="DA409:DC413 DE409:DG413 DM409:DO413 DI409:DK413">
    <cfRule type="cellIs" dxfId="12060" priority="30200" operator="equal">
      <formula>"NO"</formula>
    </cfRule>
    <cfRule type="cellIs" dxfId="12059" priority="30201" operator="equal">
      <formula>"SI"</formula>
    </cfRule>
  </conditionalFormatting>
  <conditionalFormatting sqref="CV409:CY413">
    <cfRule type="cellIs" dxfId="12058" priority="30198" operator="equal">
      <formula>"NO"</formula>
    </cfRule>
    <cfRule type="cellIs" dxfId="12057" priority="30199" operator="equal">
      <formula>"SI"</formula>
    </cfRule>
  </conditionalFormatting>
  <conditionalFormatting sqref="AN409:AO409">
    <cfRule type="cellIs" dxfId="12056" priority="30192" operator="equal">
      <formula>"NO"</formula>
    </cfRule>
  </conditionalFormatting>
  <conditionalFormatting sqref="AJ409:AK409">
    <cfRule type="cellIs" dxfId="12055" priority="30196" operator="equal">
      <formula>"NO"</formula>
    </cfRule>
    <cfRule type="cellIs" dxfId="12054" priority="30197" operator="equal">
      <formula>"SI"</formula>
    </cfRule>
  </conditionalFormatting>
  <conditionalFormatting sqref="AL409:AM409">
    <cfRule type="cellIs" dxfId="12053" priority="30194" operator="equal">
      <formula>"ALE"</formula>
    </cfRule>
    <cfRule type="cellIs" dxfId="12052" priority="30195" operator="equal">
      <formula>"CON"</formula>
    </cfRule>
  </conditionalFormatting>
  <conditionalFormatting sqref="AJ410:AK410">
    <cfRule type="cellIs" dxfId="12051" priority="30190" operator="equal">
      <formula>"NO"</formula>
    </cfRule>
    <cfRule type="cellIs" dxfId="12050" priority="30191" operator="equal">
      <formula>"SI"</formula>
    </cfRule>
  </conditionalFormatting>
  <conditionalFormatting sqref="AL410:AM410">
    <cfRule type="cellIs" dxfId="12049" priority="30188" operator="equal">
      <formula>"ALE"</formula>
    </cfRule>
    <cfRule type="cellIs" dxfId="12048" priority="30189" operator="equal">
      <formula>"CON"</formula>
    </cfRule>
  </conditionalFormatting>
  <conditionalFormatting sqref="AN410:AO410">
    <cfRule type="cellIs" dxfId="12047" priority="30186" operator="equal">
      <formula>"NO"</formula>
    </cfRule>
  </conditionalFormatting>
  <conditionalFormatting sqref="U415:V419">
    <cfRule type="cellIs" dxfId="12046" priority="30185" operator="equal">
      <formula>"X"</formula>
    </cfRule>
  </conditionalFormatting>
  <conditionalFormatting sqref="AJ417:AK419">
    <cfRule type="cellIs" dxfId="12045" priority="30183" operator="equal">
      <formula>"NO"</formula>
    </cfRule>
    <cfRule type="cellIs" dxfId="12044" priority="30184" operator="equal">
      <formula>"SI"</formula>
    </cfRule>
  </conditionalFormatting>
  <conditionalFormatting sqref="AL417:AM419">
    <cfRule type="cellIs" dxfId="12043" priority="30181" operator="equal">
      <formula>"ALE"</formula>
    </cfRule>
    <cfRule type="cellIs" dxfId="12042" priority="30182" operator="equal">
      <formula>"CON"</formula>
    </cfRule>
  </conditionalFormatting>
  <conditionalFormatting sqref="U415:U419">
    <cfRule type="cellIs" dxfId="12041" priority="30126" operator="equal">
      <formula>"Y"</formula>
    </cfRule>
  </conditionalFormatting>
  <conditionalFormatting sqref="AH415:AI419">
    <cfRule type="cellIs" dxfId="12040" priority="30177" operator="equal">
      <formula>0</formula>
    </cfRule>
    <cfRule type="cellIs" dxfId="12039" priority="30178" operator="between">
      <formula>"0.1"</formula>
      <formula>100</formula>
    </cfRule>
    <cfRule type="cellIs" dxfId="12038" priority="30179" operator="between">
      <formula>0</formula>
      <formula>100</formula>
    </cfRule>
    <cfRule type="cellIs" dxfId="12037" priority="30180" operator="between">
      <formula>0</formula>
      <formula>100</formula>
    </cfRule>
  </conditionalFormatting>
  <conditionalFormatting sqref="AI415:AI419">
    <cfRule type="cellIs" dxfId="12036" priority="30174" operator="equal">
      <formula>0</formula>
    </cfRule>
    <cfRule type="cellIs" dxfId="12035" priority="30175" operator="between">
      <formula>0</formula>
      <formula>100</formula>
    </cfRule>
    <cfRule type="cellIs" dxfId="12034" priority="30176" operator="between">
      <formula>"0.1"</formula>
      <formula>100</formula>
    </cfRule>
  </conditionalFormatting>
  <conditionalFormatting sqref="BA415">
    <cfRule type="cellIs" dxfId="12033" priority="30172" operator="equal">
      <formula>"NO"</formula>
    </cfRule>
    <cfRule type="cellIs" dxfId="12032" priority="30173" operator="equal">
      <formula>"SI"</formula>
    </cfRule>
  </conditionalFormatting>
  <conditionalFormatting sqref="AH415:AH419">
    <cfRule type="cellIs" dxfId="12031" priority="30171" operator="equal">
      <formula>0.58</formula>
    </cfRule>
  </conditionalFormatting>
  <conditionalFormatting sqref="AI415:AI419">
    <cfRule type="cellIs" dxfId="12030" priority="30170" operator="equal">
      <formula>0.56</formula>
    </cfRule>
  </conditionalFormatting>
  <conditionalFormatting sqref="AX415:AX419">
    <cfRule type="expression" dxfId="12029" priority="30144">
      <formula>"&lt;,2"</formula>
    </cfRule>
  </conditionalFormatting>
  <conditionalFormatting sqref="AV415:AV419">
    <cfRule type="expression" dxfId="12028" priority="30143">
      <formula>"&lt;,2"</formula>
    </cfRule>
  </conditionalFormatting>
  <conditionalFormatting sqref="AZ415">
    <cfRule type="expression" dxfId="12027" priority="30145">
      <formula>$BC415=25</formula>
    </cfRule>
    <cfRule type="expression" dxfId="12026" priority="30146">
      <formula>$BC415=24</formula>
    </cfRule>
    <cfRule type="expression" dxfId="12025" priority="30147">
      <formula>$BC415=23</formula>
    </cfRule>
    <cfRule type="expression" dxfId="12024" priority="30148">
      <formula>$BC415=22</formula>
    </cfRule>
    <cfRule type="expression" dxfId="12023" priority="30149">
      <formula>$BC415=21</formula>
    </cfRule>
    <cfRule type="expression" dxfId="12022" priority="30150">
      <formula>$BC415=20</formula>
    </cfRule>
    <cfRule type="expression" dxfId="12021" priority="30151">
      <formula>$BC415=19</formula>
    </cfRule>
    <cfRule type="expression" dxfId="12020" priority="30152">
      <formula>$BC415=18</formula>
    </cfRule>
    <cfRule type="expression" dxfId="12019" priority="30153">
      <formula>$BC415=17</formula>
    </cfRule>
    <cfRule type="expression" dxfId="12018" priority="30154">
      <formula>$BC415=16</formula>
    </cfRule>
    <cfRule type="expression" dxfId="12017" priority="30155">
      <formula>$BC415=15</formula>
    </cfRule>
    <cfRule type="expression" dxfId="12016" priority="30156">
      <formula>$BC415=14</formula>
    </cfRule>
    <cfRule type="expression" dxfId="12015" priority="30157">
      <formula>$BC415=13</formula>
    </cfRule>
    <cfRule type="expression" dxfId="12014" priority="30158">
      <formula>$BC415=12</formula>
    </cfRule>
    <cfRule type="expression" dxfId="12013" priority="30159">
      <formula>$BC415=11</formula>
    </cfRule>
    <cfRule type="expression" dxfId="12012" priority="30160">
      <formula>$BC415=10</formula>
    </cfRule>
    <cfRule type="expression" dxfId="12011" priority="30161">
      <formula>$BC415=9</formula>
    </cfRule>
    <cfRule type="expression" dxfId="12010" priority="30162">
      <formula>$BC415=8</formula>
    </cfRule>
    <cfRule type="expression" dxfId="12009" priority="30163">
      <formula>$BC415=7</formula>
    </cfRule>
    <cfRule type="expression" dxfId="12008" priority="30164">
      <formula>$BC415=6</formula>
    </cfRule>
    <cfRule type="expression" dxfId="12007" priority="30165">
      <formula>$BC415=5</formula>
    </cfRule>
    <cfRule type="expression" dxfId="12006" priority="30166">
      <formula>$BC415=4</formula>
    </cfRule>
    <cfRule type="expression" dxfId="12005" priority="30167">
      <formula>$BC415=3</formula>
    </cfRule>
    <cfRule type="expression" dxfId="12004" priority="30168">
      <formula>$BC415=2</formula>
    </cfRule>
    <cfRule type="expression" dxfId="12003" priority="30169">
      <formula>$BC415=1</formula>
    </cfRule>
  </conditionalFormatting>
  <conditionalFormatting sqref="AW415:AW419">
    <cfRule type="beginsWith" dxfId="12002" priority="30138" operator="beginsWith" text="MUY ALTA">
      <formula>LEFT(AW415,LEN("MUY ALTA"))="MUY ALTA"</formula>
    </cfRule>
    <cfRule type="beginsWith" dxfId="12001" priority="30139" operator="beginsWith" text="ALTA">
      <formula>LEFT(AW415,LEN("ALTA"))="ALTA"</formula>
    </cfRule>
    <cfRule type="beginsWith" dxfId="12000" priority="30140" operator="beginsWith" text="MEDIA">
      <formula>LEFT(AW415,LEN("MEDIA"))="MEDIA"</formula>
    </cfRule>
    <cfRule type="beginsWith" dxfId="11999" priority="30141" operator="beginsWith" text="BAJA">
      <formula>LEFT(AW415,LEN("BAJA"))="BAJA"</formula>
    </cfRule>
    <cfRule type="beginsWith" dxfId="11998" priority="30142" operator="beginsWith" text="MUY BAJA">
      <formula>LEFT(AW415,LEN("MUY BAJA"))="MUY BAJA"</formula>
    </cfRule>
  </conditionalFormatting>
  <conditionalFormatting sqref="AY415:AY419">
    <cfRule type="beginsWith" dxfId="11997" priority="30133" operator="beginsWith" text="MUY ALTA">
      <formula>LEFT(AY415,LEN("MUY ALTA"))="MUY ALTA"</formula>
    </cfRule>
    <cfRule type="beginsWith" dxfId="11996" priority="30134" operator="beginsWith" text="ALTA">
      <formula>LEFT(AY415,LEN("ALTA"))="ALTA"</formula>
    </cfRule>
    <cfRule type="beginsWith" dxfId="11995" priority="30135" operator="beginsWith" text="MEDIA">
      <formula>LEFT(AY415,LEN("MEDIA"))="MEDIA"</formula>
    </cfRule>
    <cfRule type="beginsWith" dxfId="11994" priority="30136" operator="beginsWith" text="BAJA">
      <formula>LEFT(AY415,LEN("BAJA"))="BAJA"</formula>
    </cfRule>
    <cfRule type="beginsWith" dxfId="11993" priority="30137" operator="beginsWith" text="MUY BAJA">
      <formula>LEFT(AY415,LEN("MUY BAJA"))="MUY BAJA"</formula>
    </cfRule>
  </conditionalFormatting>
  <conditionalFormatting sqref="AN417:AO419">
    <cfRule type="cellIs" dxfId="11992" priority="30131" operator="equal">
      <formula>"NO"</formula>
    </cfRule>
  </conditionalFormatting>
  <conditionalFormatting sqref="BA415:BA419">
    <cfRule type="cellIs" dxfId="11991" priority="30128" operator="equal">
      <formula>"Evitar"</formula>
    </cfRule>
    <cfRule type="cellIs" dxfId="11990" priority="30129" operator="equal">
      <formula>"Aceptar"</formula>
    </cfRule>
    <cfRule type="cellIs" dxfId="11989" priority="30130" operator="equal">
      <formula>"Reducir"</formula>
    </cfRule>
  </conditionalFormatting>
  <conditionalFormatting sqref="V415:V419">
    <cfRule type="cellIs" dxfId="11988" priority="30127" operator="equal">
      <formula>"X"</formula>
    </cfRule>
  </conditionalFormatting>
  <conditionalFormatting sqref="R415">
    <cfRule type="expression" dxfId="11987" priority="30101">
      <formula>$S415=25</formula>
    </cfRule>
    <cfRule type="expression" dxfId="11986" priority="30102">
      <formula>$S415=24</formula>
    </cfRule>
    <cfRule type="expression" dxfId="11985" priority="30103">
      <formula>$S415=23</formula>
    </cfRule>
    <cfRule type="expression" dxfId="11984" priority="30104">
      <formula>$S415=22</formula>
    </cfRule>
    <cfRule type="expression" dxfId="11983" priority="30105">
      <formula>$S415=21</formula>
    </cfRule>
    <cfRule type="expression" dxfId="11982" priority="30106">
      <formula>$S415=20</formula>
    </cfRule>
    <cfRule type="expression" dxfId="11981" priority="30107">
      <formula>$S415=19</formula>
    </cfRule>
    <cfRule type="expression" dxfId="11980" priority="30108">
      <formula>$S415=18</formula>
    </cfRule>
    <cfRule type="expression" dxfId="11979" priority="30109">
      <formula>$S415=17</formula>
    </cfRule>
    <cfRule type="expression" dxfId="11978" priority="30110">
      <formula>$S415=16</formula>
    </cfRule>
    <cfRule type="expression" dxfId="11977" priority="30111">
      <formula>$S415=15</formula>
    </cfRule>
    <cfRule type="expression" dxfId="11976" priority="30112">
      <formula>$S415=14</formula>
    </cfRule>
    <cfRule type="expression" dxfId="11975" priority="30113">
      <formula>$S415=13</formula>
    </cfRule>
    <cfRule type="expression" dxfId="11974" priority="30114">
      <formula>$S415=12</formula>
    </cfRule>
    <cfRule type="expression" dxfId="11973" priority="30115">
      <formula>$S415=11</formula>
    </cfRule>
    <cfRule type="expression" dxfId="11972" priority="30116">
      <formula>$S415=10</formula>
    </cfRule>
    <cfRule type="expression" dxfId="11971" priority="30117">
      <formula>$S415=9</formula>
    </cfRule>
    <cfRule type="expression" dxfId="11970" priority="30118">
      <formula>$S415=8</formula>
    </cfRule>
    <cfRule type="expression" dxfId="11969" priority="30119">
      <formula>$S415=7</formula>
    </cfRule>
    <cfRule type="expression" dxfId="11968" priority="30120">
      <formula>$S415=6</formula>
    </cfRule>
    <cfRule type="expression" dxfId="11967" priority="30121">
      <formula>$S415=5</formula>
    </cfRule>
    <cfRule type="expression" dxfId="11966" priority="30122">
      <formula>$S415=4</formula>
    </cfRule>
    <cfRule type="expression" dxfId="11965" priority="30123">
      <formula>$S415=3</formula>
    </cfRule>
    <cfRule type="expression" dxfId="11964" priority="30124">
      <formula>$S415=2</formula>
    </cfRule>
    <cfRule type="expression" dxfId="11963" priority="30125">
      <formula>$S415=1</formula>
    </cfRule>
  </conditionalFormatting>
  <conditionalFormatting sqref="P415:P419">
    <cfRule type="expression" dxfId="11962" priority="30100">
      <formula>"&lt;,2"</formula>
    </cfRule>
  </conditionalFormatting>
  <conditionalFormatting sqref="Q415:Q419">
    <cfRule type="cellIs" dxfId="11961" priority="30092" operator="equal">
      <formula>20</formula>
    </cfRule>
    <cfRule type="cellIs" dxfId="11960" priority="30093" operator="equal">
      <formula>10</formula>
    </cfRule>
    <cfRule type="cellIs" dxfId="11959" priority="30094" operator="equal">
      <formula>5</formula>
    </cfRule>
    <cfRule type="cellIs" dxfId="11958" priority="30095" operator="equal">
      <formula>1</formula>
    </cfRule>
    <cfRule type="cellIs" dxfId="11957" priority="30096" operator="equal">
      <formula>0.8</formula>
    </cfRule>
    <cfRule type="cellIs" dxfId="11956" priority="30097" operator="equal">
      <formula>0.6</formula>
    </cfRule>
    <cfRule type="cellIs" dxfId="11955" priority="30098" operator="equal">
      <formula>0.4</formula>
    </cfRule>
    <cfRule type="cellIs" dxfId="11954" priority="30099" operator="equal">
      <formula>20%</formula>
    </cfRule>
  </conditionalFormatting>
  <conditionalFormatting sqref="O415:O419">
    <cfRule type="cellIs" dxfId="11953" priority="30085" operator="equal">
      <formula>"MUY ALTA "</formula>
    </cfRule>
    <cfRule type="cellIs" dxfId="11952" priority="30086" operator="equal">
      <formula>"MUY ALTA"</formula>
    </cfRule>
    <cfRule type="cellIs" dxfId="11951" priority="30087" operator="equal">
      <formula>"ALTA"</formula>
    </cfRule>
    <cfRule type="cellIs" dxfId="11950" priority="30088" operator="equal">
      <formula>"MEDIA"</formula>
    </cfRule>
    <cfRule type="cellIs" dxfId="11949" priority="30089" operator="equal">
      <formula>"BAJA"</formula>
    </cfRule>
    <cfRule type="cellIs" dxfId="11948" priority="30090" operator="equal">
      <formula>"MUY BAJA"</formula>
    </cfRule>
    <cfRule type="cellIs" dxfId="11947" priority="30091" operator="equal">
      <formula>0.2</formula>
    </cfRule>
  </conditionalFormatting>
  <conditionalFormatting sqref="N415:N419">
    <cfRule type="beginsWith" priority="30078" operator="beginsWith" text="La actividad que conlleva el riesgo se ejecuta como máximos 2 veces por año">
      <formula>LEFT(N415,LEN("La actividad que conlleva el riesgo se ejecuta como máximos 2 veces por año"))="La actividad que conlleva el riesgo se ejecuta como máximos 2 veces por año"</formula>
    </cfRule>
    <cfRule type="cellIs" dxfId="11946" priority="30079" operator="equal">
      <formula>"La actividad que conlleva el riesgo se ejecuta como máximos 2 veces por año"</formula>
    </cfRule>
    <cfRule type="cellIs" dxfId="11945" priority="30080" operator="equal">
      <formula>"La actividad que conlleva el riesgo se ejecuta como máximos 2 veces por año "</formula>
    </cfRule>
    <cfRule type="containsText" dxfId="11944" priority="30082" operator="containsText" text="La actividad que conlleva el riesgo se ejecuta como máximos 2 veces por año">
      <formula>NOT(ISERROR(SEARCH("La actividad que conlleva el riesgo se ejecuta como máximos 2 veces por año",N415)))</formula>
    </cfRule>
    <cfRule type="cellIs" dxfId="11943" priority="30083" operator="equal">
      <formula>"La actividad que conlleva el riesgo se ejecuta como máximos 2 veces por año"</formula>
    </cfRule>
    <cfRule type="cellIs" dxfId="11942" priority="30084" operator="equal">
      <formula>"La actividad que conlleva el riesgo se ejecuta como máximos 2 veces por año"</formula>
    </cfRule>
  </conditionalFormatting>
  <conditionalFormatting sqref="V415:V419">
    <cfRule type="expression" dxfId="11941" priority="30076">
      <formula>U415=Y</formula>
    </cfRule>
    <cfRule type="expression" dxfId="11940" priority="30077">
      <formula>U415="y"</formula>
    </cfRule>
  </conditionalFormatting>
  <conditionalFormatting sqref="V416">
    <cfRule type="expression" dxfId="11939" priority="30074">
      <formula>$U$20=Y</formula>
    </cfRule>
    <cfRule type="expression" dxfId="11938" priority="30075">
      <formula>$U$20=x</formula>
    </cfRule>
  </conditionalFormatting>
  <conditionalFormatting sqref="U415:U419">
    <cfRule type="expression" dxfId="11937" priority="30073">
      <formula>V415="X"</formula>
    </cfRule>
  </conditionalFormatting>
  <conditionalFormatting sqref="V415:V419">
    <cfRule type="expression" dxfId="11936" priority="30071">
      <formula>U415=Y</formula>
    </cfRule>
    <cfRule type="expression" dxfId="11935" priority="30072">
      <formula>U415="y"</formula>
    </cfRule>
  </conditionalFormatting>
  <conditionalFormatting sqref="V416">
    <cfRule type="expression" dxfId="11934" priority="30069">
      <formula>$U$20=Y</formula>
    </cfRule>
    <cfRule type="expression" dxfId="11933" priority="30070">
      <formula>$U$20=x</formula>
    </cfRule>
  </conditionalFormatting>
  <conditionalFormatting sqref="U415:U419">
    <cfRule type="expression" dxfId="11932" priority="30068">
      <formula>V415="X"</formula>
    </cfRule>
  </conditionalFormatting>
  <conditionalFormatting sqref="AA415:AB415">
    <cfRule type="expression" dxfId="11931" priority="30055">
      <formula>AA415=10</formula>
    </cfRule>
    <cfRule type="expression" dxfId="11930" priority="30056">
      <formula>Y415=15</formula>
    </cfRule>
    <cfRule type="expression" dxfId="11929" priority="30057">
      <formula>W415=25</formula>
    </cfRule>
    <cfRule type="cellIs" dxfId="11928" priority="30067" operator="equal">
      <formula>25</formula>
    </cfRule>
  </conditionalFormatting>
  <conditionalFormatting sqref="AA415:AB415">
    <cfRule type="expression" dxfId="11927" priority="30064">
      <formula>AC415=15</formula>
    </cfRule>
    <cfRule type="expression" dxfId="11926" priority="30065">
      <formula>AE415=10</formula>
    </cfRule>
    <cfRule type="expression" dxfId="11925" priority="30066">
      <formula>AC415=15</formula>
    </cfRule>
  </conditionalFormatting>
  <conditionalFormatting sqref="W415:X415">
    <cfRule type="expression" dxfId="11924" priority="30061">
      <formula>AA415=10</formula>
    </cfRule>
    <cfRule type="expression" dxfId="11923" priority="30062">
      <formula>W415=25</formula>
    </cfRule>
    <cfRule type="expression" dxfId="11922" priority="30063">
      <formula>Y415=15</formula>
    </cfRule>
  </conditionalFormatting>
  <conditionalFormatting sqref="Y415:Z415">
    <cfRule type="expression" dxfId="11921" priority="30058">
      <formula>Y415=15</formula>
    </cfRule>
    <cfRule type="expression" dxfId="11920" priority="30059">
      <formula>AA415=10</formula>
    </cfRule>
    <cfRule type="expression" dxfId="11919" priority="30060">
      <formula>W415=25</formula>
    </cfRule>
  </conditionalFormatting>
  <conditionalFormatting sqref="AC415:AD415">
    <cfRule type="cellIs" dxfId="11918" priority="30054" operator="equal">
      <formula>25</formula>
    </cfRule>
  </conditionalFormatting>
  <conditionalFormatting sqref="AE415:AF415">
    <cfRule type="cellIs" dxfId="11917" priority="30053" operator="equal">
      <formula>15</formula>
    </cfRule>
  </conditionalFormatting>
  <conditionalFormatting sqref="AC415:AD415">
    <cfRule type="expression" dxfId="11916" priority="30052">
      <formula>AE415=15</formula>
    </cfRule>
  </conditionalFormatting>
  <conditionalFormatting sqref="AE415:AF415">
    <cfRule type="expression" dxfId="11915" priority="30051">
      <formula>AC415=25</formula>
    </cfRule>
  </conditionalFormatting>
  <conditionalFormatting sqref="AA417:AB419">
    <cfRule type="expression" dxfId="11914" priority="30038">
      <formula>AA417=10</formula>
    </cfRule>
    <cfRule type="expression" dxfId="11913" priority="30039">
      <formula>Y417=15</formula>
    </cfRule>
    <cfRule type="expression" dxfId="11912" priority="30040">
      <formula>W417=25</formula>
    </cfRule>
    <cfRule type="cellIs" dxfId="11911" priority="30050" operator="equal">
      <formula>25</formula>
    </cfRule>
  </conditionalFormatting>
  <conditionalFormatting sqref="AA417:AB419">
    <cfRule type="expression" dxfId="11910" priority="30047">
      <formula>AC417=15</formula>
    </cfRule>
    <cfRule type="expression" dxfId="11909" priority="30048">
      <formula>AE417=10</formula>
    </cfRule>
    <cfRule type="expression" dxfId="11908" priority="30049">
      <formula>AC417=15</formula>
    </cfRule>
  </conditionalFormatting>
  <conditionalFormatting sqref="W417:X419">
    <cfRule type="expression" dxfId="11907" priority="30044">
      <formula>AA417=10</formula>
    </cfRule>
    <cfRule type="expression" dxfId="11906" priority="30045">
      <formula>W417=25</formula>
    </cfRule>
    <cfRule type="expression" dxfId="11905" priority="30046">
      <formula>Y417=15</formula>
    </cfRule>
  </conditionalFormatting>
  <conditionalFormatting sqref="Y417:Z419">
    <cfRule type="expression" dxfId="11904" priority="30041">
      <formula>Y417=15</formula>
    </cfRule>
    <cfRule type="expression" dxfId="11903" priority="30042">
      <formula>AA417=10</formula>
    </cfRule>
    <cfRule type="expression" dxfId="11902" priority="30043">
      <formula>W417=25</formula>
    </cfRule>
  </conditionalFormatting>
  <conditionalFormatting sqref="AA416:AB416">
    <cfRule type="expression" dxfId="11901" priority="30025">
      <formula>AA416=10</formula>
    </cfRule>
    <cfRule type="expression" dxfId="11900" priority="30026">
      <formula>Y416=15</formula>
    </cfRule>
    <cfRule type="expression" dxfId="11899" priority="30027">
      <formula>W416=25</formula>
    </cfRule>
    <cfRule type="cellIs" dxfId="11898" priority="30037" operator="equal">
      <formula>25</formula>
    </cfRule>
  </conditionalFormatting>
  <conditionalFormatting sqref="AA416:AB416">
    <cfRule type="expression" dxfId="11897" priority="30034">
      <formula>AC416=15</formula>
    </cfRule>
    <cfRule type="expression" dxfId="11896" priority="30035">
      <formula>AE416=10</formula>
    </cfRule>
    <cfRule type="expression" dxfId="11895" priority="30036">
      <formula>AC416=15</formula>
    </cfRule>
  </conditionalFormatting>
  <conditionalFormatting sqref="W416:X416">
    <cfRule type="expression" dxfId="11894" priority="30031">
      <formula>AA416=10</formula>
    </cfRule>
    <cfRule type="expression" dxfId="11893" priority="30032">
      <formula>W416=25</formula>
    </cfRule>
    <cfRule type="expression" dxfId="11892" priority="30033">
      <formula>Y416=15</formula>
    </cfRule>
  </conditionalFormatting>
  <conditionalFormatting sqref="Y416:Z416">
    <cfRule type="expression" dxfId="11891" priority="30028">
      <formula>Y416=15</formula>
    </cfRule>
    <cfRule type="expression" dxfId="11890" priority="30029">
      <formula>AA416=10</formula>
    </cfRule>
    <cfRule type="expression" dxfId="11889" priority="30030">
      <formula>W416=25</formula>
    </cfRule>
  </conditionalFormatting>
  <conditionalFormatting sqref="AC416:AD419">
    <cfRule type="cellIs" dxfId="11888" priority="30024" operator="equal">
      <formula>25</formula>
    </cfRule>
  </conditionalFormatting>
  <conditionalFormatting sqref="AE416:AF419">
    <cfRule type="cellIs" dxfId="11887" priority="30023" operator="equal">
      <formula>15</formula>
    </cfRule>
  </conditionalFormatting>
  <conditionalFormatting sqref="AC416:AD419">
    <cfRule type="expression" dxfId="11886" priority="30022">
      <formula>AE416=15</formula>
    </cfRule>
  </conditionalFormatting>
  <conditionalFormatting sqref="AE416:AF419">
    <cfRule type="expression" dxfId="11885" priority="30021">
      <formula>AC416=25</formula>
    </cfRule>
  </conditionalFormatting>
  <conditionalFormatting sqref="CA415:CC419 CE415:CG419 CI415:CK419 CM415:CO419">
    <cfRule type="cellIs" dxfId="11884" priority="30019" operator="equal">
      <formula>"NO"</formula>
    </cfRule>
    <cfRule type="cellIs" dxfId="11883" priority="30020" operator="equal">
      <formula>"SI"</formula>
    </cfRule>
  </conditionalFormatting>
  <conditionalFormatting sqref="DA415:DC419 DE415:DG419 DM415:DO419 DI415:DK419">
    <cfRule type="cellIs" dxfId="11882" priority="30017" operator="equal">
      <formula>"NO"</formula>
    </cfRule>
    <cfRule type="cellIs" dxfId="11881" priority="30018" operator="equal">
      <formula>"SI"</formula>
    </cfRule>
  </conditionalFormatting>
  <conditionalFormatting sqref="CV415:CY419">
    <cfRule type="cellIs" dxfId="11880" priority="30015" operator="equal">
      <formula>"NO"</formula>
    </cfRule>
    <cfRule type="cellIs" dxfId="11879" priority="30016" operator="equal">
      <formula>"SI"</formula>
    </cfRule>
  </conditionalFormatting>
  <conditionalFormatting sqref="AN415:AO415">
    <cfRule type="cellIs" dxfId="11878" priority="30009" operator="equal">
      <formula>"NO"</formula>
    </cfRule>
  </conditionalFormatting>
  <conditionalFormatting sqref="AJ415:AK415">
    <cfRule type="cellIs" dxfId="11877" priority="30013" operator="equal">
      <formula>"NO"</formula>
    </cfRule>
    <cfRule type="cellIs" dxfId="11876" priority="30014" operator="equal">
      <formula>"SI"</formula>
    </cfRule>
  </conditionalFormatting>
  <conditionalFormatting sqref="AL415:AM415">
    <cfRule type="cellIs" dxfId="11875" priority="30011" operator="equal">
      <formula>"ALE"</formula>
    </cfRule>
    <cfRule type="cellIs" dxfId="11874" priority="30012" operator="equal">
      <formula>"CON"</formula>
    </cfRule>
  </conditionalFormatting>
  <conditionalFormatting sqref="AJ416:AK416">
    <cfRule type="cellIs" dxfId="11873" priority="30007" operator="equal">
      <formula>"NO"</formula>
    </cfRule>
    <cfRule type="cellIs" dxfId="11872" priority="30008" operator="equal">
      <formula>"SI"</formula>
    </cfRule>
  </conditionalFormatting>
  <conditionalFormatting sqref="AL416:AM416">
    <cfRule type="cellIs" dxfId="11871" priority="30005" operator="equal">
      <formula>"ALE"</formula>
    </cfRule>
    <cfRule type="cellIs" dxfId="11870" priority="30006" operator="equal">
      <formula>"CON"</formula>
    </cfRule>
  </conditionalFormatting>
  <conditionalFormatting sqref="AN416:AO416">
    <cfRule type="cellIs" dxfId="11869" priority="30003" operator="equal">
      <formula>"NO"</formula>
    </cfRule>
  </conditionalFormatting>
  <conditionalFormatting sqref="U421:V425">
    <cfRule type="cellIs" dxfId="11868" priority="30002" operator="equal">
      <formula>"X"</formula>
    </cfRule>
  </conditionalFormatting>
  <conditionalFormatting sqref="AJ423:AK425">
    <cfRule type="cellIs" dxfId="11867" priority="30000" operator="equal">
      <formula>"NO"</formula>
    </cfRule>
    <cfRule type="cellIs" dxfId="11866" priority="30001" operator="equal">
      <formula>"SI"</formula>
    </cfRule>
  </conditionalFormatting>
  <conditionalFormatting sqref="AL423:AM425">
    <cfRule type="cellIs" dxfId="11865" priority="29998" operator="equal">
      <formula>"ALE"</formula>
    </cfRule>
    <cfRule type="cellIs" dxfId="11864" priority="29999" operator="equal">
      <formula>"CON"</formula>
    </cfRule>
  </conditionalFormatting>
  <conditionalFormatting sqref="U421:U425">
    <cfRule type="cellIs" dxfId="11863" priority="29943" operator="equal">
      <formula>"Y"</formula>
    </cfRule>
  </conditionalFormatting>
  <conditionalFormatting sqref="AH421:AI425">
    <cfRule type="cellIs" dxfId="11862" priority="29994" operator="equal">
      <formula>0</formula>
    </cfRule>
    <cfRule type="cellIs" dxfId="11861" priority="29995" operator="between">
      <formula>"0.1"</formula>
      <formula>100</formula>
    </cfRule>
    <cfRule type="cellIs" dxfId="11860" priority="29996" operator="between">
      <formula>0</formula>
      <formula>100</formula>
    </cfRule>
    <cfRule type="cellIs" dxfId="11859" priority="29997" operator="between">
      <formula>0</formula>
      <formula>100</formula>
    </cfRule>
  </conditionalFormatting>
  <conditionalFormatting sqref="AI421:AI425">
    <cfRule type="cellIs" dxfId="11858" priority="29991" operator="equal">
      <formula>0</formula>
    </cfRule>
    <cfRule type="cellIs" dxfId="11857" priority="29992" operator="between">
      <formula>0</formula>
      <formula>100</formula>
    </cfRule>
    <cfRule type="cellIs" dxfId="11856" priority="29993" operator="between">
      <formula>"0.1"</formula>
      <formula>100</formula>
    </cfRule>
  </conditionalFormatting>
  <conditionalFormatting sqref="BA421">
    <cfRule type="cellIs" dxfId="11855" priority="29989" operator="equal">
      <formula>"NO"</formula>
    </cfRule>
    <cfRule type="cellIs" dxfId="11854" priority="29990" operator="equal">
      <formula>"SI"</formula>
    </cfRule>
  </conditionalFormatting>
  <conditionalFormatting sqref="AH421:AH425">
    <cfRule type="cellIs" dxfId="11853" priority="29988" operator="equal">
      <formula>0.58</formula>
    </cfRule>
  </conditionalFormatting>
  <conditionalFormatting sqref="AI421:AI425">
    <cfRule type="cellIs" dxfId="11852" priority="29987" operator="equal">
      <formula>0.56</formula>
    </cfRule>
  </conditionalFormatting>
  <conditionalFormatting sqref="AX421:AX425">
    <cfRule type="expression" dxfId="11851" priority="29961">
      <formula>"&lt;,2"</formula>
    </cfRule>
  </conditionalFormatting>
  <conditionalFormatting sqref="AV421:AV425">
    <cfRule type="expression" dxfId="11850" priority="29960">
      <formula>"&lt;,2"</formula>
    </cfRule>
  </conditionalFormatting>
  <conditionalFormatting sqref="AZ421">
    <cfRule type="expression" dxfId="11849" priority="29962">
      <formula>$BC421=25</formula>
    </cfRule>
    <cfRule type="expression" dxfId="11848" priority="29963">
      <formula>$BC421=24</formula>
    </cfRule>
    <cfRule type="expression" dxfId="11847" priority="29964">
      <formula>$BC421=23</formula>
    </cfRule>
    <cfRule type="expression" dxfId="11846" priority="29965">
      <formula>$BC421=22</formula>
    </cfRule>
    <cfRule type="expression" dxfId="11845" priority="29966">
      <formula>$BC421=21</formula>
    </cfRule>
    <cfRule type="expression" dxfId="11844" priority="29967">
      <formula>$BC421=20</formula>
    </cfRule>
    <cfRule type="expression" dxfId="11843" priority="29968">
      <formula>$BC421=19</formula>
    </cfRule>
    <cfRule type="expression" dxfId="11842" priority="29969">
      <formula>$BC421=18</formula>
    </cfRule>
    <cfRule type="expression" dxfId="11841" priority="29970">
      <formula>$BC421=17</formula>
    </cfRule>
    <cfRule type="expression" dxfId="11840" priority="29971">
      <formula>$BC421=16</formula>
    </cfRule>
    <cfRule type="expression" dxfId="11839" priority="29972">
      <formula>$BC421=15</formula>
    </cfRule>
    <cfRule type="expression" dxfId="11838" priority="29973">
      <formula>$BC421=14</formula>
    </cfRule>
    <cfRule type="expression" dxfId="11837" priority="29974">
      <formula>$BC421=13</formula>
    </cfRule>
    <cfRule type="expression" dxfId="11836" priority="29975">
      <formula>$BC421=12</formula>
    </cfRule>
    <cfRule type="expression" dxfId="11835" priority="29976">
      <formula>$BC421=11</formula>
    </cfRule>
    <cfRule type="expression" dxfId="11834" priority="29977">
      <formula>$BC421=10</formula>
    </cfRule>
    <cfRule type="expression" dxfId="11833" priority="29978">
      <formula>$BC421=9</formula>
    </cfRule>
    <cfRule type="expression" dxfId="11832" priority="29979">
      <formula>$BC421=8</formula>
    </cfRule>
    <cfRule type="expression" dxfId="11831" priority="29980">
      <formula>$BC421=7</formula>
    </cfRule>
    <cfRule type="expression" dxfId="11830" priority="29981">
      <formula>$BC421=6</formula>
    </cfRule>
    <cfRule type="expression" dxfId="11829" priority="29982">
      <formula>$BC421=5</formula>
    </cfRule>
    <cfRule type="expression" dxfId="11828" priority="29983">
      <formula>$BC421=4</formula>
    </cfRule>
    <cfRule type="expression" dxfId="11827" priority="29984">
      <formula>$BC421=3</formula>
    </cfRule>
    <cfRule type="expression" dxfId="11826" priority="29985">
      <formula>$BC421=2</formula>
    </cfRule>
    <cfRule type="expression" dxfId="11825" priority="29986">
      <formula>$BC421=1</formula>
    </cfRule>
  </conditionalFormatting>
  <conditionalFormatting sqref="AW421:AW425">
    <cfRule type="beginsWith" dxfId="11824" priority="29955" operator="beginsWith" text="MUY ALTA">
      <formula>LEFT(AW421,LEN("MUY ALTA"))="MUY ALTA"</formula>
    </cfRule>
    <cfRule type="beginsWith" dxfId="11823" priority="29956" operator="beginsWith" text="ALTA">
      <formula>LEFT(AW421,LEN("ALTA"))="ALTA"</formula>
    </cfRule>
    <cfRule type="beginsWith" dxfId="11822" priority="29957" operator="beginsWith" text="MEDIA">
      <formula>LEFT(AW421,LEN("MEDIA"))="MEDIA"</formula>
    </cfRule>
    <cfRule type="beginsWith" dxfId="11821" priority="29958" operator="beginsWith" text="BAJA">
      <formula>LEFT(AW421,LEN("BAJA"))="BAJA"</formula>
    </cfRule>
    <cfRule type="beginsWith" dxfId="11820" priority="29959" operator="beginsWith" text="MUY BAJA">
      <formula>LEFT(AW421,LEN("MUY BAJA"))="MUY BAJA"</formula>
    </cfRule>
  </conditionalFormatting>
  <conditionalFormatting sqref="AY421:AY425">
    <cfRule type="beginsWith" dxfId="11819" priority="29950" operator="beginsWith" text="MUY ALTA">
      <formula>LEFT(AY421,LEN("MUY ALTA"))="MUY ALTA"</formula>
    </cfRule>
    <cfRule type="beginsWith" dxfId="11818" priority="29951" operator="beginsWith" text="ALTA">
      <formula>LEFT(AY421,LEN("ALTA"))="ALTA"</formula>
    </cfRule>
    <cfRule type="beginsWith" dxfId="11817" priority="29952" operator="beginsWith" text="MEDIA">
      <formula>LEFT(AY421,LEN("MEDIA"))="MEDIA"</formula>
    </cfRule>
    <cfRule type="beginsWith" dxfId="11816" priority="29953" operator="beginsWith" text="BAJA">
      <formula>LEFT(AY421,LEN("BAJA"))="BAJA"</formula>
    </cfRule>
    <cfRule type="beginsWith" dxfId="11815" priority="29954" operator="beginsWith" text="MUY BAJA">
      <formula>LEFT(AY421,LEN("MUY BAJA"))="MUY BAJA"</formula>
    </cfRule>
  </conditionalFormatting>
  <conditionalFormatting sqref="AN423:AO425">
    <cfRule type="cellIs" dxfId="11814" priority="29948" operator="equal">
      <formula>"NO"</formula>
    </cfRule>
  </conditionalFormatting>
  <conditionalFormatting sqref="BA421:BA425">
    <cfRule type="cellIs" dxfId="11813" priority="29945" operator="equal">
      <formula>"Evitar"</formula>
    </cfRule>
    <cfRule type="cellIs" dxfId="11812" priority="29946" operator="equal">
      <formula>"Aceptar"</formula>
    </cfRule>
    <cfRule type="cellIs" dxfId="11811" priority="29947" operator="equal">
      <formula>"Reducir"</formula>
    </cfRule>
  </conditionalFormatting>
  <conditionalFormatting sqref="V421:V425">
    <cfRule type="cellIs" dxfId="11810" priority="29944" operator="equal">
      <formula>"X"</formula>
    </cfRule>
  </conditionalFormatting>
  <conditionalFormatting sqref="R421">
    <cfRule type="expression" dxfId="11809" priority="29918">
      <formula>$S421=25</formula>
    </cfRule>
    <cfRule type="expression" dxfId="11808" priority="29919">
      <formula>$S421=24</formula>
    </cfRule>
    <cfRule type="expression" dxfId="11807" priority="29920">
      <formula>$S421=23</formula>
    </cfRule>
    <cfRule type="expression" dxfId="11806" priority="29921">
      <formula>$S421=22</formula>
    </cfRule>
    <cfRule type="expression" dxfId="11805" priority="29922">
      <formula>$S421=21</formula>
    </cfRule>
    <cfRule type="expression" dxfId="11804" priority="29923">
      <formula>$S421=20</formula>
    </cfRule>
    <cfRule type="expression" dxfId="11803" priority="29924">
      <formula>$S421=19</formula>
    </cfRule>
    <cfRule type="expression" dxfId="11802" priority="29925">
      <formula>$S421=18</formula>
    </cfRule>
    <cfRule type="expression" dxfId="11801" priority="29926">
      <formula>$S421=17</formula>
    </cfRule>
    <cfRule type="expression" dxfId="11800" priority="29927">
      <formula>$S421=16</formula>
    </cfRule>
    <cfRule type="expression" dxfId="11799" priority="29928">
      <formula>$S421=15</formula>
    </cfRule>
    <cfRule type="expression" dxfId="11798" priority="29929">
      <formula>$S421=14</formula>
    </cfRule>
    <cfRule type="expression" dxfId="11797" priority="29930">
      <formula>$S421=13</formula>
    </cfRule>
    <cfRule type="expression" dxfId="11796" priority="29931">
      <formula>$S421=12</formula>
    </cfRule>
    <cfRule type="expression" dxfId="11795" priority="29932">
      <formula>$S421=11</formula>
    </cfRule>
    <cfRule type="expression" dxfId="11794" priority="29933">
      <formula>$S421=10</formula>
    </cfRule>
    <cfRule type="expression" dxfId="11793" priority="29934">
      <formula>$S421=9</formula>
    </cfRule>
    <cfRule type="expression" dxfId="11792" priority="29935">
      <formula>$S421=8</formula>
    </cfRule>
    <cfRule type="expression" dxfId="11791" priority="29936">
      <formula>$S421=7</formula>
    </cfRule>
    <cfRule type="expression" dxfId="11790" priority="29937">
      <formula>$S421=6</formula>
    </cfRule>
    <cfRule type="expression" dxfId="11789" priority="29938">
      <formula>$S421=5</formula>
    </cfRule>
    <cfRule type="expression" dxfId="11788" priority="29939">
      <formula>$S421=4</formula>
    </cfRule>
    <cfRule type="expression" dxfId="11787" priority="29940">
      <formula>$S421=3</formula>
    </cfRule>
    <cfRule type="expression" dxfId="11786" priority="29941">
      <formula>$S421=2</formula>
    </cfRule>
    <cfRule type="expression" dxfId="11785" priority="29942">
      <formula>$S421=1</formula>
    </cfRule>
  </conditionalFormatting>
  <conditionalFormatting sqref="P421:P425">
    <cfRule type="expression" dxfId="11784" priority="29917">
      <formula>"&lt;,2"</formula>
    </cfRule>
  </conditionalFormatting>
  <conditionalFormatting sqref="Q421:Q425">
    <cfRule type="cellIs" dxfId="11783" priority="29909" operator="equal">
      <formula>20</formula>
    </cfRule>
    <cfRule type="cellIs" dxfId="11782" priority="29910" operator="equal">
      <formula>10</formula>
    </cfRule>
    <cfRule type="cellIs" dxfId="11781" priority="29911" operator="equal">
      <formula>5</formula>
    </cfRule>
    <cfRule type="cellIs" dxfId="11780" priority="29912" operator="equal">
      <formula>1</formula>
    </cfRule>
    <cfRule type="cellIs" dxfId="11779" priority="29913" operator="equal">
      <formula>0.8</formula>
    </cfRule>
    <cfRule type="cellIs" dxfId="11778" priority="29914" operator="equal">
      <formula>0.6</formula>
    </cfRule>
    <cfRule type="cellIs" dxfId="11777" priority="29915" operator="equal">
      <formula>0.4</formula>
    </cfRule>
    <cfRule type="cellIs" dxfId="11776" priority="29916" operator="equal">
      <formula>20%</formula>
    </cfRule>
  </conditionalFormatting>
  <conditionalFormatting sqref="O421:O425">
    <cfRule type="cellIs" dxfId="11775" priority="29902" operator="equal">
      <formula>"MUY ALTA "</formula>
    </cfRule>
    <cfRule type="cellIs" dxfId="11774" priority="29903" operator="equal">
      <formula>"MUY ALTA"</formula>
    </cfRule>
    <cfRule type="cellIs" dxfId="11773" priority="29904" operator="equal">
      <formula>"ALTA"</formula>
    </cfRule>
    <cfRule type="cellIs" dxfId="11772" priority="29905" operator="equal">
      <formula>"MEDIA"</formula>
    </cfRule>
    <cfRule type="cellIs" dxfId="11771" priority="29906" operator="equal">
      <formula>"BAJA"</formula>
    </cfRule>
    <cfRule type="cellIs" dxfId="11770" priority="29907" operator="equal">
      <formula>"MUY BAJA"</formula>
    </cfRule>
    <cfRule type="cellIs" dxfId="11769" priority="29908" operator="equal">
      <formula>0.2</formula>
    </cfRule>
  </conditionalFormatting>
  <conditionalFormatting sqref="N421:N425">
    <cfRule type="beginsWith" priority="29895" operator="beginsWith" text="La actividad que conlleva el riesgo se ejecuta como máximos 2 veces por año">
      <formula>LEFT(N421,LEN("La actividad que conlleva el riesgo se ejecuta como máximos 2 veces por año"))="La actividad que conlleva el riesgo se ejecuta como máximos 2 veces por año"</formula>
    </cfRule>
    <cfRule type="cellIs" dxfId="11768" priority="29896" operator="equal">
      <formula>"La actividad que conlleva el riesgo se ejecuta como máximos 2 veces por año"</formula>
    </cfRule>
    <cfRule type="cellIs" dxfId="11767" priority="29897" operator="equal">
      <formula>"La actividad que conlleva el riesgo se ejecuta como máximos 2 veces por año "</formula>
    </cfRule>
    <cfRule type="containsText" dxfId="11766" priority="29899" operator="containsText" text="La actividad que conlleva el riesgo se ejecuta como máximos 2 veces por año">
      <formula>NOT(ISERROR(SEARCH("La actividad que conlleva el riesgo se ejecuta como máximos 2 veces por año",N421)))</formula>
    </cfRule>
    <cfRule type="cellIs" dxfId="11765" priority="29900" operator="equal">
      <formula>"La actividad que conlleva el riesgo se ejecuta como máximos 2 veces por año"</formula>
    </cfRule>
    <cfRule type="cellIs" dxfId="11764" priority="29901" operator="equal">
      <formula>"La actividad que conlleva el riesgo se ejecuta como máximos 2 veces por año"</formula>
    </cfRule>
  </conditionalFormatting>
  <conditionalFormatting sqref="V421:V425">
    <cfRule type="expression" dxfId="11763" priority="29893">
      <formula>U421=Y</formula>
    </cfRule>
    <cfRule type="expression" dxfId="11762" priority="29894">
      <formula>U421="y"</formula>
    </cfRule>
  </conditionalFormatting>
  <conditionalFormatting sqref="V422">
    <cfRule type="expression" dxfId="11761" priority="29891">
      <formula>$U$20=Y</formula>
    </cfRule>
    <cfRule type="expression" dxfId="11760" priority="29892">
      <formula>$U$20=x</formula>
    </cfRule>
  </conditionalFormatting>
  <conditionalFormatting sqref="U421:U425">
    <cfRule type="expression" dxfId="11759" priority="29890">
      <formula>V421="X"</formula>
    </cfRule>
  </conditionalFormatting>
  <conditionalFormatting sqref="V421:V425">
    <cfRule type="expression" dxfId="11758" priority="29888">
      <formula>U421=Y</formula>
    </cfRule>
    <cfRule type="expression" dxfId="11757" priority="29889">
      <formula>U421="y"</formula>
    </cfRule>
  </conditionalFormatting>
  <conditionalFormatting sqref="V422">
    <cfRule type="expression" dxfId="11756" priority="29886">
      <formula>$U$20=Y</formula>
    </cfRule>
    <cfRule type="expression" dxfId="11755" priority="29887">
      <formula>$U$20=x</formula>
    </cfRule>
  </conditionalFormatting>
  <conditionalFormatting sqref="U421:U425">
    <cfRule type="expression" dxfId="11754" priority="29885">
      <formula>V421="X"</formula>
    </cfRule>
  </conditionalFormatting>
  <conditionalFormatting sqref="AA421:AB421">
    <cfRule type="expression" dxfId="11753" priority="29872">
      <formula>AA421=10</formula>
    </cfRule>
    <cfRule type="expression" dxfId="11752" priority="29873">
      <formula>Y421=15</formula>
    </cfRule>
    <cfRule type="expression" dxfId="11751" priority="29874">
      <formula>W421=25</formula>
    </cfRule>
    <cfRule type="cellIs" dxfId="11750" priority="29884" operator="equal">
      <formula>25</formula>
    </cfRule>
  </conditionalFormatting>
  <conditionalFormatting sqref="AA421:AB421">
    <cfRule type="expression" dxfId="11749" priority="29881">
      <formula>AC421=15</formula>
    </cfRule>
    <cfRule type="expression" dxfId="11748" priority="29882">
      <formula>AE421=10</formula>
    </cfRule>
    <cfRule type="expression" dxfId="11747" priority="29883">
      <formula>AC421=15</formula>
    </cfRule>
  </conditionalFormatting>
  <conditionalFormatting sqref="W421:X421">
    <cfRule type="expression" dxfId="11746" priority="29878">
      <formula>AA421=10</formula>
    </cfRule>
    <cfRule type="expression" dxfId="11745" priority="29879">
      <formula>W421=25</formula>
    </cfRule>
    <cfRule type="expression" dxfId="11744" priority="29880">
      <formula>Y421=15</formula>
    </cfRule>
  </conditionalFormatting>
  <conditionalFormatting sqref="Y421:Z421">
    <cfRule type="expression" dxfId="11743" priority="29875">
      <formula>Y421=15</formula>
    </cfRule>
    <cfRule type="expression" dxfId="11742" priority="29876">
      <formula>AA421=10</formula>
    </cfRule>
    <cfRule type="expression" dxfId="11741" priority="29877">
      <formula>W421=25</formula>
    </cfRule>
  </conditionalFormatting>
  <conditionalFormatting sqref="AC421:AD421">
    <cfRule type="cellIs" dxfId="11740" priority="29871" operator="equal">
      <formula>25</formula>
    </cfRule>
  </conditionalFormatting>
  <conditionalFormatting sqref="AE421:AF421">
    <cfRule type="cellIs" dxfId="11739" priority="29870" operator="equal">
      <formula>15</formula>
    </cfRule>
  </conditionalFormatting>
  <conditionalFormatting sqref="AC421:AD421">
    <cfRule type="expression" dxfId="11738" priority="29869">
      <formula>AE421=15</formula>
    </cfRule>
  </conditionalFormatting>
  <conditionalFormatting sqref="AE421:AF421">
    <cfRule type="expression" dxfId="11737" priority="29868">
      <formula>AC421=25</formula>
    </cfRule>
  </conditionalFormatting>
  <conditionalFormatting sqref="AA423:AB425">
    <cfRule type="expression" dxfId="11736" priority="29855">
      <formula>AA423=10</formula>
    </cfRule>
    <cfRule type="expression" dxfId="11735" priority="29856">
      <formula>Y423=15</formula>
    </cfRule>
    <cfRule type="expression" dxfId="11734" priority="29857">
      <formula>W423=25</formula>
    </cfRule>
    <cfRule type="cellIs" dxfId="11733" priority="29867" operator="equal">
      <formula>25</formula>
    </cfRule>
  </conditionalFormatting>
  <conditionalFormatting sqref="AA423:AB425">
    <cfRule type="expression" dxfId="11732" priority="29864">
      <formula>AC423=15</formula>
    </cfRule>
    <cfRule type="expression" dxfId="11731" priority="29865">
      <formula>AE423=10</formula>
    </cfRule>
    <cfRule type="expression" dxfId="11730" priority="29866">
      <formula>AC423=15</formula>
    </cfRule>
  </conditionalFormatting>
  <conditionalFormatting sqref="W423:X425">
    <cfRule type="expression" dxfId="11729" priority="29861">
      <formula>AA423=10</formula>
    </cfRule>
    <cfRule type="expression" dxfId="11728" priority="29862">
      <formula>W423=25</formula>
    </cfRule>
    <cfRule type="expression" dxfId="11727" priority="29863">
      <formula>Y423=15</formula>
    </cfRule>
  </conditionalFormatting>
  <conditionalFormatting sqref="Y423:Z425">
    <cfRule type="expression" dxfId="11726" priority="29858">
      <formula>Y423=15</formula>
    </cfRule>
    <cfRule type="expression" dxfId="11725" priority="29859">
      <formula>AA423=10</formula>
    </cfRule>
    <cfRule type="expression" dxfId="11724" priority="29860">
      <formula>W423=25</formula>
    </cfRule>
  </conditionalFormatting>
  <conditionalFormatting sqref="AA422:AB422">
    <cfRule type="expression" dxfId="11723" priority="29842">
      <formula>AA422=10</formula>
    </cfRule>
    <cfRule type="expression" dxfId="11722" priority="29843">
      <formula>Y422=15</formula>
    </cfRule>
    <cfRule type="expression" dxfId="11721" priority="29844">
      <formula>W422=25</formula>
    </cfRule>
    <cfRule type="cellIs" dxfId="11720" priority="29854" operator="equal">
      <formula>25</formula>
    </cfRule>
  </conditionalFormatting>
  <conditionalFormatting sqref="AA422:AB422">
    <cfRule type="expression" dxfId="11719" priority="29851">
      <formula>AC422=15</formula>
    </cfRule>
    <cfRule type="expression" dxfId="11718" priority="29852">
      <formula>AE422=10</formula>
    </cfRule>
    <cfRule type="expression" dxfId="11717" priority="29853">
      <formula>AC422=15</formula>
    </cfRule>
  </conditionalFormatting>
  <conditionalFormatting sqref="W422:X422">
    <cfRule type="expression" dxfId="11716" priority="29848">
      <formula>AA422=10</formula>
    </cfRule>
    <cfRule type="expression" dxfId="11715" priority="29849">
      <formula>W422=25</formula>
    </cfRule>
    <cfRule type="expression" dxfId="11714" priority="29850">
      <formula>Y422=15</formula>
    </cfRule>
  </conditionalFormatting>
  <conditionalFormatting sqref="Y422:Z422">
    <cfRule type="expression" dxfId="11713" priority="29845">
      <formula>Y422=15</formula>
    </cfRule>
    <cfRule type="expression" dxfId="11712" priority="29846">
      <formula>AA422=10</formula>
    </cfRule>
    <cfRule type="expression" dxfId="11711" priority="29847">
      <formula>W422=25</formula>
    </cfRule>
  </conditionalFormatting>
  <conditionalFormatting sqref="AC422:AD425">
    <cfRule type="cellIs" dxfId="11710" priority="29841" operator="equal">
      <formula>25</formula>
    </cfRule>
  </conditionalFormatting>
  <conditionalFormatting sqref="AE422:AF425">
    <cfRule type="cellIs" dxfId="11709" priority="29840" operator="equal">
      <formula>15</formula>
    </cfRule>
  </conditionalFormatting>
  <conditionalFormatting sqref="AC422:AD425">
    <cfRule type="expression" dxfId="11708" priority="29839">
      <formula>AE422=15</formula>
    </cfRule>
  </conditionalFormatting>
  <conditionalFormatting sqref="AE422:AF425">
    <cfRule type="expression" dxfId="11707" priority="29838">
      <formula>AC422=25</formula>
    </cfRule>
  </conditionalFormatting>
  <conditionalFormatting sqref="CA421:CC425 CE421:CG425 CI421:CK425 CM421:CO425">
    <cfRule type="cellIs" dxfId="11706" priority="29836" operator="equal">
      <formula>"NO"</formula>
    </cfRule>
    <cfRule type="cellIs" dxfId="11705" priority="29837" operator="equal">
      <formula>"SI"</formula>
    </cfRule>
  </conditionalFormatting>
  <conditionalFormatting sqref="DA421:DC425 DE421:DG425 DM421:DO425 DI421:DK425">
    <cfRule type="cellIs" dxfId="11704" priority="29834" operator="equal">
      <formula>"NO"</formula>
    </cfRule>
    <cfRule type="cellIs" dxfId="11703" priority="29835" operator="equal">
      <formula>"SI"</formula>
    </cfRule>
  </conditionalFormatting>
  <conditionalFormatting sqref="CV421:CY425">
    <cfRule type="cellIs" dxfId="11702" priority="29832" operator="equal">
      <formula>"NO"</formula>
    </cfRule>
    <cfRule type="cellIs" dxfId="11701" priority="29833" operator="equal">
      <formula>"SI"</formula>
    </cfRule>
  </conditionalFormatting>
  <conditionalFormatting sqref="AN421:AO421">
    <cfRule type="cellIs" dxfId="11700" priority="29826" operator="equal">
      <formula>"NO"</formula>
    </cfRule>
  </conditionalFormatting>
  <conditionalFormatting sqref="AJ421:AK421">
    <cfRule type="cellIs" dxfId="11699" priority="29830" operator="equal">
      <formula>"NO"</formula>
    </cfRule>
    <cfRule type="cellIs" dxfId="11698" priority="29831" operator="equal">
      <formula>"SI"</formula>
    </cfRule>
  </conditionalFormatting>
  <conditionalFormatting sqref="AL421:AM421">
    <cfRule type="cellIs" dxfId="11697" priority="29828" operator="equal">
      <formula>"ALE"</formula>
    </cfRule>
    <cfRule type="cellIs" dxfId="11696" priority="29829" operator="equal">
      <formula>"CON"</formula>
    </cfRule>
  </conditionalFormatting>
  <conditionalFormatting sqref="AJ422:AK422">
    <cfRule type="cellIs" dxfId="11695" priority="29824" operator="equal">
      <formula>"NO"</formula>
    </cfRule>
    <cfRule type="cellIs" dxfId="11694" priority="29825" operator="equal">
      <formula>"SI"</formula>
    </cfRule>
  </conditionalFormatting>
  <conditionalFormatting sqref="AL422:AM422">
    <cfRule type="cellIs" dxfId="11693" priority="29822" operator="equal">
      <formula>"ALE"</formula>
    </cfRule>
    <cfRule type="cellIs" dxfId="11692" priority="29823" operator="equal">
      <formula>"CON"</formula>
    </cfRule>
  </conditionalFormatting>
  <conditionalFormatting sqref="AN422:AO422">
    <cfRule type="cellIs" dxfId="11691" priority="29820" operator="equal">
      <formula>"NO"</formula>
    </cfRule>
  </conditionalFormatting>
  <conditionalFormatting sqref="U433:V437">
    <cfRule type="cellIs" dxfId="11690" priority="29636" operator="equal">
      <formula>"X"</formula>
    </cfRule>
  </conditionalFormatting>
  <conditionalFormatting sqref="AJ435:AK437">
    <cfRule type="cellIs" dxfId="11689" priority="29634" operator="equal">
      <formula>"NO"</formula>
    </cfRule>
    <cfRule type="cellIs" dxfId="11688" priority="29635" operator="equal">
      <formula>"SI"</formula>
    </cfRule>
  </conditionalFormatting>
  <conditionalFormatting sqref="AL435:AM437">
    <cfRule type="cellIs" dxfId="11687" priority="29632" operator="equal">
      <formula>"ALE"</formula>
    </cfRule>
    <cfRule type="cellIs" dxfId="11686" priority="29633" operator="equal">
      <formula>"CON"</formula>
    </cfRule>
  </conditionalFormatting>
  <conditionalFormatting sqref="U433:U437">
    <cfRule type="cellIs" dxfId="11685" priority="29577" operator="equal">
      <formula>"Y"</formula>
    </cfRule>
  </conditionalFormatting>
  <conditionalFormatting sqref="AH433:AI437">
    <cfRule type="cellIs" dxfId="11684" priority="29628" operator="equal">
      <formula>0</formula>
    </cfRule>
    <cfRule type="cellIs" dxfId="11683" priority="29629" operator="between">
      <formula>"0.1"</formula>
      <formula>100</formula>
    </cfRule>
    <cfRule type="cellIs" dxfId="11682" priority="29630" operator="between">
      <formula>0</formula>
      <formula>100</formula>
    </cfRule>
    <cfRule type="cellIs" dxfId="11681" priority="29631" operator="between">
      <formula>0</formula>
      <formula>100</formula>
    </cfRule>
  </conditionalFormatting>
  <conditionalFormatting sqref="AI433:AI437">
    <cfRule type="cellIs" dxfId="11680" priority="29625" operator="equal">
      <formula>0</formula>
    </cfRule>
    <cfRule type="cellIs" dxfId="11679" priority="29626" operator="between">
      <formula>0</formula>
      <formula>100</formula>
    </cfRule>
    <cfRule type="cellIs" dxfId="11678" priority="29627" operator="between">
      <formula>"0.1"</formula>
      <formula>100</formula>
    </cfRule>
  </conditionalFormatting>
  <conditionalFormatting sqref="BA433">
    <cfRule type="cellIs" dxfId="11677" priority="29623" operator="equal">
      <formula>"NO"</formula>
    </cfRule>
    <cfRule type="cellIs" dxfId="11676" priority="29624" operator="equal">
      <formula>"SI"</formula>
    </cfRule>
  </conditionalFormatting>
  <conditionalFormatting sqref="AH433:AH437">
    <cfRule type="cellIs" dxfId="11675" priority="29622" operator="equal">
      <formula>0.58</formula>
    </cfRule>
  </conditionalFormatting>
  <conditionalFormatting sqref="AI433:AI437">
    <cfRule type="cellIs" dxfId="11674" priority="29621" operator="equal">
      <formula>0.56</formula>
    </cfRule>
  </conditionalFormatting>
  <conditionalFormatting sqref="AX433:AX437">
    <cfRule type="expression" dxfId="11673" priority="29595">
      <formula>"&lt;,2"</formula>
    </cfRule>
  </conditionalFormatting>
  <conditionalFormatting sqref="AV433:AV437">
    <cfRule type="expression" dxfId="11672" priority="29594">
      <formula>"&lt;,2"</formula>
    </cfRule>
  </conditionalFormatting>
  <conditionalFormatting sqref="AZ433">
    <cfRule type="expression" dxfId="11671" priority="29596">
      <formula>$BC433=25</formula>
    </cfRule>
    <cfRule type="expression" dxfId="11670" priority="29597">
      <formula>$BC433=24</formula>
    </cfRule>
    <cfRule type="expression" dxfId="11669" priority="29598">
      <formula>$BC433=23</formula>
    </cfRule>
    <cfRule type="expression" dxfId="11668" priority="29599">
      <formula>$BC433=22</formula>
    </cfRule>
    <cfRule type="expression" dxfId="11667" priority="29600">
      <formula>$BC433=21</formula>
    </cfRule>
    <cfRule type="expression" dxfId="11666" priority="29601">
      <formula>$BC433=20</formula>
    </cfRule>
    <cfRule type="expression" dxfId="11665" priority="29602">
      <formula>$BC433=19</formula>
    </cfRule>
    <cfRule type="expression" dxfId="11664" priority="29603">
      <formula>$BC433=18</formula>
    </cfRule>
    <cfRule type="expression" dxfId="11663" priority="29604">
      <formula>$BC433=17</formula>
    </cfRule>
    <cfRule type="expression" dxfId="11662" priority="29605">
      <formula>$BC433=16</formula>
    </cfRule>
    <cfRule type="expression" dxfId="11661" priority="29606">
      <formula>$BC433=15</formula>
    </cfRule>
    <cfRule type="expression" dxfId="11660" priority="29607">
      <formula>$BC433=14</formula>
    </cfRule>
    <cfRule type="expression" dxfId="11659" priority="29608">
      <formula>$BC433=13</formula>
    </cfRule>
    <cfRule type="expression" dxfId="11658" priority="29609">
      <formula>$BC433=12</formula>
    </cfRule>
    <cfRule type="expression" dxfId="11657" priority="29610">
      <formula>$BC433=11</formula>
    </cfRule>
    <cfRule type="expression" dxfId="11656" priority="29611">
      <formula>$BC433=10</formula>
    </cfRule>
    <cfRule type="expression" dxfId="11655" priority="29612">
      <formula>$BC433=9</formula>
    </cfRule>
    <cfRule type="expression" dxfId="11654" priority="29613">
      <formula>$BC433=8</formula>
    </cfRule>
    <cfRule type="expression" dxfId="11653" priority="29614">
      <formula>$BC433=7</formula>
    </cfRule>
    <cfRule type="expression" dxfId="11652" priority="29615">
      <formula>$BC433=6</formula>
    </cfRule>
    <cfRule type="expression" dxfId="11651" priority="29616">
      <formula>$BC433=5</formula>
    </cfRule>
    <cfRule type="expression" dxfId="11650" priority="29617">
      <formula>$BC433=4</formula>
    </cfRule>
    <cfRule type="expression" dxfId="11649" priority="29618">
      <formula>$BC433=3</formula>
    </cfRule>
    <cfRule type="expression" dxfId="11648" priority="29619">
      <formula>$BC433=2</formula>
    </cfRule>
    <cfRule type="expression" dxfId="11647" priority="29620">
      <formula>$BC433=1</formula>
    </cfRule>
  </conditionalFormatting>
  <conditionalFormatting sqref="AW433:AW437">
    <cfRule type="beginsWith" dxfId="11646" priority="29589" operator="beginsWith" text="MUY ALTA">
      <formula>LEFT(AW433,LEN("MUY ALTA"))="MUY ALTA"</formula>
    </cfRule>
    <cfRule type="beginsWith" dxfId="11645" priority="29590" operator="beginsWith" text="ALTA">
      <formula>LEFT(AW433,LEN("ALTA"))="ALTA"</formula>
    </cfRule>
    <cfRule type="beginsWith" dxfId="11644" priority="29591" operator="beginsWith" text="MEDIA">
      <formula>LEFT(AW433,LEN("MEDIA"))="MEDIA"</formula>
    </cfRule>
    <cfRule type="beginsWith" dxfId="11643" priority="29592" operator="beginsWith" text="BAJA">
      <formula>LEFT(AW433,LEN("BAJA"))="BAJA"</formula>
    </cfRule>
    <cfRule type="beginsWith" dxfId="11642" priority="29593" operator="beginsWith" text="MUY BAJA">
      <formula>LEFT(AW433,LEN("MUY BAJA"))="MUY BAJA"</formula>
    </cfRule>
  </conditionalFormatting>
  <conditionalFormatting sqref="AY433:AY437">
    <cfRule type="beginsWith" dxfId="11641" priority="29584" operator="beginsWith" text="MUY ALTA">
      <formula>LEFT(AY433,LEN("MUY ALTA"))="MUY ALTA"</formula>
    </cfRule>
    <cfRule type="beginsWith" dxfId="11640" priority="29585" operator="beginsWith" text="ALTA">
      <formula>LEFT(AY433,LEN("ALTA"))="ALTA"</formula>
    </cfRule>
    <cfRule type="beginsWith" dxfId="11639" priority="29586" operator="beginsWith" text="MEDIA">
      <formula>LEFT(AY433,LEN("MEDIA"))="MEDIA"</formula>
    </cfRule>
    <cfRule type="beginsWith" dxfId="11638" priority="29587" operator="beginsWith" text="BAJA">
      <formula>LEFT(AY433,LEN("BAJA"))="BAJA"</formula>
    </cfRule>
    <cfRule type="beginsWith" dxfId="11637" priority="29588" operator="beginsWith" text="MUY BAJA">
      <formula>LEFT(AY433,LEN("MUY BAJA"))="MUY BAJA"</formula>
    </cfRule>
  </conditionalFormatting>
  <conditionalFormatting sqref="AN435:AO437">
    <cfRule type="cellIs" dxfId="11636" priority="29582" operator="equal">
      <formula>"NO"</formula>
    </cfRule>
  </conditionalFormatting>
  <conditionalFormatting sqref="BA433:BA437">
    <cfRule type="cellIs" dxfId="11635" priority="29579" operator="equal">
      <formula>"Evitar"</formula>
    </cfRule>
    <cfRule type="cellIs" dxfId="11634" priority="29580" operator="equal">
      <formula>"Aceptar"</formula>
    </cfRule>
    <cfRule type="cellIs" dxfId="11633" priority="29581" operator="equal">
      <formula>"Reducir"</formula>
    </cfRule>
  </conditionalFormatting>
  <conditionalFormatting sqref="V433:V437">
    <cfRule type="cellIs" dxfId="11632" priority="29578" operator="equal">
      <formula>"X"</formula>
    </cfRule>
  </conditionalFormatting>
  <conditionalFormatting sqref="R433">
    <cfRule type="expression" dxfId="11631" priority="29552">
      <formula>$S433=25</formula>
    </cfRule>
    <cfRule type="expression" dxfId="11630" priority="29553">
      <formula>$S433=24</formula>
    </cfRule>
    <cfRule type="expression" dxfId="11629" priority="29554">
      <formula>$S433=23</formula>
    </cfRule>
    <cfRule type="expression" dxfId="11628" priority="29555">
      <formula>$S433=22</formula>
    </cfRule>
    <cfRule type="expression" dxfId="11627" priority="29556">
      <formula>$S433=21</formula>
    </cfRule>
    <cfRule type="expression" dxfId="11626" priority="29557">
      <formula>$S433=20</formula>
    </cfRule>
    <cfRule type="expression" dxfId="11625" priority="29558">
      <formula>$S433=19</formula>
    </cfRule>
    <cfRule type="expression" dxfId="11624" priority="29559">
      <formula>$S433=18</formula>
    </cfRule>
    <cfRule type="expression" dxfId="11623" priority="29560">
      <formula>$S433=17</formula>
    </cfRule>
    <cfRule type="expression" dxfId="11622" priority="29561">
      <formula>$S433=16</formula>
    </cfRule>
    <cfRule type="expression" dxfId="11621" priority="29562">
      <formula>$S433=15</formula>
    </cfRule>
    <cfRule type="expression" dxfId="11620" priority="29563">
      <formula>$S433=14</formula>
    </cfRule>
    <cfRule type="expression" dxfId="11619" priority="29564">
      <formula>$S433=13</formula>
    </cfRule>
    <cfRule type="expression" dxfId="11618" priority="29565">
      <formula>$S433=12</formula>
    </cfRule>
    <cfRule type="expression" dxfId="11617" priority="29566">
      <formula>$S433=11</formula>
    </cfRule>
    <cfRule type="expression" dxfId="11616" priority="29567">
      <formula>$S433=10</formula>
    </cfRule>
    <cfRule type="expression" dxfId="11615" priority="29568">
      <formula>$S433=9</formula>
    </cfRule>
    <cfRule type="expression" dxfId="11614" priority="29569">
      <formula>$S433=8</formula>
    </cfRule>
    <cfRule type="expression" dxfId="11613" priority="29570">
      <formula>$S433=7</formula>
    </cfRule>
    <cfRule type="expression" dxfId="11612" priority="29571">
      <formula>$S433=6</formula>
    </cfRule>
    <cfRule type="expression" dxfId="11611" priority="29572">
      <formula>$S433=5</formula>
    </cfRule>
    <cfRule type="expression" dxfId="11610" priority="29573">
      <formula>$S433=4</formula>
    </cfRule>
    <cfRule type="expression" dxfId="11609" priority="29574">
      <formula>$S433=3</formula>
    </cfRule>
    <cfRule type="expression" dxfId="11608" priority="29575">
      <formula>$S433=2</formula>
    </cfRule>
    <cfRule type="expression" dxfId="11607" priority="29576">
      <formula>$S433=1</formula>
    </cfRule>
  </conditionalFormatting>
  <conditionalFormatting sqref="P433:P437">
    <cfRule type="expression" dxfId="11606" priority="29551">
      <formula>"&lt;,2"</formula>
    </cfRule>
  </conditionalFormatting>
  <conditionalFormatting sqref="Q433:Q437">
    <cfRule type="cellIs" dxfId="11605" priority="29543" operator="equal">
      <formula>20</formula>
    </cfRule>
    <cfRule type="cellIs" dxfId="11604" priority="29544" operator="equal">
      <formula>10</formula>
    </cfRule>
    <cfRule type="cellIs" dxfId="11603" priority="29545" operator="equal">
      <formula>5</formula>
    </cfRule>
    <cfRule type="cellIs" dxfId="11602" priority="29546" operator="equal">
      <formula>1</formula>
    </cfRule>
    <cfRule type="cellIs" dxfId="11601" priority="29547" operator="equal">
      <formula>0.8</formula>
    </cfRule>
    <cfRule type="cellIs" dxfId="11600" priority="29548" operator="equal">
      <formula>0.6</formula>
    </cfRule>
    <cfRule type="cellIs" dxfId="11599" priority="29549" operator="equal">
      <formula>0.4</formula>
    </cfRule>
    <cfRule type="cellIs" dxfId="11598" priority="29550" operator="equal">
      <formula>20%</formula>
    </cfRule>
  </conditionalFormatting>
  <conditionalFormatting sqref="O433:O437">
    <cfRule type="cellIs" dxfId="11597" priority="29536" operator="equal">
      <formula>"MUY ALTA "</formula>
    </cfRule>
    <cfRule type="cellIs" dxfId="11596" priority="29537" operator="equal">
      <formula>"MUY ALTA"</formula>
    </cfRule>
    <cfRule type="cellIs" dxfId="11595" priority="29538" operator="equal">
      <formula>"ALTA"</formula>
    </cfRule>
    <cfRule type="cellIs" dxfId="11594" priority="29539" operator="equal">
      <formula>"MEDIA"</formula>
    </cfRule>
    <cfRule type="cellIs" dxfId="11593" priority="29540" operator="equal">
      <formula>"BAJA"</formula>
    </cfRule>
    <cfRule type="cellIs" dxfId="11592" priority="29541" operator="equal">
      <formula>"MUY BAJA"</formula>
    </cfRule>
    <cfRule type="cellIs" dxfId="11591" priority="29542" operator="equal">
      <formula>0.2</formula>
    </cfRule>
  </conditionalFormatting>
  <conditionalFormatting sqref="N433:N437">
    <cfRule type="beginsWith" priority="29529" operator="beginsWith" text="La actividad que conlleva el riesgo se ejecuta como máximos 2 veces por año">
      <formula>LEFT(N433,LEN("La actividad que conlleva el riesgo se ejecuta como máximos 2 veces por año"))="La actividad que conlleva el riesgo se ejecuta como máximos 2 veces por año"</formula>
    </cfRule>
    <cfRule type="cellIs" dxfId="11590" priority="29530" operator="equal">
      <formula>"La actividad que conlleva el riesgo se ejecuta como máximos 2 veces por año"</formula>
    </cfRule>
    <cfRule type="cellIs" dxfId="11589" priority="29531" operator="equal">
      <formula>"La actividad que conlleva el riesgo se ejecuta como máximos 2 veces por año "</formula>
    </cfRule>
    <cfRule type="containsText" dxfId="11588" priority="29533" operator="containsText" text="La actividad que conlleva el riesgo se ejecuta como máximos 2 veces por año">
      <formula>NOT(ISERROR(SEARCH("La actividad que conlleva el riesgo se ejecuta como máximos 2 veces por año",N433)))</formula>
    </cfRule>
    <cfRule type="cellIs" dxfId="11587" priority="29534" operator="equal">
      <formula>"La actividad que conlleva el riesgo se ejecuta como máximos 2 veces por año"</formula>
    </cfRule>
    <cfRule type="cellIs" dxfId="11586" priority="29535" operator="equal">
      <formula>"La actividad que conlleva el riesgo se ejecuta como máximos 2 veces por año"</formula>
    </cfRule>
  </conditionalFormatting>
  <conditionalFormatting sqref="V433:V437">
    <cfRule type="expression" dxfId="11585" priority="29527">
      <formula>U433=Y</formula>
    </cfRule>
    <cfRule type="expression" dxfId="11584" priority="29528">
      <formula>U433="y"</formula>
    </cfRule>
  </conditionalFormatting>
  <conditionalFormatting sqref="V434">
    <cfRule type="expression" dxfId="11583" priority="29525">
      <formula>$U$20=Y</formula>
    </cfRule>
    <cfRule type="expression" dxfId="11582" priority="29526">
      <formula>$U$20=x</formula>
    </cfRule>
  </conditionalFormatting>
  <conditionalFormatting sqref="U433:U437">
    <cfRule type="expression" dxfId="11581" priority="29524">
      <formula>V433="X"</formula>
    </cfRule>
  </conditionalFormatting>
  <conditionalFormatting sqref="V433:V437">
    <cfRule type="expression" dxfId="11580" priority="29522">
      <formula>U433=Y</formula>
    </cfRule>
    <cfRule type="expression" dxfId="11579" priority="29523">
      <formula>U433="y"</formula>
    </cfRule>
  </conditionalFormatting>
  <conditionalFormatting sqref="V434">
    <cfRule type="expression" dxfId="11578" priority="29520">
      <formula>$U$20=Y</formula>
    </cfRule>
    <cfRule type="expression" dxfId="11577" priority="29521">
      <formula>$U$20=x</formula>
    </cfRule>
  </conditionalFormatting>
  <conditionalFormatting sqref="U433:U437">
    <cfRule type="expression" dxfId="11576" priority="29519">
      <formula>V433="X"</formula>
    </cfRule>
  </conditionalFormatting>
  <conditionalFormatting sqref="AA433:AB433">
    <cfRule type="expression" dxfId="11575" priority="29506">
      <formula>AA433=10</formula>
    </cfRule>
    <cfRule type="expression" dxfId="11574" priority="29507">
      <formula>Y433=15</formula>
    </cfRule>
    <cfRule type="expression" dxfId="11573" priority="29508">
      <formula>W433=25</formula>
    </cfRule>
    <cfRule type="cellIs" dxfId="11572" priority="29518" operator="equal">
      <formula>25</formula>
    </cfRule>
  </conditionalFormatting>
  <conditionalFormatting sqref="AA433:AB433">
    <cfRule type="expression" dxfId="11571" priority="29515">
      <formula>AC433=15</formula>
    </cfRule>
    <cfRule type="expression" dxfId="11570" priority="29516">
      <formula>AE433=10</formula>
    </cfRule>
    <cfRule type="expression" dxfId="11569" priority="29517">
      <formula>AC433=15</formula>
    </cfRule>
  </conditionalFormatting>
  <conditionalFormatting sqref="W433:X433">
    <cfRule type="expression" dxfId="11568" priority="29512">
      <formula>AA433=10</formula>
    </cfRule>
    <cfRule type="expression" dxfId="11567" priority="29513">
      <formula>W433=25</formula>
    </cfRule>
    <cfRule type="expression" dxfId="11566" priority="29514">
      <formula>Y433=15</formula>
    </cfRule>
  </conditionalFormatting>
  <conditionalFormatting sqref="Y433:Z433">
    <cfRule type="expression" dxfId="11565" priority="29509">
      <formula>Y433=15</formula>
    </cfRule>
    <cfRule type="expression" dxfId="11564" priority="29510">
      <formula>AA433=10</formula>
    </cfRule>
    <cfRule type="expression" dxfId="11563" priority="29511">
      <formula>W433=25</formula>
    </cfRule>
  </conditionalFormatting>
  <conditionalFormatting sqref="AC433:AD433">
    <cfRule type="cellIs" dxfId="11562" priority="29505" operator="equal">
      <formula>25</formula>
    </cfRule>
  </conditionalFormatting>
  <conditionalFormatting sqref="AE433:AF433">
    <cfRule type="cellIs" dxfId="11561" priority="29504" operator="equal">
      <formula>15</formula>
    </cfRule>
  </conditionalFormatting>
  <conditionalFormatting sqref="AC433:AD433">
    <cfRule type="expression" dxfId="11560" priority="29503">
      <formula>AE433=15</formula>
    </cfRule>
  </conditionalFormatting>
  <conditionalFormatting sqref="AE433:AF433">
    <cfRule type="expression" dxfId="11559" priority="29502">
      <formula>AC433=25</formula>
    </cfRule>
  </conditionalFormatting>
  <conditionalFormatting sqref="AA435:AB437">
    <cfRule type="expression" dxfId="11558" priority="29489">
      <formula>AA435=10</formula>
    </cfRule>
    <cfRule type="expression" dxfId="11557" priority="29490">
      <formula>Y435=15</formula>
    </cfRule>
    <cfRule type="expression" dxfId="11556" priority="29491">
      <formula>W435=25</formula>
    </cfRule>
    <cfRule type="cellIs" dxfId="11555" priority="29501" operator="equal">
      <formula>25</formula>
    </cfRule>
  </conditionalFormatting>
  <conditionalFormatting sqref="AA435:AB437">
    <cfRule type="expression" dxfId="11554" priority="29498">
      <formula>AC435=15</formula>
    </cfRule>
    <cfRule type="expression" dxfId="11553" priority="29499">
      <formula>AE435=10</formula>
    </cfRule>
    <cfRule type="expression" dxfId="11552" priority="29500">
      <formula>AC435=15</formula>
    </cfRule>
  </conditionalFormatting>
  <conditionalFormatting sqref="W435:X437">
    <cfRule type="expression" dxfId="11551" priority="29495">
      <formula>AA435=10</formula>
    </cfRule>
    <cfRule type="expression" dxfId="11550" priority="29496">
      <formula>W435=25</formula>
    </cfRule>
    <cfRule type="expression" dxfId="11549" priority="29497">
      <formula>Y435=15</formula>
    </cfRule>
  </conditionalFormatting>
  <conditionalFormatting sqref="Y435:Z437">
    <cfRule type="expression" dxfId="11548" priority="29492">
      <formula>Y435=15</formula>
    </cfRule>
    <cfRule type="expression" dxfId="11547" priority="29493">
      <formula>AA435=10</formula>
    </cfRule>
    <cfRule type="expression" dxfId="11546" priority="29494">
      <formula>W435=25</formula>
    </cfRule>
  </conditionalFormatting>
  <conditionalFormatting sqref="AA434:AB434">
    <cfRule type="expression" dxfId="11545" priority="29476">
      <formula>AA434=10</formula>
    </cfRule>
    <cfRule type="expression" dxfId="11544" priority="29477">
      <formula>Y434=15</formula>
    </cfRule>
    <cfRule type="expression" dxfId="11543" priority="29478">
      <formula>W434=25</formula>
    </cfRule>
    <cfRule type="cellIs" dxfId="11542" priority="29488" operator="equal">
      <formula>25</formula>
    </cfRule>
  </conditionalFormatting>
  <conditionalFormatting sqref="AA434:AB434">
    <cfRule type="expression" dxfId="11541" priority="29485">
      <formula>AC434=15</formula>
    </cfRule>
    <cfRule type="expression" dxfId="11540" priority="29486">
      <formula>AE434=10</formula>
    </cfRule>
    <cfRule type="expression" dxfId="11539" priority="29487">
      <formula>AC434=15</formula>
    </cfRule>
  </conditionalFormatting>
  <conditionalFormatting sqref="W434:X434">
    <cfRule type="expression" dxfId="11538" priority="29482">
      <formula>AA434=10</formula>
    </cfRule>
    <cfRule type="expression" dxfId="11537" priority="29483">
      <formula>W434=25</formula>
    </cfRule>
    <cfRule type="expression" dxfId="11536" priority="29484">
      <formula>Y434=15</formula>
    </cfRule>
  </conditionalFormatting>
  <conditionalFormatting sqref="Y434:Z434">
    <cfRule type="expression" dxfId="11535" priority="29479">
      <formula>Y434=15</formula>
    </cfRule>
    <cfRule type="expression" dxfId="11534" priority="29480">
      <formula>AA434=10</formula>
    </cfRule>
    <cfRule type="expression" dxfId="11533" priority="29481">
      <formula>W434=25</formula>
    </cfRule>
  </conditionalFormatting>
  <conditionalFormatting sqref="AC434:AD437">
    <cfRule type="cellIs" dxfId="11532" priority="29475" operator="equal">
      <formula>25</formula>
    </cfRule>
  </conditionalFormatting>
  <conditionalFormatting sqref="AE434:AF437">
    <cfRule type="cellIs" dxfId="11531" priority="29474" operator="equal">
      <formula>15</formula>
    </cfRule>
  </conditionalFormatting>
  <conditionalFormatting sqref="AC434:AD437">
    <cfRule type="expression" dxfId="11530" priority="29473">
      <formula>AE434=15</formula>
    </cfRule>
  </conditionalFormatting>
  <conditionalFormatting sqref="AE434:AF437">
    <cfRule type="expression" dxfId="11529" priority="29472">
      <formula>AC434=25</formula>
    </cfRule>
  </conditionalFormatting>
  <conditionalFormatting sqref="CA433:CC437 CE433:CG437 CI433:CK437 CM433:CO437">
    <cfRule type="cellIs" dxfId="11528" priority="29470" operator="equal">
      <formula>"NO"</formula>
    </cfRule>
    <cfRule type="cellIs" dxfId="11527" priority="29471" operator="equal">
      <formula>"SI"</formula>
    </cfRule>
  </conditionalFormatting>
  <conditionalFormatting sqref="DA433:DC437 DE433:DG437 DM433:DO437 DI433:DK437">
    <cfRule type="cellIs" dxfId="11526" priority="29468" operator="equal">
      <formula>"NO"</formula>
    </cfRule>
    <cfRule type="cellIs" dxfId="11525" priority="29469" operator="equal">
      <formula>"SI"</formula>
    </cfRule>
  </conditionalFormatting>
  <conditionalFormatting sqref="CV433:CY437">
    <cfRule type="cellIs" dxfId="11524" priority="29466" operator="equal">
      <formula>"NO"</formula>
    </cfRule>
    <cfRule type="cellIs" dxfId="11523" priority="29467" operator="equal">
      <formula>"SI"</formula>
    </cfRule>
  </conditionalFormatting>
  <conditionalFormatting sqref="AN433:AO433">
    <cfRule type="cellIs" dxfId="11522" priority="29460" operator="equal">
      <formula>"NO"</formula>
    </cfRule>
  </conditionalFormatting>
  <conditionalFormatting sqref="AJ433:AK433">
    <cfRule type="cellIs" dxfId="11521" priority="29464" operator="equal">
      <formula>"NO"</formula>
    </cfRule>
    <cfRule type="cellIs" dxfId="11520" priority="29465" operator="equal">
      <formula>"SI"</formula>
    </cfRule>
  </conditionalFormatting>
  <conditionalFormatting sqref="AL433:AM433">
    <cfRule type="cellIs" dxfId="11519" priority="29462" operator="equal">
      <formula>"ALE"</formula>
    </cfRule>
    <cfRule type="cellIs" dxfId="11518" priority="29463" operator="equal">
      <formula>"CON"</formula>
    </cfRule>
  </conditionalFormatting>
  <conditionalFormatting sqref="AJ434:AK434">
    <cfRule type="cellIs" dxfId="11517" priority="29458" operator="equal">
      <formula>"NO"</formula>
    </cfRule>
    <cfRule type="cellIs" dxfId="11516" priority="29459" operator="equal">
      <formula>"SI"</formula>
    </cfRule>
  </conditionalFormatting>
  <conditionalFormatting sqref="AL434:AM434">
    <cfRule type="cellIs" dxfId="11515" priority="29456" operator="equal">
      <formula>"ALE"</formula>
    </cfRule>
    <cfRule type="cellIs" dxfId="11514" priority="29457" operator="equal">
      <formula>"CON"</formula>
    </cfRule>
  </conditionalFormatting>
  <conditionalFormatting sqref="AN434:AO434">
    <cfRule type="cellIs" dxfId="11513" priority="29454" operator="equal">
      <formula>"NO"</formula>
    </cfRule>
  </conditionalFormatting>
  <conditionalFormatting sqref="U535:V539">
    <cfRule type="cellIs" dxfId="11512" priority="22772" operator="equal">
      <formula>"X"</formula>
    </cfRule>
  </conditionalFormatting>
  <conditionalFormatting sqref="AJ537:AK539">
    <cfRule type="cellIs" dxfId="11511" priority="22770" operator="equal">
      <formula>"NO"</formula>
    </cfRule>
    <cfRule type="cellIs" dxfId="11510" priority="22771" operator="equal">
      <formula>"SI"</formula>
    </cfRule>
  </conditionalFormatting>
  <conditionalFormatting sqref="AL537:AM539">
    <cfRule type="cellIs" dxfId="11509" priority="22768" operator="equal">
      <formula>"ALE"</formula>
    </cfRule>
    <cfRule type="cellIs" dxfId="11508" priority="22769" operator="equal">
      <formula>"CON"</formula>
    </cfRule>
  </conditionalFormatting>
  <conditionalFormatting sqref="U535:U539">
    <cfRule type="cellIs" dxfId="11507" priority="22713" operator="equal">
      <formula>"Y"</formula>
    </cfRule>
  </conditionalFormatting>
  <conditionalFormatting sqref="AH535:AI539">
    <cfRule type="cellIs" dxfId="11506" priority="22764" operator="equal">
      <formula>0</formula>
    </cfRule>
    <cfRule type="cellIs" dxfId="11505" priority="22765" operator="between">
      <formula>"0.1"</formula>
      <formula>100</formula>
    </cfRule>
    <cfRule type="cellIs" dxfId="11504" priority="22766" operator="between">
      <formula>0</formula>
      <formula>100</formula>
    </cfRule>
    <cfRule type="cellIs" dxfId="11503" priority="22767" operator="between">
      <formula>0</formula>
      <formula>100</formula>
    </cfRule>
  </conditionalFormatting>
  <conditionalFormatting sqref="AI535:AI539">
    <cfRule type="cellIs" dxfId="11502" priority="22761" operator="equal">
      <formula>0</formula>
    </cfRule>
    <cfRule type="cellIs" dxfId="11501" priority="22762" operator="between">
      <formula>0</formula>
      <formula>100</formula>
    </cfRule>
    <cfRule type="cellIs" dxfId="11500" priority="22763" operator="between">
      <formula>"0.1"</formula>
      <formula>100</formula>
    </cfRule>
  </conditionalFormatting>
  <conditionalFormatting sqref="BA535">
    <cfRule type="cellIs" dxfId="11499" priority="22759" operator="equal">
      <formula>"NO"</formula>
    </cfRule>
    <cfRule type="cellIs" dxfId="11498" priority="22760" operator="equal">
      <formula>"SI"</formula>
    </cfRule>
  </conditionalFormatting>
  <conditionalFormatting sqref="AH535:AH539">
    <cfRule type="cellIs" dxfId="11497" priority="22758" operator="equal">
      <formula>0.58</formula>
    </cfRule>
  </conditionalFormatting>
  <conditionalFormatting sqref="AI535:AI539">
    <cfRule type="cellIs" dxfId="11496" priority="22757" operator="equal">
      <formula>0.56</formula>
    </cfRule>
  </conditionalFormatting>
  <conditionalFormatting sqref="AX535:AX539">
    <cfRule type="expression" dxfId="11495" priority="22731">
      <formula>"&lt;,2"</formula>
    </cfRule>
  </conditionalFormatting>
  <conditionalFormatting sqref="AV535:AV539">
    <cfRule type="expression" dxfId="11494" priority="22730">
      <formula>"&lt;,2"</formula>
    </cfRule>
  </conditionalFormatting>
  <conditionalFormatting sqref="AZ535">
    <cfRule type="expression" dxfId="11493" priority="22732">
      <formula>$BC535=25</formula>
    </cfRule>
    <cfRule type="expression" dxfId="11492" priority="22733">
      <formula>$BC535=24</formula>
    </cfRule>
    <cfRule type="expression" dxfId="11491" priority="22734">
      <formula>$BC535=23</formula>
    </cfRule>
    <cfRule type="expression" dxfId="11490" priority="22735">
      <formula>$BC535=22</formula>
    </cfRule>
    <cfRule type="expression" dxfId="11489" priority="22736">
      <formula>$BC535=21</formula>
    </cfRule>
    <cfRule type="expression" dxfId="11488" priority="22737">
      <formula>$BC535=20</formula>
    </cfRule>
    <cfRule type="expression" dxfId="11487" priority="22738">
      <formula>$BC535=19</formula>
    </cfRule>
    <cfRule type="expression" dxfId="11486" priority="22739">
      <formula>$BC535=18</formula>
    </cfRule>
    <cfRule type="expression" dxfId="11485" priority="22740">
      <formula>$BC535=17</formula>
    </cfRule>
    <cfRule type="expression" dxfId="11484" priority="22741">
      <formula>$BC535=16</formula>
    </cfRule>
    <cfRule type="expression" dxfId="11483" priority="22742">
      <formula>$BC535=15</formula>
    </cfRule>
    <cfRule type="expression" dxfId="11482" priority="22743">
      <formula>$BC535=14</formula>
    </cfRule>
    <cfRule type="expression" dxfId="11481" priority="22744">
      <formula>$BC535=13</formula>
    </cfRule>
    <cfRule type="expression" dxfId="11480" priority="22745">
      <formula>$BC535=12</formula>
    </cfRule>
    <cfRule type="expression" dxfId="11479" priority="22746">
      <formula>$BC535=11</formula>
    </cfRule>
    <cfRule type="expression" dxfId="11478" priority="22747">
      <formula>$BC535=10</formula>
    </cfRule>
    <cfRule type="expression" dxfId="11477" priority="22748">
      <formula>$BC535=9</formula>
    </cfRule>
    <cfRule type="expression" dxfId="11476" priority="22749">
      <formula>$BC535=8</formula>
    </cfRule>
    <cfRule type="expression" dxfId="11475" priority="22750">
      <formula>$BC535=7</formula>
    </cfRule>
    <cfRule type="expression" dxfId="11474" priority="22751">
      <formula>$BC535=6</formula>
    </cfRule>
    <cfRule type="expression" dxfId="11473" priority="22752">
      <formula>$BC535=5</formula>
    </cfRule>
    <cfRule type="expression" dxfId="11472" priority="22753">
      <formula>$BC535=4</formula>
    </cfRule>
    <cfRule type="expression" dxfId="11471" priority="22754">
      <formula>$BC535=3</formula>
    </cfRule>
    <cfRule type="expression" dxfId="11470" priority="22755">
      <formula>$BC535=2</formula>
    </cfRule>
    <cfRule type="expression" dxfId="11469" priority="22756">
      <formula>$BC535=1</formula>
    </cfRule>
  </conditionalFormatting>
  <conditionalFormatting sqref="AW535:AW539">
    <cfRule type="beginsWith" dxfId="11468" priority="22725" operator="beginsWith" text="MUY ALTA">
      <formula>LEFT(AW535,LEN("MUY ALTA"))="MUY ALTA"</formula>
    </cfRule>
    <cfRule type="beginsWith" dxfId="11467" priority="22726" operator="beginsWith" text="ALTA">
      <formula>LEFT(AW535,LEN("ALTA"))="ALTA"</formula>
    </cfRule>
    <cfRule type="beginsWith" dxfId="11466" priority="22727" operator="beginsWith" text="MEDIA">
      <formula>LEFT(AW535,LEN("MEDIA"))="MEDIA"</formula>
    </cfRule>
    <cfRule type="beginsWith" dxfId="11465" priority="22728" operator="beginsWith" text="BAJA">
      <formula>LEFT(AW535,LEN("BAJA"))="BAJA"</formula>
    </cfRule>
    <cfRule type="beginsWith" dxfId="11464" priority="22729" operator="beginsWith" text="MUY BAJA">
      <formula>LEFT(AW535,LEN("MUY BAJA"))="MUY BAJA"</formula>
    </cfRule>
  </conditionalFormatting>
  <conditionalFormatting sqref="AY535:AY539">
    <cfRule type="beginsWith" dxfId="11463" priority="22720" operator="beginsWith" text="MUY ALTA">
      <formula>LEFT(AY535,LEN("MUY ALTA"))="MUY ALTA"</formula>
    </cfRule>
    <cfRule type="beginsWith" dxfId="11462" priority="22721" operator="beginsWith" text="ALTA">
      <formula>LEFT(AY535,LEN("ALTA"))="ALTA"</formula>
    </cfRule>
    <cfRule type="beginsWith" dxfId="11461" priority="22722" operator="beginsWith" text="MEDIA">
      <formula>LEFT(AY535,LEN("MEDIA"))="MEDIA"</formula>
    </cfRule>
    <cfRule type="beginsWith" dxfId="11460" priority="22723" operator="beginsWith" text="BAJA">
      <formula>LEFT(AY535,LEN("BAJA"))="BAJA"</formula>
    </cfRule>
    <cfRule type="beginsWith" dxfId="11459" priority="22724" operator="beginsWith" text="MUY BAJA">
      <formula>LEFT(AY535,LEN("MUY BAJA"))="MUY BAJA"</formula>
    </cfRule>
  </conditionalFormatting>
  <conditionalFormatting sqref="AN537:AO539">
    <cfRule type="cellIs" dxfId="11458" priority="22718" operator="equal">
      <formula>"NO"</formula>
    </cfRule>
  </conditionalFormatting>
  <conditionalFormatting sqref="BA535:BA539">
    <cfRule type="cellIs" dxfId="11457" priority="22715" operator="equal">
      <formula>"Evitar"</formula>
    </cfRule>
    <cfRule type="cellIs" dxfId="11456" priority="22716" operator="equal">
      <formula>"Aceptar"</formula>
    </cfRule>
    <cfRule type="cellIs" dxfId="11455" priority="22717" operator="equal">
      <formula>"Reducir"</formula>
    </cfRule>
  </conditionalFormatting>
  <conditionalFormatting sqref="V535:V539">
    <cfRule type="cellIs" dxfId="11454" priority="22714" operator="equal">
      <formula>"X"</formula>
    </cfRule>
  </conditionalFormatting>
  <conditionalFormatting sqref="R535">
    <cfRule type="expression" dxfId="11453" priority="22688">
      <formula>$S535=25</formula>
    </cfRule>
    <cfRule type="expression" dxfId="11452" priority="22689">
      <formula>$S535=24</formula>
    </cfRule>
    <cfRule type="expression" dxfId="11451" priority="22690">
      <formula>$S535=23</formula>
    </cfRule>
    <cfRule type="expression" dxfId="11450" priority="22691">
      <formula>$S535=22</formula>
    </cfRule>
    <cfRule type="expression" dxfId="11449" priority="22692">
      <formula>$S535=21</formula>
    </cfRule>
    <cfRule type="expression" dxfId="11448" priority="22693">
      <formula>$S535=20</formula>
    </cfRule>
    <cfRule type="expression" dxfId="11447" priority="22694">
      <formula>$S535=19</formula>
    </cfRule>
    <cfRule type="expression" dxfId="11446" priority="22695">
      <formula>$S535=18</formula>
    </cfRule>
    <cfRule type="expression" dxfId="11445" priority="22696">
      <formula>$S535=17</formula>
    </cfRule>
    <cfRule type="expression" dxfId="11444" priority="22697">
      <formula>$S535=16</formula>
    </cfRule>
    <cfRule type="expression" dxfId="11443" priority="22698">
      <formula>$S535=15</formula>
    </cfRule>
    <cfRule type="expression" dxfId="11442" priority="22699">
      <formula>$S535=14</formula>
    </cfRule>
    <cfRule type="expression" dxfId="11441" priority="22700">
      <formula>$S535=13</formula>
    </cfRule>
    <cfRule type="expression" dxfId="11440" priority="22701">
      <formula>$S535=12</formula>
    </cfRule>
    <cfRule type="expression" dxfId="11439" priority="22702">
      <formula>$S535=11</formula>
    </cfRule>
    <cfRule type="expression" dxfId="11438" priority="22703">
      <formula>$S535=10</formula>
    </cfRule>
    <cfRule type="expression" dxfId="11437" priority="22704">
      <formula>$S535=9</formula>
    </cfRule>
    <cfRule type="expression" dxfId="11436" priority="22705">
      <formula>$S535=8</formula>
    </cfRule>
    <cfRule type="expression" dxfId="11435" priority="22706">
      <formula>$S535=7</formula>
    </cfRule>
    <cfRule type="expression" dxfId="11434" priority="22707">
      <formula>$S535=6</formula>
    </cfRule>
    <cfRule type="expression" dxfId="11433" priority="22708">
      <formula>$S535=5</formula>
    </cfRule>
    <cfRule type="expression" dxfId="11432" priority="22709">
      <formula>$S535=4</formula>
    </cfRule>
    <cfRule type="expression" dxfId="11431" priority="22710">
      <formula>$S535=3</formula>
    </cfRule>
    <cfRule type="expression" dxfId="11430" priority="22711">
      <formula>$S535=2</formula>
    </cfRule>
    <cfRule type="expression" dxfId="11429" priority="22712">
      <formula>$S535=1</formula>
    </cfRule>
  </conditionalFormatting>
  <conditionalFormatting sqref="P535:P539">
    <cfRule type="expression" dxfId="11428" priority="22687">
      <formula>"&lt;,2"</formula>
    </cfRule>
  </conditionalFormatting>
  <conditionalFormatting sqref="Q535:Q539">
    <cfRule type="cellIs" dxfId="11427" priority="22679" operator="equal">
      <formula>20</formula>
    </cfRule>
    <cfRule type="cellIs" dxfId="11426" priority="22680" operator="equal">
      <formula>10</formula>
    </cfRule>
    <cfRule type="cellIs" dxfId="11425" priority="22681" operator="equal">
      <formula>5</formula>
    </cfRule>
    <cfRule type="cellIs" dxfId="11424" priority="22682" operator="equal">
      <formula>1</formula>
    </cfRule>
    <cfRule type="cellIs" dxfId="11423" priority="22683" operator="equal">
      <formula>0.8</formula>
    </cfRule>
    <cfRule type="cellIs" dxfId="11422" priority="22684" operator="equal">
      <formula>0.6</formula>
    </cfRule>
    <cfRule type="cellIs" dxfId="11421" priority="22685" operator="equal">
      <formula>0.4</formula>
    </cfRule>
    <cfRule type="cellIs" dxfId="11420" priority="22686" operator="equal">
      <formula>20%</formula>
    </cfRule>
  </conditionalFormatting>
  <conditionalFormatting sqref="O535:O539">
    <cfRule type="cellIs" dxfId="11419" priority="22672" operator="equal">
      <formula>"MUY ALTA "</formula>
    </cfRule>
    <cfRule type="cellIs" dxfId="11418" priority="22673" operator="equal">
      <formula>"MUY ALTA"</formula>
    </cfRule>
    <cfRule type="cellIs" dxfId="11417" priority="22674" operator="equal">
      <formula>"ALTA"</formula>
    </cfRule>
    <cfRule type="cellIs" dxfId="11416" priority="22675" operator="equal">
      <formula>"MEDIA"</formula>
    </cfRule>
    <cfRule type="cellIs" dxfId="11415" priority="22676" operator="equal">
      <formula>"BAJA"</formula>
    </cfRule>
    <cfRule type="cellIs" dxfId="11414" priority="22677" operator="equal">
      <formula>"MUY BAJA"</formula>
    </cfRule>
    <cfRule type="cellIs" dxfId="11413" priority="22678" operator="equal">
      <formula>0.2</formula>
    </cfRule>
  </conditionalFormatting>
  <conditionalFormatting sqref="N535:N539">
    <cfRule type="beginsWith" priority="22665" operator="beginsWith" text="La actividad que conlleva el riesgo se ejecuta como máximos 2 veces por año">
      <formula>LEFT(N535,LEN("La actividad que conlleva el riesgo se ejecuta como máximos 2 veces por año"))="La actividad que conlleva el riesgo se ejecuta como máximos 2 veces por año"</formula>
    </cfRule>
    <cfRule type="cellIs" dxfId="11412" priority="22666" operator="equal">
      <formula>"La actividad que conlleva el riesgo se ejecuta como máximos 2 veces por año"</formula>
    </cfRule>
    <cfRule type="cellIs" dxfId="11411" priority="22667" operator="equal">
      <formula>"La actividad que conlleva el riesgo se ejecuta como máximos 2 veces por año "</formula>
    </cfRule>
    <cfRule type="containsText" dxfId="11410" priority="22669" operator="containsText" text="La actividad que conlleva el riesgo se ejecuta como máximos 2 veces por año">
      <formula>NOT(ISERROR(SEARCH("La actividad que conlleva el riesgo se ejecuta como máximos 2 veces por año",N535)))</formula>
    </cfRule>
    <cfRule type="cellIs" dxfId="11409" priority="22670" operator="equal">
      <formula>"La actividad que conlleva el riesgo se ejecuta como máximos 2 veces por año"</formula>
    </cfRule>
    <cfRule type="cellIs" dxfId="11408" priority="22671" operator="equal">
      <formula>"La actividad que conlleva el riesgo se ejecuta como máximos 2 veces por año"</formula>
    </cfRule>
  </conditionalFormatting>
  <conditionalFormatting sqref="V535:V539">
    <cfRule type="expression" dxfId="11407" priority="22663">
      <formula>U535=Y</formula>
    </cfRule>
    <cfRule type="expression" dxfId="11406" priority="22664">
      <formula>U535="y"</formula>
    </cfRule>
  </conditionalFormatting>
  <conditionalFormatting sqref="V536">
    <cfRule type="expression" dxfId="11405" priority="22661">
      <formula>$U$20=Y</formula>
    </cfRule>
    <cfRule type="expression" dxfId="11404" priority="22662">
      <formula>$U$20=x</formula>
    </cfRule>
  </conditionalFormatting>
  <conditionalFormatting sqref="U535:U539">
    <cfRule type="expression" dxfId="11403" priority="22660">
      <formula>V535="X"</formula>
    </cfRule>
  </conditionalFormatting>
  <conditionalFormatting sqref="V535:V539">
    <cfRule type="expression" dxfId="11402" priority="22658">
      <formula>U535=Y</formula>
    </cfRule>
    <cfRule type="expression" dxfId="11401" priority="22659">
      <formula>U535="y"</formula>
    </cfRule>
  </conditionalFormatting>
  <conditionalFormatting sqref="V536">
    <cfRule type="expression" dxfId="11400" priority="22656">
      <formula>$U$20=Y</formula>
    </cfRule>
    <cfRule type="expression" dxfId="11399" priority="22657">
      <formula>$U$20=x</formula>
    </cfRule>
  </conditionalFormatting>
  <conditionalFormatting sqref="U535:U539">
    <cfRule type="expression" dxfId="11398" priority="22655">
      <formula>V535="X"</formula>
    </cfRule>
  </conditionalFormatting>
  <conditionalFormatting sqref="AA535:AB535">
    <cfRule type="expression" dxfId="11397" priority="22642">
      <formula>AA535=10</formula>
    </cfRule>
    <cfRule type="expression" dxfId="11396" priority="22643">
      <formula>Y535=15</formula>
    </cfRule>
    <cfRule type="expression" dxfId="11395" priority="22644">
      <formula>W535=25</formula>
    </cfRule>
    <cfRule type="cellIs" dxfId="11394" priority="22654" operator="equal">
      <formula>25</formula>
    </cfRule>
  </conditionalFormatting>
  <conditionalFormatting sqref="AA535:AB535">
    <cfRule type="expression" dxfId="11393" priority="22651">
      <formula>AC535=15</formula>
    </cfRule>
    <cfRule type="expression" dxfId="11392" priority="22652">
      <formula>AE535=10</formula>
    </cfRule>
    <cfRule type="expression" dxfId="11391" priority="22653">
      <formula>AC535=15</formula>
    </cfRule>
  </conditionalFormatting>
  <conditionalFormatting sqref="W535:X535">
    <cfRule type="expression" dxfId="11390" priority="22648">
      <formula>AA535=10</formula>
    </cfRule>
    <cfRule type="expression" dxfId="11389" priority="22649">
      <formula>W535=25</formula>
    </cfRule>
    <cfRule type="expression" dxfId="11388" priority="22650">
      <formula>Y535=15</formula>
    </cfRule>
  </conditionalFormatting>
  <conditionalFormatting sqref="Y535:Z535">
    <cfRule type="expression" dxfId="11387" priority="22645">
      <formula>Y535=15</formula>
    </cfRule>
    <cfRule type="expression" dxfId="11386" priority="22646">
      <formula>AA535=10</formula>
    </cfRule>
    <cfRule type="expression" dxfId="11385" priority="22647">
      <formula>W535=25</formula>
    </cfRule>
  </conditionalFormatting>
  <conditionalFormatting sqref="AC535:AD535">
    <cfRule type="cellIs" dxfId="11384" priority="22641" operator="equal">
      <formula>25</formula>
    </cfRule>
  </conditionalFormatting>
  <conditionalFormatting sqref="AE535:AF535">
    <cfRule type="cellIs" dxfId="11383" priority="22640" operator="equal">
      <formula>15</formula>
    </cfRule>
  </conditionalFormatting>
  <conditionalFormatting sqref="AC535:AD535">
    <cfRule type="expression" dxfId="11382" priority="22639">
      <formula>AE535=15</formula>
    </cfRule>
  </conditionalFormatting>
  <conditionalFormatting sqref="AE535:AF535">
    <cfRule type="expression" dxfId="11381" priority="22638">
      <formula>AC535=25</formula>
    </cfRule>
  </conditionalFormatting>
  <conditionalFormatting sqref="AA537:AB539">
    <cfRule type="expression" dxfId="11380" priority="22625">
      <formula>AA537=10</formula>
    </cfRule>
    <cfRule type="expression" dxfId="11379" priority="22626">
      <formula>Y537=15</formula>
    </cfRule>
    <cfRule type="expression" dxfId="11378" priority="22627">
      <formula>W537=25</formula>
    </cfRule>
    <cfRule type="cellIs" dxfId="11377" priority="22637" operator="equal">
      <formula>25</formula>
    </cfRule>
  </conditionalFormatting>
  <conditionalFormatting sqref="AA537:AB539">
    <cfRule type="expression" dxfId="11376" priority="22634">
      <formula>AC537=15</formula>
    </cfRule>
    <cfRule type="expression" dxfId="11375" priority="22635">
      <formula>AE537=10</formula>
    </cfRule>
    <cfRule type="expression" dxfId="11374" priority="22636">
      <formula>AC537=15</formula>
    </cfRule>
  </conditionalFormatting>
  <conditionalFormatting sqref="W537:X539">
    <cfRule type="expression" dxfId="11373" priority="22631">
      <formula>AA537=10</formula>
    </cfRule>
    <cfRule type="expression" dxfId="11372" priority="22632">
      <formula>W537=25</formula>
    </cfRule>
    <cfRule type="expression" dxfId="11371" priority="22633">
      <formula>Y537=15</formula>
    </cfRule>
  </conditionalFormatting>
  <conditionalFormatting sqref="Y537:Z539">
    <cfRule type="expression" dxfId="11370" priority="22628">
      <formula>Y537=15</formula>
    </cfRule>
    <cfRule type="expression" dxfId="11369" priority="22629">
      <formula>AA537=10</formula>
    </cfRule>
    <cfRule type="expression" dxfId="11368" priority="22630">
      <formula>W537=25</formula>
    </cfRule>
  </conditionalFormatting>
  <conditionalFormatting sqref="AA536:AB536">
    <cfRule type="expression" dxfId="11367" priority="22612">
      <formula>AA536=10</formula>
    </cfRule>
    <cfRule type="expression" dxfId="11366" priority="22613">
      <formula>Y536=15</formula>
    </cfRule>
    <cfRule type="expression" dxfId="11365" priority="22614">
      <formula>W536=25</formula>
    </cfRule>
    <cfRule type="cellIs" dxfId="11364" priority="22624" operator="equal">
      <formula>25</formula>
    </cfRule>
  </conditionalFormatting>
  <conditionalFormatting sqref="AA536:AB536">
    <cfRule type="expression" dxfId="11363" priority="22621">
      <formula>AC536=15</formula>
    </cfRule>
    <cfRule type="expression" dxfId="11362" priority="22622">
      <formula>AE536=10</formula>
    </cfRule>
    <cfRule type="expression" dxfId="11361" priority="22623">
      <formula>AC536=15</formula>
    </cfRule>
  </conditionalFormatting>
  <conditionalFormatting sqref="W536:X536">
    <cfRule type="expression" dxfId="11360" priority="22618">
      <formula>AA536=10</formula>
    </cfRule>
    <cfRule type="expression" dxfId="11359" priority="22619">
      <formula>W536=25</formula>
    </cfRule>
    <cfRule type="expression" dxfId="11358" priority="22620">
      <formula>Y536=15</formula>
    </cfRule>
  </conditionalFormatting>
  <conditionalFormatting sqref="Y536:Z536">
    <cfRule type="expression" dxfId="11357" priority="22615">
      <formula>Y536=15</formula>
    </cfRule>
    <cfRule type="expression" dxfId="11356" priority="22616">
      <formula>AA536=10</formula>
    </cfRule>
    <cfRule type="expression" dxfId="11355" priority="22617">
      <formula>W536=25</formula>
    </cfRule>
  </conditionalFormatting>
  <conditionalFormatting sqref="AC536:AD539">
    <cfRule type="cellIs" dxfId="11354" priority="22611" operator="equal">
      <formula>25</formula>
    </cfRule>
  </conditionalFormatting>
  <conditionalFormatting sqref="AE536:AF539">
    <cfRule type="cellIs" dxfId="11353" priority="22610" operator="equal">
      <formula>15</formula>
    </cfRule>
  </conditionalFormatting>
  <conditionalFormatting sqref="AC536:AD539">
    <cfRule type="expression" dxfId="11352" priority="22609">
      <formula>AE536=15</formula>
    </cfRule>
  </conditionalFormatting>
  <conditionalFormatting sqref="AE536:AF539">
    <cfRule type="expression" dxfId="11351" priority="22608">
      <formula>AC536=25</formula>
    </cfRule>
  </conditionalFormatting>
  <conditionalFormatting sqref="AN535:AO535">
    <cfRule type="cellIs" dxfId="11350" priority="22596" operator="equal">
      <formula>"NO"</formula>
    </cfRule>
  </conditionalFormatting>
  <conditionalFormatting sqref="AJ535:AK535">
    <cfRule type="cellIs" dxfId="11349" priority="22600" operator="equal">
      <formula>"NO"</formula>
    </cfRule>
    <cfRule type="cellIs" dxfId="11348" priority="22601" operator="equal">
      <formula>"SI"</formula>
    </cfRule>
  </conditionalFormatting>
  <conditionalFormatting sqref="AL535:AM535">
    <cfRule type="cellIs" dxfId="11347" priority="22598" operator="equal">
      <formula>"ALE"</formula>
    </cfRule>
    <cfRule type="cellIs" dxfId="11346" priority="22599" operator="equal">
      <formula>"CON"</formula>
    </cfRule>
  </conditionalFormatting>
  <conditionalFormatting sqref="AJ536:AK536">
    <cfRule type="cellIs" dxfId="11345" priority="22594" operator="equal">
      <formula>"NO"</formula>
    </cfRule>
    <cfRule type="cellIs" dxfId="11344" priority="22595" operator="equal">
      <formula>"SI"</formula>
    </cfRule>
  </conditionalFormatting>
  <conditionalFormatting sqref="AL536:AM536">
    <cfRule type="cellIs" dxfId="11343" priority="22592" operator="equal">
      <formula>"ALE"</formula>
    </cfRule>
    <cfRule type="cellIs" dxfId="11342" priority="22593" operator="equal">
      <formula>"CON"</formula>
    </cfRule>
  </conditionalFormatting>
  <conditionalFormatting sqref="AN536:AO536">
    <cfRule type="cellIs" dxfId="11341" priority="22590" operator="equal">
      <formula>"NO"</formula>
    </cfRule>
  </conditionalFormatting>
  <conditionalFormatting sqref="U541:V545">
    <cfRule type="cellIs" dxfId="11340" priority="22589" operator="equal">
      <formula>"X"</formula>
    </cfRule>
  </conditionalFormatting>
  <conditionalFormatting sqref="AJ543:AK545">
    <cfRule type="cellIs" dxfId="11339" priority="22587" operator="equal">
      <formula>"NO"</formula>
    </cfRule>
    <cfRule type="cellIs" dxfId="11338" priority="22588" operator="equal">
      <formula>"SI"</formula>
    </cfRule>
  </conditionalFormatting>
  <conditionalFormatting sqref="AL543:AM545">
    <cfRule type="cellIs" dxfId="11337" priority="22585" operator="equal">
      <formula>"ALE"</formula>
    </cfRule>
    <cfRule type="cellIs" dxfId="11336" priority="22586" operator="equal">
      <formula>"CON"</formula>
    </cfRule>
  </conditionalFormatting>
  <conditionalFormatting sqref="U541:U545">
    <cfRule type="cellIs" dxfId="11335" priority="22530" operator="equal">
      <formula>"Y"</formula>
    </cfRule>
  </conditionalFormatting>
  <conditionalFormatting sqref="AH541:AI545">
    <cfRule type="cellIs" dxfId="11334" priority="22581" operator="equal">
      <formula>0</formula>
    </cfRule>
    <cfRule type="cellIs" dxfId="11333" priority="22582" operator="between">
      <formula>"0.1"</formula>
      <formula>100</formula>
    </cfRule>
    <cfRule type="cellIs" dxfId="11332" priority="22583" operator="between">
      <formula>0</formula>
      <formula>100</formula>
    </cfRule>
    <cfRule type="cellIs" dxfId="11331" priority="22584" operator="between">
      <formula>0</formula>
      <formula>100</formula>
    </cfRule>
  </conditionalFormatting>
  <conditionalFormatting sqref="AI541:AI545">
    <cfRule type="cellIs" dxfId="11330" priority="22578" operator="equal">
      <formula>0</formula>
    </cfRule>
    <cfRule type="cellIs" dxfId="11329" priority="22579" operator="between">
      <formula>0</formula>
      <formula>100</formula>
    </cfRule>
    <cfRule type="cellIs" dxfId="11328" priority="22580" operator="between">
      <formula>"0.1"</formula>
      <formula>100</formula>
    </cfRule>
  </conditionalFormatting>
  <conditionalFormatting sqref="BA541">
    <cfRule type="cellIs" dxfId="11327" priority="22576" operator="equal">
      <formula>"NO"</formula>
    </cfRule>
    <cfRule type="cellIs" dxfId="11326" priority="22577" operator="equal">
      <formula>"SI"</formula>
    </cfRule>
  </conditionalFormatting>
  <conditionalFormatting sqref="AH541:AH545">
    <cfRule type="cellIs" dxfId="11325" priority="22575" operator="equal">
      <formula>0.58</formula>
    </cfRule>
  </conditionalFormatting>
  <conditionalFormatting sqref="AI541:AI545">
    <cfRule type="cellIs" dxfId="11324" priority="22574" operator="equal">
      <formula>0.56</formula>
    </cfRule>
  </conditionalFormatting>
  <conditionalFormatting sqref="AX541:AX545">
    <cfRule type="expression" dxfId="11323" priority="22548">
      <formula>"&lt;,2"</formula>
    </cfRule>
  </conditionalFormatting>
  <conditionalFormatting sqref="AV541:AV545">
    <cfRule type="expression" dxfId="11322" priority="22547">
      <formula>"&lt;,2"</formula>
    </cfRule>
  </conditionalFormatting>
  <conditionalFormatting sqref="AZ541">
    <cfRule type="expression" dxfId="11321" priority="22549">
      <formula>$BC541=25</formula>
    </cfRule>
    <cfRule type="expression" dxfId="11320" priority="22550">
      <formula>$BC541=24</formula>
    </cfRule>
    <cfRule type="expression" dxfId="11319" priority="22551">
      <formula>$BC541=23</formula>
    </cfRule>
    <cfRule type="expression" dxfId="11318" priority="22552">
      <formula>$BC541=22</formula>
    </cfRule>
    <cfRule type="expression" dxfId="11317" priority="22553">
      <formula>$BC541=21</formula>
    </cfRule>
    <cfRule type="expression" dxfId="11316" priority="22554">
      <formula>$BC541=20</formula>
    </cfRule>
    <cfRule type="expression" dxfId="11315" priority="22555">
      <formula>$BC541=19</formula>
    </cfRule>
    <cfRule type="expression" dxfId="11314" priority="22556">
      <formula>$BC541=18</formula>
    </cfRule>
    <cfRule type="expression" dxfId="11313" priority="22557">
      <formula>$BC541=17</formula>
    </cfRule>
    <cfRule type="expression" dxfId="11312" priority="22558">
      <formula>$BC541=16</formula>
    </cfRule>
    <cfRule type="expression" dxfId="11311" priority="22559">
      <formula>$BC541=15</formula>
    </cfRule>
    <cfRule type="expression" dxfId="11310" priority="22560">
      <formula>$BC541=14</formula>
    </cfRule>
    <cfRule type="expression" dxfId="11309" priority="22561">
      <formula>$BC541=13</formula>
    </cfRule>
    <cfRule type="expression" dxfId="11308" priority="22562">
      <formula>$BC541=12</formula>
    </cfRule>
    <cfRule type="expression" dxfId="11307" priority="22563">
      <formula>$BC541=11</formula>
    </cfRule>
    <cfRule type="expression" dxfId="11306" priority="22564">
      <formula>$BC541=10</formula>
    </cfRule>
    <cfRule type="expression" dxfId="11305" priority="22565">
      <formula>$BC541=9</formula>
    </cfRule>
    <cfRule type="expression" dxfId="11304" priority="22566">
      <formula>$BC541=8</formula>
    </cfRule>
    <cfRule type="expression" dxfId="11303" priority="22567">
      <formula>$BC541=7</formula>
    </cfRule>
    <cfRule type="expression" dxfId="11302" priority="22568">
      <formula>$BC541=6</formula>
    </cfRule>
    <cfRule type="expression" dxfId="11301" priority="22569">
      <formula>$BC541=5</formula>
    </cfRule>
    <cfRule type="expression" dxfId="11300" priority="22570">
      <formula>$BC541=4</formula>
    </cfRule>
    <cfRule type="expression" dxfId="11299" priority="22571">
      <formula>$BC541=3</formula>
    </cfRule>
    <cfRule type="expression" dxfId="11298" priority="22572">
      <formula>$BC541=2</formula>
    </cfRule>
    <cfRule type="expression" dxfId="11297" priority="22573">
      <formula>$BC541=1</formula>
    </cfRule>
  </conditionalFormatting>
  <conditionalFormatting sqref="AW541:AW545">
    <cfRule type="beginsWith" dxfId="11296" priority="22542" operator="beginsWith" text="MUY ALTA">
      <formula>LEFT(AW541,LEN("MUY ALTA"))="MUY ALTA"</formula>
    </cfRule>
    <cfRule type="beginsWith" dxfId="11295" priority="22543" operator="beginsWith" text="ALTA">
      <formula>LEFT(AW541,LEN("ALTA"))="ALTA"</formula>
    </cfRule>
    <cfRule type="beginsWith" dxfId="11294" priority="22544" operator="beginsWith" text="MEDIA">
      <formula>LEFT(AW541,LEN("MEDIA"))="MEDIA"</formula>
    </cfRule>
    <cfRule type="beginsWith" dxfId="11293" priority="22545" operator="beginsWith" text="BAJA">
      <formula>LEFT(AW541,LEN("BAJA"))="BAJA"</formula>
    </cfRule>
    <cfRule type="beginsWith" dxfId="11292" priority="22546" operator="beginsWith" text="MUY BAJA">
      <formula>LEFT(AW541,LEN("MUY BAJA"))="MUY BAJA"</formula>
    </cfRule>
  </conditionalFormatting>
  <conditionalFormatting sqref="AY541:AY545">
    <cfRule type="beginsWith" dxfId="11291" priority="22537" operator="beginsWith" text="MUY ALTA">
      <formula>LEFT(AY541,LEN("MUY ALTA"))="MUY ALTA"</formula>
    </cfRule>
    <cfRule type="beginsWith" dxfId="11290" priority="22538" operator="beginsWith" text="ALTA">
      <formula>LEFT(AY541,LEN("ALTA"))="ALTA"</formula>
    </cfRule>
    <cfRule type="beginsWith" dxfId="11289" priority="22539" operator="beginsWith" text="MEDIA">
      <formula>LEFT(AY541,LEN("MEDIA"))="MEDIA"</formula>
    </cfRule>
    <cfRule type="beginsWith" dxfId="11288" priority="22540" operator="beginsWith" text="BAJA">
      <formula>LEFT(AY541,LEN("BAJA"))="BAJA"</formula>
    </cfRule>
    <cfRule type="beginsWith" dxfId="11287" priority="22541" operator="beginsWith" text="MUY BAJA">
      <formula>LEFT(AY541,LEN("MUY BAJA"))="MUY BAJA"</formula>
    </cfRule>
  </conditionalFormatting>
  <conditionalFormatting sqref="AN543:AO545">
    <cfRule type="cellIs" dxfId="11286" priority="22535" operator="equal">
      <formula>"NO"</formula>
    </cfRule>
  </conditionalFormatting>
  <conditionalFormatting sqref="BA541:BA545">
    <cfRule type="cellIs" dxfId="11285" priority="22532" operator="equal">
      <formula>"Evitar"</formula>
    </cfRule>
    <cfRule type="cellIs" dxfId="11284" priority="22533" operator="equal">
      <formula>"Aceptar"</formula>
    </cfRule>
    <cfRule type="cellIs" dxfId="11283" priority="22534" operator="equal">
      <formula>"Reducir"</formula>
    </cfRule>
  </conditionalFormatting>
  <conditionalFormatting sqref="V541:V545">
    <cfRule type="cellIs" dxfId="11282" priority="22531" operator="equal">
      <formula>"X"</formula>
    </cfRule>
  </conditionalFormatting>
  <conditionalFormatting sqref="R541">
    <cfRule type="expression" dxfId="11281" priority="22505">
      <formula>$S541=25</formula>
    </cfRule>
    <cfRule type="expression" dxfId="11280" priority="22506">
      <formula>$S541=24</formula>
    </cfRule>
    <cfRule type="expression" dxfId="11279" priority="22507">
      <formula>$S541=23</formula>
    </cfRule>
    <cfRule type="expression" dxfId="11278" priority="22508">
      <formula>$S541=22</formula>
    </cfRule>
    <cfRule type="expression" dxfId="11277" priority="22509">
      <formula>$S541=21</formula>
    </cfRule>
    <cfRule type="expression" dxfId="11276" priority="22510">
      <formula>$S541=20</formula>
    </cfRule>
    <cfRule type="expression" dxfId="11275" priority="22511">
      <formula>$S541=19</formula>
    </cfRule>
    <cfRule type="expression" dxfId="11274" priority="22512">
      <formula>$S541=18</formula>
    </cfRule>
    <cfRule type="expression" dxfId="11273" priority="22513">
      <formula>$S541=17</formula>
    </cfRule>
    <cfRule type="expression" dxfId="11272" priority="22514">
      <formula>$S541=16</formula>
    </cfRule>
    <cfRule type="expression" dxfId="11271" priority="22515">
      <formula>$S541=15</formula>
    </cfRule>
    <cfRule type="expression" dxfId="11270" priority="22516">
      <formula>$S541=14</formula>
    </cfRule>
    <cfRule type="expression" dxfId="11269" priority="22517">
      <formula>$S541=13</formula>
    </cfRule>
    <cfRule type="expression" dxfId="11268" priority="22518">
      <formula>$S541=12</formula>
    </cfRule>
    <cfRule type="expression" dxfId="11267" priority="22519">
      <formula>$S541=11</formula>
    </cfRule>
    <cfRule type="expression" dxfId="11266" priority="22520">
      <formula>$S541=10</formula>
    </cfRule>
    <cfRule type="expression" dxfId="11265" priority="22521">
      <formula>$S541=9</formula>
    </cfRule>
    <cfRule type="expression" dxfId="11264" priority="22522">
      <formula>$S541=8</formula>
    </cfRule>
    <cfRule type="expression" dxfId="11263" priority="22523">
      <formula>$S541=7</formula>
    </cfRule>
    <cfRule type="expression" dxfId="11262" priority="22524">
      <formula>$S541=6</formula>
    </cfRule>
    <cfRule type="expression" dxfId="11261" priority="22525">
      <formula>$S541=5</formula>
    </cfRule>
    <cfRule type="expression" dxfId="11260" priority="22526">
      <formula>$S541=4</formula>
    </cfRule>
    <cfRule type="expression" dxfId="11259" priority="22527">
      <formula>$S541=3</formula>
    </cfRule>
    <cfRule type="expression" dxfId="11258" priority="22528">
      <formula>$S541=2</formula>
    </cfRule>
    <cfRule type="expression" dxfId="11257" priority="22529">
      <formula>$S541=1</formula>
    </cfRule>
  </conditionalFormatting>
  <conditionalFormatting sqref="P541:P545">
    <cfRule type="expression" dxfId="11256" priority="22504">
      <formula>"&lt;,2"</formula>
    </cfRule>
  </conditionalFormatting>
  <conditionalFormatting sqref="Q541:Q545">
    <cfRule type="cellIs" dxfId="11255" priority="22496" operator="equal">
      <formula>20</formula>
    </cfRule>
    <cfRule type="cellIs" dxfId="11254" priority="22497" operator="equal">
      <formula>10</formula>
    </cfRule>
    <cfRule type="cellIs" dxfId="11253" priority="22498" operator="equal">
      <formula>5</formula>
    </cfRule>
    <cfRule type="cellIs" dxfId="11252" priority="22499" operator="equal">
      <formula>1</formula>
    </cfRule>
    <cfRule type="cellIs" dxfId="11251" priority="22500" operator="equal">
      <formula>0.8</formula>
    </cfRule>
    <cfRule type="cellIs" dxfId="11250" priority="22501" operator="equal">
      <formula>0.6</formula>
    </cfRule>
    <cfRule type="cellIs" dxfId="11249" priority="22502" operator="equal">
      <formula>0.4</formula>
    </cfRule>
    <cfRule type="cellIs" dxfId="11248" priority="22503" operator="equal">
      <formula>20%</formula>
    </cfRule>
  </conditionalFormatting>
  <conditionalFormatting sqref="O541:O545">
    <cfRule type="cellIs" dxfId="11247" priority="22489" operator="equal">
      <formula>"MUY ALTA "</formula>
    </cfRule>
    <cfRule type="cellIs" dxfId="11246" priority="22490" operator="equal">
      <formula>"MUY ALTA"</formula>
    </cfRule>
    <cfRule type="cellIs" dxfId="11245" priority="22491" operator="equal">
      <formula>"ALTA"</formula>
    </cfRule>
    <cfRule type="cellIs" dxfId="11244" priority="22492" operator="equal">
      <formula>"MEDIA"</formula>
    </cfRule>
    <cfRule type="cellIs" dxfId="11243" priority="22493" operator="equal">
      <formula>"BAJA"</formula>
    </cfRule>
    <cfRule type="cellIs" dxfId="11242" priority="22494" operator="equal">
      <formula>"MUY BAJA"</formula>
    </cfRule>
    <cfRule type="cellIs" dxfId="11241" priority="22495" operator="equal">
      <formula>0.2</formula>
    </cfRule>
  </conditionalFormatting>
  <conditionalFormatting sqref="N541:N545">
    <cfRule type="beginsWith" priority="22482" operator="beginsWith" text="La actividad que conlleva el riesgo se ejecuta como máximos 2 veces por año">
      <formula>LEFT(N541,LEN("La actividad que conlleva el riesgo se ejecuta como máximos 2 veces por año"))="La actividad que conlleva el riesgo se ejecuta como máximos 2 veces por año"</formula>
    </cfRule>
    <cfRule type="cellIs" dxfId="11240" priority="22483" operator="equal">
      <formula>"La actividad que conlleva el riesgo se ejecuta como máximos 2 veces por año"</formula>
    </cfRule>
    <cfRule type="cellIs" dxfId="11239" priority="22484" operator="equal">
      <formula>"La actividad que conlleva el riesgo se ejecuta como máximos 2 veces por año "</formula>
    </cfRule>
    <cfRule type="containsText" dxfId="11238" priority="22486" operator="containsText" text="La actividad que conlleva el riesgo se ejecuta como máximos 2 veces por año">
      <formula>NOT(ISERROR(SEARCH("La actividad que conlleva el riesgo se ejecuta como máximos 2 veces por año",N541)))</formula>
    </cfRule>
    <cfRule type="cellIs" dxfId="11237" priority="22487" operator="equal">
      <formula>"La actividad que conlleva el riesgo se ejecuta como máximos 2 veces por año"</formula>
    </cfRule>
    <cfRule type="cellIs" dxfId="11236" priority="22488" operator="equal">
      <formula>"La actividad que conlleva el riesgo se ejecuta como máximos 2 veces por año"</formula>
    </cfRule>
  </conditionalFormatting>
  <conditionalFormatting sqref="V541:V545">
    <cfRule type="expression" dxfId="11235" priority="22480">
      <formula>U541=Y</formula>
    </cfRule>
    <cfRule type="expression" dxfId="11234" priority="22481">
      <formula>U541="y"</formula>
    </cfRule>
  </conditionalFormatting>
  <conditionalFormatting sqref="V542">
    <cfRule type="expression" dxfId="11233" priority="22478">
      <formula>$U$20=Y</formula>
    </cfRule>
    <cfRule type="expression" dxfId="11232" priority="22479">
      <formula>$U$20=x</formula>
    </cfRule>
  </conditionalFormatting>
  <conditionalFormatting sqref="U541:U545">
    <cfRule type="expression" dxfId="11231" priority="22477">
      <formula>V541="X"</formula>
    </cfRule>
  </conditionalFormatting>
  <conditionalFormatting sqref="V541:V545">
    <cfRule type="expression" dxfId="11230" priority="22475">
      <formula>U541=Y</formula>
    </cfRule>
    <cfRule type="expression" dxfId="11229" priority="22476">
      <formula>U541="y"</formula>
    </cfRule>
  </conditionalFormatting>
  <conditionalFormatting sqref="V542">
    <cfRule type="expression" dxfId="11228" priority="22473">
      <formula>$U$20=Y</formula>
    </cfRule>
    <cfRule type="expression" dxfId="11227" priority="22474">
      <formula>$U$20=x</formula>
    </cfRule>
  </conditionalFormatting>
  <conditionalFormatting sqref="U541:U545">
    <cfRule type="expression" dxfId="11226" priority="22472">
      <formula>V541="X"</formula>
    </cfRule>
  </conditionalFormatting>
  <conditionalFormatting sqref="AA541:AB541">
    <cfRule type="expression" dxfId="11225" priority="22459">
      <formula>AA541=10</formula>
    </cfRule>
    <cfRule type="expression" dxfId="11224" priority="22460">
      <formula>Y541=15</formula>
    </cfRule>
    <cfRule type="expression" dxfId="11223" priority="22461">
      <formula>W541=25</formula>
    </cfRule>
    <cfRule type="cellIs" dxfId="11222" priority="22471" operator="equal">
      <formula>25</formula>
    </cfRule>
  </conditionalFormatting>
  <conditionalFormatting sqref="AA541:AB541">
    <cfRule type="expression" dxfId="11221" priority="22468">
      <formula>AC541=15</formula>
    </cfRule>
    <cfRule type="expression" dxfId="11220" priority="22469">
      <formula>AE541=10</formula>
    </cfRule>
    <cfRule type="expression" dxfId="11219" priority="22470">
      <formula>AC541=15</formula>
    </cfRule>
  </conditionalFormatting>
  <conditionalFormatting sqref="W541:X541">
    <cfRule type="expression" dxfId="11218" priority="22465">
      <formula>AA541=10</formula>
    </cfRule>
    <cfRule type="expression" dxfId="11217" priority="22466">
      <formula>W541=25</formula>
    </cfRule>
    <cfRule type="expression" dxfId="11216" priority="22467">
      <formula>Y541=15</formula>
    </cfRule>
  </conditionalFormatting>
  <conditionalFormatting sqref="Y541:Z541">
    <cfRule type="expression" dxfId="11215" priority="22462">
      <formula>Y541=15</formula>
    </cfRule>
    <cfRule type="expression" dxfId="11214" priority="22463">
      <formula>AA541=10</formula>
    </cfRule>
    <cfRule type="expression" dxfId="11213" priority="22464">
      <formula>W541=25</formula>
    </cfRule>
  </conditionalFormatting>
  <conditionalFormatting sqref="AC541:AD541">
    <cfRule type="cellIs" dxfId="11212" priority="22458" operator="equal">
      <formula>25</formula>
    </cfRule>
  </conditionalFormatting>
  <conditionalFormatting sqref="AE541:AF541">
    <cfRule type="cellIs" dxfId="11211" priority="22457" operator="equal">
      <formula>15</formula>
    </cfRule>
  </conditionalFormatting>
  <conditionalFormatting sqref="AC541:AD541">
    <cfRule type="expression" dxfId="11210" priority="22456">
      <formula>AE541=15</formula>
    </cfRule>
  </conditionalFormatting>
  <conditionalFormatting sqref="AE541:AF541">
    <cfRule type="expression" dxfId="11209" priority="22455">
      <formula>AC541=25</formula>
    </cfRule>
  </conditionalFormatting>
  <conditionalFormatting sqref="AA543:AB545">
    <cfRule type="expression" dxfId="11208" priority="22442">
      <formula>AA543=10</formula>
    </cfRule>
    <cfRule type="expression" dxfId="11207" priority="22443">
      <formula>Y543=15</formula>
    </cfRule>
    <cfRule type="expression" dxfId="11206" priority="22444">
      <formula>W543=25</formula>
    </cfRule>
    <cfRule type="cellIs" dxfId="11205" priority="22454" operator="equal">
      <formula>25</formula>
    </cfRule>
  </conditionalFormatting>
  <conditionalFormatting sqref="AA543:AB545">
    <cfRule type="expression" dxfId="11204" priority="22451">
      <formula>AC543=15</formula>
    </cfRule>
    <cfRule type="expression" dxfId="11203" priority="22452">
      <formula>AE543=10</formula>
    </cfRule>
    <cfRule type="expression" dxfId="11202" priority="22453">
      <formula>AC543=15</formula>
    </cfRule>
  </conditionalFormatting>
  <conditionalFormatting sqref="W543:X545">
    <cfRule type="expression" dxfId="11201" priority="22448">
      <formula>AA543=10</formula>
    </cfRule>
    <cfRule type="expression" dxfId="11200" priority="22449">
      <formula>W543=25</formula>
    </cfRule>
    <cfRule type="expression" dxfId="11199" priority="22450">
      <formula>Y543=15</formula>
    </cfRule>
  </conditionalFormatting>
  <conditionalFormatting sqref="Y543:Z545">
    <cfRule type="expression" dxfId="11198" priority="22445">
      <formula>Y543=15</formula>
    </cfRule>
    <cfRule type="expression" dxfId="11197" priority="22446">
      <formula>AA543=10</formula>
    </cfRule>
    <cfRule type="expression" dxfId="11196" priority="22447">
      <formula>W543=25</formula>
    </cfRule>
  </conditionalFormatting>
  <conditionalFormatting sqref="AA542:AB542">
    <cfRule type="expression" dxfId="11195" priority="22429">
      <formula>AA542=10</formula>
    </cfRule>
    <cfRule type="expression" dxfId="11194" priority="22430">
      <formula>Y542=15</formula>
    </cfRule>
    <cfRule type="expression" dxfId="11193" priority="22431">
      <formula>W542=25</formula>
    </cfRule>
    <cfRule type="cellIs" dxfId="11192" priority="22441" operator="equal">
      <formula>25</formula>
    </cfRule>
  </conditionalFormatting>
  <conditionalFormatting sqref="AA542:AB542">
    <cfRule type="expression" dxfId="11191" priority="22438">
      <formula>AC542=15</formula>
    </cfRule>
    <cfRule type="expression" dxfId="11190" priority="22439">
      <formula>AE542=10</formula>
    </cfRule>
    <cfRule type="expression" dxfId="11189" priority="22440">
      <formula>AC542=15</formula>
    </cfRule>
  </conditionalFormatting>
  <conditionalFormatting sqref="W542:X542">
    <cfRule type="expression" dxfId="11188" priority="22435">
      <formula>AA542=10</formula>
    </cfRule>
    <cfRule type="expression" dxfId="11187" priority="22436">
      <formula>W542=25</formula>
    </cfRule>
    <cfRule type="expression" dxfId="11186" priority="22437">
      <formula>Y542=15</formula>
    </cfRule>
  </conditionalFormatting>
  <conditionalFormatting sqref="Y542:Z542">
    <cfRule type="expression" dxfId="11185" priority="22432">
      <formula>Y542=15</formula>
    </cfRule>
    <cfRule type="expression" dxfId="11184" priority="22433">
      <formula>AA542=10</formula>
    </cfRule>
    <cfRule type="expression" dxfId="11183" priority="22434">
      <formula>W542=25</formula>
    </cfRule>
  </conditionalFormatting>
  <conditionalFormatting sqref="AC542:AD545">
    <cfRule type="cellIs" dxfId="11182" priority="22428" operator="equal">
      <formula>25</formula>
    </cfRule>
  </conditionalFormatting>
  <conditionalFormatting sqref="AE542:AF545">
    <cfRule type="cellIs" dxfId="11181" priority="22427" operator="equal">
      <formula>15</formula>
    </cfRule>
  </conditionalFormatting>
  <conditionalFormatting sqref="AC542:AD545">
    <cfRule type="expression" dxfId="11180" priority="22426">
      <formula>AE542=15</formula>
    </cfRule>
  </conditionalFormatting>
  <conditionalFormatting sqref="AE542:AF545">
    <cfRule type="expression" dxfId="11179" priority="22425">
      <formula>AC542=25</formula>
    </cfRule>
  </conditionalFormatting>
  <conditionalFormatting sqref="AN541:AO541">
    <cfRule type="cellIs" dxfId="11178" priority="22413" operator="equal">
      <formula>"NO"</formula>
    </cfRule>
  </conditionalFormatting>
  <conditionalFormatting sqref="AJ541:AK541">
    <cfRule type="cellIs" dxfId="11177" priority="22417" operator="equal">
      <formula>"NO"</formula>
    </cfRule>
    <cfRule type="cellIs" dxfId="11176" priority="22418" operator="equal">
      <formula>"SI"</formula>
    </cfRule>
  </conditionalFormatting>
  <conditionalFormatting sqref="AL541:AM541">
    <cfRule type="cellIs" dxfId="11175" priority="22415" operator="equal">
      <formula>"ALE"</formula>
    </cfRule>
    <cfRule type="cellIs" dxfId="11174" priority="22416" operator="equal">
      <formula>"CON"</formula>
    </cfRule>
  </conditionalFormatting>
  <conditionalFormatting sqref="AJ542:AK542">
    <cfRule type="cellIs" dxfId="11173" priority="22411" operator="equal">
      <formula>"NO"</formula>
    </cfRule>
    <cfRule type="cellIs" dxfId="11172" priority="22412" operator="equal">
      <formula>"SI"</formula>
    </cfRule>
  </conditionalFormatting>
  <conditionalFormatting sqref="AL542:AM542">
    <cfRule type="cellIs" dxfId="11171" priority="22409" operator="equal">
      <formula>"ALE"</formula>
    </cfRule>
    <cfRule type="cellIs" dxfId="11170" priority="22410" operator="equal">
      <formula>"CON"</formula>
    </cfRule>
  </conditionalFormatting>
  <conditionalFormatting sqref="AN542:AO542">
    <cfRule type="cellIs" dxfId="11169" priority="22407" operator="equal">
      <formula>"NO"</formula>
    </cfRule>
  </conditionalFormatting>
  <conditionalFormatting sqref="CA535:CC539 CE535:CG539 CI535:CK539 CM535:CO539">
    <cfRule type="cellIs" dxfId="11168" priority="22405" operator="equal">
      <formula>"NO"</formula>
    </cfRule>
    <cfRule type="cellIs" dxfId="11167" priority="22406" operator="equal">
      <formula>"SI"</formula>
    </cfRule>
  </conditionalFormatting>
  <conditionalFormatting sqref="DA535:DC539 DE535:DG539 DM535:DO539 DI535:DK539">
    <cfRule type="cellIs" dxfId="11166" priority="22403" operator="equal">
      <formula>"NO"</formula>
    </cfRule>
    <cfRule type="cellIs" dxfId="11165" priority="22404" operator="equal">
      <formula>"SI"</formula>
    </cfRule>
  </conditionalFormatting>
  <conditionalFormatting sqref="CV535:CY539">
    <cfRule type="cellIs" dxfId="11164" priority="22401" operator="equal">
      <formula>"NO"</formula>
    </cfRule>
    <cfRule type="cellIs" dxfId="11163" priority="22402" operator="equal">
      <formula>"SI"</formula>
    </cfRule>
  </conditionalFormatting>
  <conditionalFormatting sqref="CA541:CC545 CE541:CG545 CI541:CK545 CM541:CO545">
    <cfRule type="cellIs" dxfId="11162" priority="22399" operator="equal">
      <formula>"NO"</formula>
    </cfRule>
    <cfRule type="cellIs" dxfId="11161" priority="22400" operator="equal">
      <formula>"SI"</formula>
    </cfRule>
  </conditionalFormatting>
  <conditionalFormatting sqref="DA541:DC545 DE541:DG545 DM541:DO545 DI541:DK545">
    <cfRule type="cellIs" dxfId="11160" priority="22397" operator="equal">
      <formula>"NO"</formula>
    </cfRule>
    <cfRule type="cellIs" dxfId="11159" priority="22398" operator="equal">
      <formula>"SI"</formula>
    </cfRule>
  </conditionalFormatting>
  <conditionalFormatting sqref="CV541:CY545">
    <cfRule type="cellIs" dxfId="11158" priority="22395" operator="equal">
      <formula>"NO"</formula>
    </cfRule>
    <cfRule type="cellIs" dxfId="11157" priority="22396" operator="equal">
      <formula>"SI"</formula>
    </cfRule>
  </conditionalFormatting>
  <conditionalFormatting sqref="U559:V563">
    <cfRule type="cellIs" dxfId="11156" priority="20479" operator="equal">
      <formula>"X"</formula>
    </cfRule>
  </conditionalFormatting>
  <conditionalFormatting sqref="AJ561:AK563">
    <cfRule type="cellIs" dxfId="11155" priority="20477" operator="equal">
      <formula>"NO"</formula>
    </cfRule>
    <cfRule type="cellIs" dxfId="11154" priority="20478" operator="equal">
      <formula>"SI"</formula>
    </cfRule>
  </conditionalFormatting>
  <conditionalFormatting sqref="AL561:AM563">
    <cfRule type="cellIs" dxfId="11153" priority="20475" operator="equal">
      <formula>"ALE"</formula>
    </cfRule>
    <cfRule type="cellIs" dxfId="11152" priority="20476" operator="equal">
      <formula>"CON"</formula>
    </cfRule>
  </conditionalFormatting>
  <conditionalFormatting sqref="U559:U563">
    <cfRule type="cellIs" dxfId="11151" priority="20420" operator="equal">
      <formula>"Y"</formula>
    </cfRule>
  </conditionalFormatting>
  <conditionalFormatting sqref="AH559:AI563">
    <cfRule type="cellIs" dxfId="11150" priority="20471" operator="equal">
      <formula>0</formula>
    </cfRule>
    <cfRule type="cellIs" dxfId="11149" priority="20472" operator="between">
      <formula>"0.1"</formula>
      <formula>100</formula>
    </cfRule>
    <cfRule type="cellIs" dxfId="11148" priority="20473" operator="between">
      <formula>0</formula>
      <formula>100</formula>
    </cfRule>
    <cfRule type="cellIs" dxfId="11147" priority="20474" operator="between">
      <formula>0</formula>
      <formula>100</formula>
    </cfRule>
  </conditionalFormatting>
  <conditionalFormatting sqref="AI559:AI563">
    <cfRule type="cellIs" dxfId="11146" priority="20468" operator="equal">
      <formula>0</formula>
    </cfRule>
    <cfRule type="cellIs" dxfId="11145" priority="20469" operator="between">
      <formula>0</formula>
      <formula>100</formula>
    </cfRule>
    <cfRule type="cellIs" dxfId="11144" priority="20470" operator="between">
      <formula>"0.1"</formula>
      <formula>100</formula>
    </cfRule>
  </conditionalFormatting>
  <conditionalFormatting sqref="BA559">
    <cfRule type="cellIs" dxfId="11143" priority="20466" operator="equal">
      <formula>"NO"</formula>
    </cfRule>
    <cfRule type="cellIs" dxfId="11142" priority="20467" operator="equal">
      <formula>"SI"</formula>
    </cfRule>
  </conditionalFormatting>
  <conditionalFormatting sqref="AH559:AH563">
    <cfRule type="cellIs" dxfId="11141" priority="20465" operator="equal">
      <formula>0.58</formula>
    </cfRule>
  </conditionalFormatting>
  <conditionalFormatting sqref="AI559:AI563">
    <cfRule type="cellIs" dxfId="11140" priority="20464" operator="equal">
      <formula>0.56</formula>
    </cfRule>
  </conditionalFormatting>
  <conditionalFormatting sqref="AX559:AX563">
    <cfRule type="expression" dxfId="11139" priority="20438">
      <formula>"&lt;,2"</formula>
    </cfRule>
  </conditionalFormatting>
  <conditionalFormatting sqref="AV559:AV563">
    <cfRule type="expression" dxfId="11138" priority="20437">
      <formula>"&lt;,2"</formula>
    </cfRule>
  </conditionalFormatting>
  <conditionalFormatting sqref="AZ559">
    <cfRule type="expression" dxfId="11137" priority="20439">
      <formula>$BC559=25</formula>
    </cfRule>
    <cfRule type="expression" dxfId="11136" priority="20440">
      <formula>$BC559=24</formula>
    </cfRule>
    <cfRule type="expression" dxfId="11135" priority="20441">
      <formula>$BC559=23</formula>
    </cfRule>
    <cfRule type="expression" dxfId="11134" priority="20442">
      <formula>$BC559=22</formula>
    </cfRule>
    <cfRule type="expression" dxfId="11133" priority="20443">
      <formula>$BC559=21</formula>
    </cfRule>
    <cfRule type="expression" dxfId="11132" priority="20444">
      <formula>$BC559=20</formula>
    </cfRule>
    <cfRule type="expression" dxfId="11131" priority="20445">
      <formula>$BC559=19</formula>
    </cfRule>
    <cfRule type="expression" dxfId="11130" priority="20446">
      <formula>$BC559=18</formula>
    </cfRule>
    <cfRule type="expression" dxfId="11129" priority="20447">
      <formula>$BC559=17</formula>
    </cfRule>
    <cfRule type="expression" dxfId="11128" priority="20448">
      <formula>$BC559=16</formula>
    </cfRule>
    <cfRule type="expression" dxfId="11127" priority="20449">
      <formula>$BC559=15</formula>
    </cfRule>
    <cfRule type="expression" dxfId="11126" priority="20450">
      <formula>$BC559=14</formula>
    </cfRule>
    <cfRule type="expression" dxfId="11125" priority="20451">
      <formula>$BC559=13</formula>
    </cfRule>
    <cfRule type="expression" dxfId="11124" priority="20452">
      <formula>$BC559=12</formula>
    </cfRule>
    <cfRule type="expression" dxfId="11123" priority="20453">
      <formula>$BC559=11</formula>
    </cfRule>
    <cfRule type="expression" dxfId="11122" priority="20454">
      <formula>$BC559=10</formula>
    </cfRule>
    <cfRule type="expression" dxfId="11121" priority="20455">
      <formula>$BC559=9</formula>
    </cfRule>
    <cfRule type="expression" dxfId="11120" priority="20456">
      <formula>$BC559=8</formula>
    </cfRule>
    <cfRule type="expression" dxfId="11119" priority="20457">
      <formula>$BC559=7</formula>
    </cfRule>
    <cfRule type="expression" dxfId="11118" priority="20458">
      <formula>$BC559=6</formula>
    </cfRule>
    <cfRule type="expression" dxfId="11117" priority="20459">
      <formula>$BC559=5</formula>
    </cfRule>
    <cfRule type="expression" dxfId="11116" priority="20460">
      <formula>$BC559=4</formula>
    </cfRule>
    <cfRule type="expression" dxfId="11115" priority="20461">
      <formula>$BC559=3</formula>
    </cfRule>
    <cfRule type="expression" dxfId="11114" priority="20462">
      <formula>$BC559=2</formula>
    </cfRule>
    <cfRule type="expression" dxfId="11113" priority="20463">
      <formula>$BC559=1</formula>
    </cfRule>
  </conditionalFormatting>
  <conditionalFormatting sqref="AW559:AW563">
    <cfRule type="beginsWith" dxfId="11112" priority="20432" operator="beginsWith" text="MUY ALTA">
      <formula>LEFT(AW559,LEN("MUY ALTA"))="MUY ALTA"</formula>
    </cfRule>
    <cfRule type="beginsWith" dxfId="11111" priority="20433" operator="beginsWith" text="ALTA">
      <formula>LEFT(AW559,LEN("ALTA"))="ALTA"</formula>
    </cfRule>
    <cfRule type="beginsWith" dxfId="11110" priority="20434" operator="beginsWith" text="MEDIA">
      <formula>LEFT(AW559,LEN("MEDIA"))="MEDIA"</formula>
    </cfRule>
    <cfRule type="beginsWith" dxfId="11109" priority="20435" operator="beginsWith" text="BAJA">
      <formula>LEFT(AW559,LEN("BAJA"))="BAJA"</formula>
    </cfRule>
    <cfRule type="beginsWith" dxfId="11108" priority="20436" operator="beginsWith" text="MUY BAJA">
      <formula>LEFT(AW559,LEN("MUY BAJA"))="MUY BAJA"</formula>
    </cfRule>
  </conditionalFormatting>
  <conditionalFormatting sqref="AY559:AY563">
    <cfRule type="beginsWith" dxfId="11107" priority="20427" operator="beginsWith" text="MUY ALTA">
      <formula>LEFT(AY559,LEN("MUY ALTA"))="MUY ALTA"</formula>
    </cfRule>
    <cfRule type="beginsWith" dxfId="11106" priority="20428" operator="beginsWith" text="ALTA">
      <formula>LEFT(AY559,LEN("ALTA"))="ALTA"</formula>
    </cfRule>
    <cfRule type="beginsWith" dxfId="11105" priority="20429" operator="beginsWith" text="MEDIA">
      <formula>LEFT(AY559,LEN("MEDIA"))="MEDIA"</formula>
    </cfRule>
    <cfRule type="beginsWith" dxfId="11104" priority="20430" operator="beginsWith" text="BAJA">
      <formula>LEFT(AY559,LEN("BAJA"))="BAJA"</formula>
    </cfRule>
    <cfRule type="beginsWith" dxfId="11103" priority="20431" operator="beginsWith" text="MUY BAJA">
      <formula>LEFT(AY559,LEN("MUY BAJA"))="MUY BAJA"</formula>
    </cfRule>
  </conditionalFormatting>
  <conditionalFormatting sqref="AN561:AO563">
    <cfRule type="cellIs" dxfId="11102" priority="20425" operator="equal">
      <formula>"NO"</formula>
    </cfRule>
  </conditionalFormatting>
  <conditionalFormatting sqref="BA559:BA563">
    <cfRule type="cellIs" dxfId="11101" priority="20422" operator="equal">
      <formula>"Evitar"</formula>
    </cfRule>
    <cfRule type="cellIs" dxfId="11100" priority="20423" operator="equal">
      <formula>"Aceptar"</formula>
    </cfRule>
    <cfRule type="cellIs" dxfId="11099" priority="20424" operator="equal">
      <formula>"Reducir"</formula>
    </cfRule>
  </conditionalFormatting>
  <conditionalFormatting sqref="V559:V563">
    <cfRule type="cellIs" dxfId="11098" priority="20421" operator="equal">
      <formula>"X"</formula>
    </cfRule>
  </conditionalFormatting>
  <conditionalFormatting sqref="R559">
    <cfRule type="expression" dxfId="11097" priority="20395">
      <formula>$S559=25</formula>
    </cfRule>
    <cfRule type="expression" dxfId="11096" priority="20396">
      <formula>$S559=24</formula>
    </cfRule>
    <cfRule type="expression" dxfId="11095" priority="20397">
      <formula>$S559=23</formula>
    </cfRule>
    <cfRule type="expression" dxfId="11094" priority="20398">
      <formula>$S559=22</formula>
    </cfRule>
    <cfRule type="expression" dxfId="11093" priority="20399">
      <formula>$S559=21</formula>
    </cfRule>
    <cfRule type="expression" dxfId="11092" priority="20400">
      <formula>$S559=20</formula>
    </cfRule>
    <cfRule type="expression" dxfId="11091" priority="20401">
      <formula>$S559=19</formula>
    </cfRule>
    <cfRule type="expression" dxfId="11090" priority="20402">
      <formula>$S559=18</formula>
    </cfRule>
    <cfRule type="expression" dxfId="11089" priority="20403">
      <formula>$S559=17</formula>
    </cfRule>
    <cfRule type="expression" dxfId="11088" priority="20404">
      <formula>$S559=16</formula>
    </cfRule>
    <cfRule type="expression" dxfId="11087" priority="20405">
      <formula>$S559=15</formula>
    </cfRule>
    <cfRule type="expression" dxfId="11086" priority="20406">
      <formula>$S559=14</formula>
    </cfRule>
    <cfRule type="expression" dxfId="11085" priority="20407">
      <formula>$S559=13</formula>
    </cfRule>
    <cfRule type="expression" dxfId="11084" priority="20408">
      <formula>$S559=12</formula>
    </cfRule>
    <cfRule type="expression" dxfId="11083" priority="20409">
      <formula>$S559=11</formula>
    </cfRule>
    <cfRule type="expression" dxfId="11082" priority="20410">
      <formula>$S559=10</formula>
    </cfRule>
    <cfRule type="expression" dxfId="11081" priority="20411">
      <formula>$S559=9</formula>
    </cfRule>
    <cfRule type="expression" dxfId="11080" priority="20412">
      <formula>$S559=8</formula>
    </cfRule>
    <cfRule type="expression" dxfId="11079" priority="20413">
      <formula>$S559=7</formula>
    </cfRule>
    <cfRule type="expression" dxfId="11078" priority="20414">
      <formula>$S559=6</formula>
    </cfRule>
    <cfRule type="expression" dxfId="11077" priority="20415">
      <formula>$S559=5</formula>
    </cfRule>
    <cfRule type="expression" dxfId="11076" priority="20416">
      <formula>$S559=4</formula>
    </cfRule>
    <cfRule type="expression" dxfId="11075" priority="20417">
      <formula>$S559=3</formula>
    </cfRule>
    <cfRule type="expression" dxfId="11074" priority="20418">
      <formula>$S559=2</formula>
    </cfRule>
    <cfRule type="expression" dxfId="11073" priority="20419">
      <formula>$S559=1</formula>
    </cfRule>
  </conditionalFormatting>
  <conditionalFormatting sqref="P559:P563">
    <cfRule type="expression" dxfId="11072" priority="20394">
      <formula>"&lt;,2"</formula>
    </cfRule>
  </conditionalFormatting>
  <conditionalFormatting sqref="Q559:Q563">
    <cfRule type="cellIs" dxfId="11071" priority="20386" operator="equal">
      <formula>20</formula>
    </cfRule>
    <cfRule type="cellIs" dxfId="11070" priority="20387" operator="equal">
      <formula>10</formula>
    </cfRule>
    <cfRule type="cellIs" dxfId="11069" priority="20388" operator="equal">
      <formula>5</formula>
    </cfRule>
    <cfRule type="cellIs" dxfId="11068" priority="20389" operator="equal">
      <formula>1</formula>
    </cfRule>
    <cfRule type="cellIs" dxfId="11067" priority="20390" operator="equal">
      <formula>0.8</formula>
    </cfRule>
    <cfRule type="cellIs" dxfId="11066" priority="20391" operator="equal">
      <formula>0.6</formula>
    </cfRule>
    <cfRule type="cellIs" dxfId="11065" priority="20392" operator="equal">
      <formula>0.4</formula>
    </cfRule>
    <cfRule type="cellIs" dxfId="11064" priority="20393" operator="equal">
      <formula>20%</formula>
    </cfRule>
  </conditionalFormatting>
  <conditionalFormatting sqref="O559:O563">
    <cfRule type="cellIs" dxfId="11063" priority="20379" operator="equal">
      <formula>"MUY ALTA "</formula>
    </cfRule>
    <cfRule type="cellIs" dxfId="11062" priority="20380" operator="equal">
      <formula>"MUY ALTA"</formula>
    </cfRule>
    <cfRule type="cellIs" dxfId="11061" priority="20381" operator="equal">
      <formula>"ALTA"</formula>
    </cfRule>
    <cfRule type="cellIs" dxfId="11060" priority="20382" operator="equal">
      <formula>"MEDIA"</formula>
    </cfRule>
    <cfRule type="cellIs" dxfId="11059" priority="20383" operator="equal">
      <formula>"BAJA"</formula>
    </cfRule>
    <cfRule type="cellIs" dxfId="11058" priority="20384" operator="equal">
      <formula>"MUY BAJA"</formula>
    </cfRule>
    <cfRule type="cellIs" dxfId="11057" priority="20385" operator="equal">
      <formula>0.2</formula>
    </cfRule>
  </conditionalFormatting>
  <conditionalFormatting sqref="N559:N563">
    <cfRule type="beginsWith" priority="20372" operator="beginsWith" text="La actividad que conlleva el riesgo se ejecuta como máximos 2 veces por año">
      <formula>LEFT(N559,LEN("La actividad que conlleva el riesgo se ejecuta como máximos 2 veces por año"))="La actividad que conlleva el riesgo se ejecuta como máximos 2 veces por año"</formula>
    </cfRule>
    <cfRule type="cellIs" dxfId="11056" priority="20373" operator="equal">
      <formula>"La actividad que conlleva el riesgo se ejecuta como máximos 2 veces por año"</formula>
    </cfRule>
    <cfRule type="cellIs" dxfId="11055" priority="20374" operator="equal">
      <formula>"La actividad que conlleva el riesgo se ejecuta como máximos 2 veces por año "</formula>
    </cfRule>
    <cfRule type="containsText" dxfId="11054" priority="20376" operator="containsText" text="La actividad que conlleva el riesgo se ejecuta como máximos 2 veces por año">
      <formula>NOT(ISERROR(SEARCH("La actividad que conlleva el riesgo se ejecuta como máximos 2 veces por año",N559)))</formula>
    </cfRule>
    <cfRule type="cellIs" dxfId="11053" priority="20377" operator="equal">
      <formula>"La actividad que conlleva el riesgo se ejecuta como máximos 2 veces por año"</formula>
    </cfRule>
    <cfRule type="cellIs" dxfId="11052" priority="20378" operator="equal">
      <formula>"La actividad que conlleva el riesgo se ejecuta como máximos 2 veces por año"</formula>
    </cfRule>
  </conditionalFormatting>
  <conditionalFormatting sqref="V559:V563">
    <cfRule type="expression" dxfId="11051" priority="20370">
      <formula>U559=Y</formula>
    </cfRule>
    <cfRule type="expression" dxfId="11050" priority="20371">
      <formula>U559="y"</formula>
    </cfRule>
  </conditionalFormatting>
  <conditionalFormatting sqref="V560">
    <cfRule type="expression" dxfId="11049" priority="20368">
      <formula>$U$20=Y</formula>
    </cfRule>
    <cfRule type="expression" dxfId="11048" priority="20369">
      <formula>$U$20=x</formula>
    </cfRule>
  </conditionalFormatting>
  <conditionalFormatting sqref="U559:U563">
    <cfRule type="expression" dxfId="11047" priority="20367">
      <formula>V559="X"</formula>
    </cfRule>
  </conditionalFormatting>
  <conditionalFormatting sqref="V559:V563">
    <cfRule type="expression" dxfId="11046" priority="20365">
      <formula>U559=Y</formula>
    </cfRule>
    <cfRule type="expression" dxfId="11045" priority="20366">
      <formula>U559="y"</formula>
    </cfRule>
  </conditionalFormatting>
  <conditionalFormatting sqref="V560">
    <cfRule type="expression" dxfId="11044" priority="20363">
      <formula>$U$20=Y</formula>
    </cfRule>
    <cfRule type="expression" dxfId="11043" priority="20364">
      <formula>$U$20=x</formula>
    </cfRule>
  </conditionalFormatting>
  <conditionalFormatting sqref="U559:U563">
    <cfRule type="expression" dxfId="11042" priority="20362">
      <formula>V559="X"</formula>
    </cfRule>
  </conditionalFormatting>
  <conditionalFormatting sqref="AA559:AB559">
    <cfRule type="expression" dxfId="11041" priority="20349">
      <formula>AA559=10</formula>
    </cfRule>
    <cfRule type="expression" dxfId="11040" priority="20350">
      <formula>Y559=15</formula>
    </cfRule>
    <cfRule type="expression" dxfId="11039" priority="20351">
      <formula>W559=25</formula>
    </cfRule>
    <cfRule type="cellIs" dxfId="11038" priority="20361" operator="equal">
      <formula>25</formula>
    </cfRule>
  </conditionalFormatting>
  <conditionalFormatting sqref="AA559:AB559">
    <cfRule type="expression" dxfId="11037" priority="20358">
      <formula>AC559=15</formula>
    </cfRule>
    <cfRule type="expression" dxfId="11036" priority="20359">
      <formula>AE559=10</formula>
    </cfRule>
    <cfRule type="expression" dxfId="11035" priority="20360">
      <formula>AC559=15</formula>
    </cfRule>
  </conditionalFormatting>
  <conditionalFormatting sqref="W559:X559">
    <cfRule type="expression" dxfId="11034" priority="20355">
      <formula>AA559=10</formula>
    </cfRule>
    <cfRule type="expression" dxfId="11033" priority="20356">
      <formula>W559=25</formula>
    </cfRule>
    <cfRule type="expression" dxfId="11032" priority="20357">
      <formula>Y559=15</formula>
    </cfRule>
  </conditionalFormatting>
  <conditionalFormatting sqref="Y559:Z559">
    <cfRule type="expression" dxfId="11031" priority="20352">
      <formula>Y559=15</formula>
    </cfRule>
    <cfRule type="expression" dxfId="11030" priority="20353">
      <formula>AA559=10</formula>
    </cfRule>
    <cfRule type="expression" dxfId="11029" priority="20354">
      <formula>W559=25</formula>
    </cfRule>
  </conditionalFormatting>
  <conditionalFormatting sqref="AC559:AD559">
    <cfRule type="cellIs" dxfId="11028" priority="20348" operator="equal">
      <formula>25</formula>
    </cfRule>
  </conditionalFormatting>
  <conditionalFormatting sqref="AE559:AF559">
    <cfRule type="cellIs" dxfId="11027" priority="20347" operator="equal">
      <formula>15</formula>
    </cfRule>
  </conditionalFormatting>
  <conditionalFormatting sqref="AC559:AD559">
    <cfRule type="expression" dxfId="11026" priority="20346">
      <formula>AE559=15</formula>
    </cfRule>
  </conditionalFormatting>
  <conditionalFormatting sqref="AE559:AF559">
    <cfRule type="expression" dxfId="11025" priority="20345">
      <formula>AC559=25</formula>
    </cfRule>
  </conditionalFormatting>
  <conditionalFormatting sqref="AA561:AB563">
    <cfRule type="expression" dxfId="11024" priority="20332">
      <formula>AA561=10</formula>
    </cfRule>
    <cfRule type="expression" dxfId="11023" priority="20333">
      <formula>Y561=15</formula>
    </cfRule>
    <cfRule type="expression" dxfId="11022" priority="20334">
      <formula>W561=25</formula>
    </cfRule>
    <cfRule type="cellIs" dxfId="11021" priority="20344" operator="equal">
      <formula>25</formula>
    </cfRule>
  </conditionalFormatting>
  <conditionalFormatting sqref="AA561:AB563">
    <cfRule type="expression" dxfId="11020" priority="20341">
      <formula>AC561=15</formula>
    </cfRule>
    <cfRule type="expression" dxfId="11019" priority="20342">
      <formula>AE561=10</formula>
    </cfRule>
    <cfRule type="expression" dxfId="11018" priority="20343">
      <formula>AC561=15</formula>
    </cfRule>
  </conditionalFormatting>
  <conditionalFormatting sqref="W561:X563">
    <cfRule type="expression" dxfId="11017" priority="20338">
      <formula>AA561=10</formula>
    </cfRule>
    <cfRule type="expression" dxfId="11016" priority="20339">
      <formula>W561=25</formula>
    </cfRule>
    <cfRule type="expression" dxfId="11015" priority="20340">
      <formula>Y561=15</formula>
    </cfRule>
  </conditionalFormatting>
  <conditionalFormatting sqref="Y561:Z563">
    <cfRule type="expression" dxfId="11014" priority="20335">
      <formula>Y561=15</formula>
    </cfRule>
    <cfRule type="expression" dxfId="11013" priority="20336">
      <formula>AA561=10</formula>
    </cfRule>
    <cfRule type="expression" dxfId="11012" priority="20337">
      <formula>W561=25</formula>
    </cfRule>
  </conditionalFormatting>
  <conditionalFormatting sqref="AA560:AB560">
    <cfRule type="expression" dxfId="11011" priority="20319">
      <formula>AA560=10</formula>
    </cfRule>
    <cfRule type="expression" dxfId="11010" priority="20320">
      <formula>Y560=15</formula>
    </cfRule>
    <cfRule type="expression" dxfId="11009" priority="20321">
      <formula>W560=25</formula>
    </cfRule>
    <cfRule type="cellIs" dxfId="11008" priority="20331" operator="equal">
      <formula>25</formula>
    </cfRule>
  </conditionalFormatting>
  <conditionalFormatting sqref="AA560:AB560">
    <cfRule type="expression" dxfId="11007" priority="20328">
      <formula>AC560=15</formula>
    </cfRule>
    <cfRule type="expression" dxfId="11006" priority="20329">
      <formula>AE560=10</formula>
    </cfRule>
    <cfRule type="expression" dxfId="11005" priority="20330">
      <formula>AC560=15</formula>
    </cfRule>
  </conditionalFormatting>
  <conditionalFormatting sqref="W560:X560">
    <cfRule type="expression" dxfId="11004" priority="20325">
      <formula>AA560=10</formula>
    </cfRule>
    <cfRule type="expression" dxfId="11003" priority="20326">
      <formula>W560=25</formula>
    </cfRule>
    <cfRule type="expression" dxfId="11002" priority="20327">
      <formula>Y560=15</formula>
    </cfRule>
  </conditionalFormatting>
  <conditionalFormatting sqref="Y560:Z560">
    <cfRule type="expression" dxfId="11001" priority="20322">
      <formula>Y560=15</formula>
    </cfRule>
    <cfRule type="expression" dxfId="11000" priority="20323">
      <formula>AA560=10</formula>
    </cfRule>
    <cfRule type="expression" dxfId="10999" priority="20324">
      <formula>W560=25</formula>
    </cfRule>
  </conditionalFormatting>
  <conditionalFormatting sqref="AC560:AD563">
    <cfRule type="cellIs" dxfId="10998" priority="20318" operator="equal">
      <formula>25</formula>
    </cfRule>
  </conditionalFormatting>
  <conditionalFormatting sqref="AE560:AF563">
    <cfRule type="cellIs" dxfId="10997" priority="20317" operator="equal">
      <formula>15</formula>
    </cfRule>
  </conditionalFormatting>
  <conditionalFormatting sqref="AC560:AD563">
    <cfRule type="expression" dxfId="10996" priority="20316">
      <formula>AE560=15</formula>
    </cfRule>
  </conditionalFormatting>
  <conditionalFormatting sqref="AE560:AF563">
    <cfRule type="expression" dxfId="10995" priority="20315">
      <formula>AC560=25</formula>
    </cfRule>
  </conditionalFormatting>
  <conditionalFormatting sqref="AN559:AO559">
    <cfRule type="cellIs" dxfId="10994" priority="20309" operator="equal">
      <formula>"NO"</formula>
    </cfRule>
  </conditionalFormatting>
  <conditionalFormatting sqref="AJ559:AK559">
    <cfRule type="cellIs" dxfId="10993" priority="20313" operator="equal">
      <formula>"NO"</formula>
    </cfRule>
    <cfRule type="cellIs" dxfId="10992" priority="20314" operator="equal">
      <formula>"SI"</formula>
    </cfRule>
  </conditionalFormatting>
  <conditionalFormatting sqref="AL559:AM559">
    <cfRule type="cellIs" dxfId="10991" priority="20311" operator="equal">
      <formula>"ALE"</formula>
    </cfRule>
    <cfRule type="cellIs" dxfId="10990" priority="20312" operator="equal">
      <formula>"CON"</formula>
    </cfRule>
  </conditionalFormatting>
  <conditionalFormatting sqref="AJ560:AK560">
    <cfRule type="cellIs" dxfId="10989" priority="20307" operator="equal">
      <formula>"NO"</formula>
    </cfRule>
    <cfRule type="cellIs" dxfId="10988" priority="20308" operator="equal">
      <formula>"SI"</formula>
    </cfRule>
  </conditionalFormatting>
  <conditionalFormatting sqref="AL560:AM560">
    <cfRule type="cellIs" dxfId="10987" priority="20305" operator="equal">
      <formula>"ALE"</formula>
    </cfRule>
    <cfRule type="cellIs" dxfId="10986" priority="20306" operator="equal">
      <formula>"CON"</formula>
    </cfRule>
  </conditionalFormatting>
  <conditionalFormatting sqref="AN560:AO560">
    <cfRule type="cellIs" dxfId="10985" priority="20303" operator="equal">
      <formula>"NO"</formula>
    </cfRule>
  </conditionalFormatting>
  <conditionalFormatting sqref="CA559:CC563 CE559:CG563 CI559:CK563 CM559:CO563">
    <cfRule type="cellIs" dxfId="10984" priority="20301" operator="equal">
      <formula>"NO"</formula>
    </cfRule>
    <cfRule type="cellIs" dxfId="10983" priority="20302" operator="equal">
      <formula>"SI"</formula>
    </cfRule>
  </conditionalFormatting>
  <conditionalFormatting sqref="DA559:DC563 DE559:DG563 DM559:DO563 DI559:DK563">
    <cfRule type="cellIs" dxfId="10982" priority="20299" operator="equal">
      <formula>"NO"</formula>
    </cfRule>
    <cfRule type="cellIs" dxfId="10981" priority="20300" operator="equal">
      <formula>"SI"</formula>
    </cfRule>
  </conditionalFormatting>
  <conditionalFormatting sqref="CV559:CY563">
    <cfRule type="cellIs" dxfId="10980" priority="20297" operator="equal">
      <formula>"NO"</formula>
    </cfRule>
    <cfRule type="cellIs" dxfId="10979" priority="20298" operator="equal">
      <formula>"SI"</formula>
    </cfRule>
  </conditionalFormatting>
  <conditionalFormatting sqref="U565:V569">
    <cfRule type="cellIs" dxfId="10978" priority="20296" operator="equal">
      <formula>"X"</formula>
    </cfRule>
  </conditionalFormatting>
  <conditionalFormatting sqref="AJ567:AK569">
    <cfRule type="cellIs" dxfId="10977" priority="20294" operator="equal">
      <formula>"NO"</formula>
    </cfRule>
    <cfRule type="cellIs" dxfId="10976" priority="20295" operator="equal">
      <formula>"SI"</formula>
    </cfRule>
  </conditionalFormatting>
  <conditionalFormatting sqref="AL567:AM569">
    <cfRule type="cellIs" dxfId="10975" priority="20292" operator="equal">
      <formula>"ALE"</formula>
    </cfRule>
    <cfRule type="cellIs" dxfId="10974" priority="20293" operator="equal">
      <formula>"CON"</formula>
    </cfRule>
  </conditionalFormatting>
  <conditionalFormatting sqref="U565:U569">
    <cfRule type="cellIs" dxfId="10973" priority="20237" operator="equal">
      <formula>"Y"</formula>
    </cfRule>
  </conditionalFormatting>
  <conditionalFormatting sqref="AH565:AI569">
    <cfRule type="cellIs" dxfId="10972" priority="20288" operator="equal">
      <formula>0</formula>
    </cfRule>
    <cfRule type="cellIs" dxfId="10971" priority="20289" operator="between">
      <formula>"0.1"</formula>
      <formula>100</formula>
    </cfRule>
    <cfRule type="cellIs" dxfId="10970" priority="20290" operator="between">
      <formula>0</formula>
      <formula>100</formula>
    </cfRule>
    <cfRule type="cellIs" dxfId="10969" priority="20291" operator="between">
      <formula>0</formula>
      <formula>100</formula>
    </cfRule>
  </conditionalFormatting>
  <conditionalFormatting sqref="AI565:AI569">
    <cfRule type="cellIs" dxfId="10968" priority="20285" operator="equal">
      <formula>0</formula>
    </cfRule>
    <cfRule type="cellIs" dxfId="10967" priority="20286" operator="between">
      <formula>0</formula>
      <formula>100</formula>
    </cfRule>
    <cfRule type="cellIs" dxfId="10966" priority="20287" operator="between">
      <formula>"0.1"</formula>
      <formula>100</formula>
    </cfRule>
  </conditionalFormatting>
  <conditionalFormatting sqref="BA565">
    <cfRule type="cellIs" dxfId="10965" priority="20283" operator="equal">
      <formula>"NO"</formula>
    </cfRule>
    <cfRule type="cellIs" dxfId="10964" priority="20284" operator="equal">
      <formula>"SI"</formula>
    </cfRule>
  </conditionalFormatting>
  <conditionalFormatting sqref="AH565:AH569">
    <cfRule type="cellIs" dxfId="10963" priority="20282" operator="equal">
      <formula>0.58</formula>
    </cfRule>
  </conditionalFormatting>
  <conditionalFormatting sqref="AI565:AI569">
    <cfRule type="cellIs" dxfId="10962" priority="20281" operator="equal">
      <formula>0.56</formula>
    </cfRule>
  </conditionalFormatting>
  <conditionalFormatting sqref="AX565:AX569">
    <cfRule type="expression" dxfId="10961" priority="20255">
      <formula>"&lt;,2"</formula>
    </cfRule>
  </conditionalFormatting>
  <conditionalFormatting sqref="AV565:AV569">
    <cfRule type="expression" dxfId="10960" priority="20254">
      <formula>"&lt;,2"</formula>
    </cfRule>
  </conditionalFormatting>
  <conditionalFormatting sqref="AZ565">
    <cfRule type="expression" dxfId="10959" priority="20256">
      <formula>$BC565=25</formula>
    </cfRule>
    <cfRule type="expression" dxfId="10958" priority="20257">
      <formula>$BC565=24</formula>
    </cfRule>
    <cfRule type="expression" dxfId="10957" priority="20258">
      <formula>$BC565=23</formula>
    </cfRule>
    <cfRule type="expression" dxfId="10956" priority="20259">
      <formula>$BC565=22</formula>
    </cfRule>
    <cfRule type="expression" dxfId="10955" priority="20260">
      <formula>$BC565=21</formula>
    </cfRule>
    <cfRule type="expression" dxfId="10954" priority="20261">
      <formula>$BC565=20</formula>
    </cfRule>
    <cfRule type="expression" dxfId="10953" priority="20262">
      <formula>$BC565=19</formula>
    </cfRule>
    <cfRule type="expression" dxfId="10952" priority="20263">
      <formula>$BC565=18</formula>
    </cfRule>
    <cfRule type="expression" dxfId="10951" priority="20264">
      <formula>$BC565=17</formula>
    </cfRule>
    <cfRule type="expression" dxfId="10950" priority="20265">
      <formula>$BC565=16</formula>
    </cfRule>
    <cfRule type="expression" dxfId="10949" priority="20266">
      <formula>$BC565=15</formula>
    </cfRule>
    <cfRule type="expression" dxfId="10948" priority="20267">
      <formula>$BC565=14</formula>
    </cfRule>
    <cfRule type="expression" dxfId="10947" priority="20268">
      <formula>$BC565=13</formula>
    </cfRule>
    <cfRule type="expression" dxfId="10946" priority="20269">
      <formula>$BC565=12</formula>
    </cfRule>
    <cfRule type="expression" dxfId="10945" priority="20270">
      <formula>$BC565=11</formula>
    </cfRule>
    <cfRule type="expression" dxfId="10944" priority="20271">
      <formula>$BC565=10</formula>
    </cfRule>
    <cfRule type="expression" dxfId="10943" priority="20272">
      <formula>$BC565=9</formula>
    </cfRule>
    <cfRule type="expression" dxfId="10942" priority="20273">
      <formula>$BC565=8</formula>
    </cfRule>
    <cfRule type="expression" dxfId="10941" priority="20274">
      <formula>$BC565=7</formula>
    </cfRule>
    <cfRule type="expression" dxfId="10940" priority="20275">
      <formula>$BC565=6</formula>
    </cfRule>
    <cfRule type="expression" dxfId="10939" priority="20276">
      <formula>$BC565=5</formula>
    </cfRule>
    <cfRule type="expression" dxfId="10938" priority="20277">
      <formula>$BC565=4</formula>
    </cfRule>
    <cfRule type="expression" dxfId="10937" priority="20278">
      <formula>$BC565=3</formula>
    </cfRule>
    <cfRule type="expression" dxfId="10936" priority="20279">
      <formula>$BC565=2</formula>
    </cfRule>
    <cfRule type="expression" dxfId="10935" priority="20280">
      <formula>$BC565=1</formula>
    </cfRule>
  </conditionalFormatting>
  <conditionalFormatting sqref="AW565:AW569">
    <cfRule type="beginsWith" dxfId="10934" priority="20249" operator="beginsWith" text="MUY ALTA">
      <formula>LEFT(AW565,LEN("MUY ALTA"))="MUY ALTA"</formula>
    </cfRule>
    <cfRule type="beginsWith" dxfId="10933" priority="20250" operator="beginsWith" text="ALTA">
      <formula>LEFT(AW565,LEN("ALTA"))="ALTA"</formula>
    </cfRule>
    <cfRule type="beginsWith" dxfId="10932" priority="20251" operator="beginsWith" text="MEDIA">
      <formula>LEFT(AW565,LEN("MEDIA"))="MEDIA"</formula>
    </cfRule>
    <cfRule type="beginsWith" dxfId="10931" priority="20252" operator="beginsWith" text="BAJA">
      <formula>LEFT(AW565,LEN("BAJA"))="BAJA"</formula>
    </cfRule>
    <cfRule type="beginsWith" dxfId="10930" priority="20253" operator="beginsWith" text="MUY BAJA">
      <formula>LEFT(AW565,LEN("MUY BAJA"))="MUY BAJA"</formula>
    </cfRule>
  </conditionalFormatting>
  <conditionalFormatting sqref="AY565:AY569">
    <cfRule type="beginsWith" dxfId="10929" priority="20244" operator="beginsWith" text="MUY ALTA">
      <formula>LEFT(AY565,LEN("MUY ALTA"))="MUY ALTA"</formula>
    </cfRule>
    <cfRule type="beginsWith" dxfId="10928" priority="20245" operator="beginsWith" text="ALTA">
      <formula>LEFT(AY565,LEN("ALTA"))="ALTA"</formula>
    </cfRule>
    <cfRule type="beginsWith" dxfId="10927" priority="20246" operator="beginsWith" text="MEDIA">
      <formula>LEFT(AY565,LEN("MEDIA"))="MEDIA"</formula>
    </cfRule>
    <cfRule type="beginsWith" dxfId="10926" priority="20247" operator="beginsWith" text="BAJA">
      <formula>LEFT(AY565,LEN("BAJA"))="BAJA"</formula>
    </cfRule>
    <cfRule type="beginsWith" dxfId="10925" priority="20248" operator="beginsWith" text="MUY BAJA">
      <formula>LEFT(AY565,LEN("MUY BAJA"))="MUY BAJA"</formula>
    </cfRule>
  </conditionalFormatting>
  <conditionalFormatting sqref="AN567:AO569">
    <cfRule type="cellIs" dxfId="10924" priority="20242" operator="equal">
      <formula>"NO"</formula>
    </cfRule>
  </conditionalFormatting>
  <conditionalFormatting sqref="BA565:BA569">
    <cfRule type="cellIs" dxfId="10923" priority="20239" operator="equal">
      <formula>"Evitar"</formula>
    </cfRule>
    <cfRule type="cellIs" dxfId="10922" priority="20240" operator="equal">
      <formula>"Aceptar"</formula>
    </cfRule>
    <cfRule type="cellIs" dxfId="10921" priority="20241" operator="equal">
      <formula>"Reducir"</formula>
    </cfRule>
  </conditionalFormatting>
  <conditionalFormatting sqref="V565:V569">
    <cfRule type="cellIs" dxfId="10920" priority="20238" operator="equal">
      <formula>"X"</formula>
    </cfRule>
  </conditionalFormatting>
  <conditionalFormatting sqref="R565">
    <cfRule type="expression" dxfId="10919" priority="20212">
      <formula>$S565=25</formula>
    </cfRule>
    <cfRule type="expression" dxfId="10918" priority="20213">
      <formula>$S565=24</formula>
    </cfRule>
    <cfRule type="expression" dxfId="10917" priority="20214">
      <formula>$S565=23</formula>
    </cfRule>
    <cfRule type="expression" dxfId="10916" priority="20215">
      <formula>$S565=22</formula>
    </cfRule>
    <cfRule type="expression" dxfId="10915" priority="20216">
      <formula>$S565=21</formula>
    </cfRule>
    <cfRule type="expression" dxfId="10914" priority="20217">
      <formula>$S565=20</formula>
    </cfRule>
    <cfRule type="expression" dxfId="10913" priority="20218">
      <formula>$S565=19</formula>
    </cfRule>
    <cfRule type="expression" dxfId="10912" priority="20219">
      <formula>$S565=18</formula>
    </cfRule>
    <cfRule type="expression" dxfId="10911" priority="20220">
      <formula>$S565=17</formula>
    </cfRule>
    <cfRule type="expression" dxfId="10910" priority="20221">
      <formula>$S565=16</formula>
    </cfRule>
    <cfRule type="expression" dxfId="10909" priority="20222">
      <formula>$S565=15</formula>
    </cfRule>
    <cfRule type="expression" dxfId="10908" priority="20223">
      <formula>$S565=14</formula>
    </cfRule>
    <cfRule type="expression" dxfId="10907" priority="20224">
      <formula>$S565=13</formula>
    </cfRule>
    <cfRule type="expression" dxfId="10906" priority="20225">
      <formula>$S565=12</formula>
    </cfRule>
    <cfRule type="expression" dxfId="10905" priority="20226">
      <formula>$S565=11</formula>
    </cfRule>
    <cfRule type="expression" dxfId="10904" priority="20227">
      <formula>$S565=10</formula>
    </cfRule>
    <cfRule type="expression" dxfId="10903" priority="20228">
      <formula>$S565=9</formula>
    </cfRule>
    <cfRule type="expression" dxfId="10902" priority="20229">
      <formula>$S565=8</formula>
    </cfRule>
    <cfRule type="expression" dxfId="10901" priority="20230">
      <formula>$S565=7</formula>
    </cfRule>
    <cfRule type="expression" dxfId="10900" priority="20231">
      <formula>$S565=6</formula>
    </cfRule>
    <cfRule type="expression" dxfId="10899" priority="20232">
      <formula>$S565=5</formula>
    </cfRule>
    <cfRule type="expression" dxfId="10898" priority="20233">
      <formula>$S565=4</formula>
    </cfRule>
    <cfRule type="expression" dxfId="10897" priority="20234">
      <formula>$S565=3</formula>
    </cfRule>
    <cfRule type="expression" dxfId="10896" priority="20235">
      <formula>$S565=2</formula>
    </cfRule>
    <cfRule type="expression" dxfId="10895" priority="20236">
      <formula>$S565=1</formula>
    </cfRule>
  </conditionalFormatting>
  <conditionalFormatting sqref="P565:P569">
    <cfRule type="expression" dxfId="10894" priority="20211">
      <formula>"&lt;,2"</formula>
    </cfRule>
  </conditionalFormatting>
  <conditionalFormatting sqref="Q565:Q569">
    <cfRule type="cellIs" dxfId="10893" priority="20203" operator="equal">
      <formula>20</formula>
    </cfRule>
    <cfRule type="cellIs" dxfId="10892" priority="20204" operator="equal">
      <formula>10</formula>
    </cfRule>
    <cfRule type="cellIs" dxfId="10891" priority="20205" operator="equal">
      <formula>5</formula>
    </cfRule>
    <cfRule type="cellIs" dxfId="10890" priority="20206" operator="equal">
      <formula>1</formula>
    </cfRule>
    <cfRule type="cellIs" dxfId="10889" priority="20207" operator="equal">
      <formula>0.8</formula>
    </cfRule>
    <cfRule type="cellIs" dxfId="10888" priority="20208" operator="equal">
      <formula>0.6</formula>
    </cfRule>
    <cfRule type="cellIs" dxfId="10887" priority="20209" operator="equal">
      <formula>0.4</formula>
    </cfRule>
    <cfRule type="cellIs" dxfId="10886" priority="20210" operator="equal">
      <formula>20%</formula>
    </cfRule>
  </conditionalFormatting>
  <conditionalFormatting sqref="O565:O569">
    <cfRule type="cellIs" dxfId="10885" priority="20196" operator="equal">
      <formula>"MUY ALTA "</formula>
    </cfRule>
    <cfRule type="cellIs" dxfId="10884" priority="20197" operator="equal">
      <formula>"MUY ALTA"</formula>
    </cfRule>
    <cfRule type="cellIs" dxfId="10883" priority="20198" operator="equal">
      <formula>"ALTA"</formula>
    </cfRule>
    <cfRule type="cellIs" dxfId="10882" priority="20199" operator="equal">
      <formula>"MEDIA"</formula>
    </cfRule>
    <cfRule type="cellIs" dxfId="10881" priority="20200" operator="equal">
      <formula>"BAJA"</formula>
    </cfRule>
    <cfRule type="cellIs" dxfId="10880" priority="20201" operator="equal">
      <formula>"MUY BAJA"</formula>
    </cfRule>
    <cfRule type="cellIs" dxfId="10879" priority="20202" operator="equal">
      <formula>0.2</formula>
    </cfRule>
  </conditionalFormatting>
  <conditionalFormatting sqref="N565:N569">
    <cfRule type="beginsWith" priority="20189" operator="beginsWith" text="La actividad que conlleva el riesgo se ejecuta como máximos 2 veces por año">
      <formula>LEFT(N565,LEN("La actividad que conlleva el riesgo se ejecuta como máximos 2 veces por año"))="La actividad que conlleva el riesgo se ejecuta como máximos 2 veces por año"</formula>
    </cfRule>
    <cfRule type="cellIs" dxfId="10878" priority="20190" operator="equal">
      <formula>"La actividad que conlleva el riesgo se ejecuta como máximos 2 veces por año"</formula>
    </cfRule>
    <cfRule type="cellIs" dxfId="10877" priority="20191" operator="equal">
      <formula>"La actividad que conlleva el riesgo se ejecuta como máximos 2 veces por año "</formula>
    </cfRule>
    <cfRule type="containsText" dxfId="10876" priority="20193" operator="containsText" text="La actividad que conlleva el riesgo se ejecuta como máximos 2 veces por año">
      <formula>NOT(ISERROR(SEARCH("La actividad que conlleva el riesgo se ejecuta como máximos 2 veces por año",N565)))</formula>
    </cfRule>
    <cfRule type="cellIs" dxfId="10875" priority="20194" operator="equal">
      <formula>"La actividad que conlleva el riesgo se ejecuta como máximos 2 veces por año"</formula>
    </cfRule>
    <cfRule type="cellIs" dxfId="10874" priority="20195" operator="equal">
      <formula>"La actividad que conlleva el riesgo se ejecuta como máximos 2 veces por año"</formula>
    </cfRule>
  </conditionalFormatting>
  <conditionalFormatting sqref="V565:V569">
    <cfRule type="expression" dxfId="10873" priority="20187">
      <formula>U565=Y</formula>
    </cfRule>
    <cfRule type="expression" dxfId="10872" priority="20188">
      <formula>U565="y"</formula>
    </cfRule>
  </conditionalFormatting>
  <conditionalFormatting sqref="V566">
    <cfRule type="expression" dxfId="10871" priority="20185">
      <formula>$U$20=Y</formula>
    </cfRule>
    <cfRule type="expression" dxfId="10870" priority="20186">
      <formula>$U$20=x</formula>
    </cfRule>
  </conditionalFormatting>
  <conditionalFormatting sqref="U565:U569">
    <cfRule type="expression" dxfId="10869" priority="20184">
      <formula>V565="X"</formula>
    </cfRule>
  </conditionalFormatting>
  <conditionalFormatting sqref="V565:V569">
    <cfRule type="expression" dxfId="10868" priority="20182">
      <formula>U565=Y</formula>
    </cfRule>
    <cfRule type="expression" dxfId="10867" priority="20183">
      <formula>U565="y"</formula>
    </cfRule>
  </conditionalFormatting>
  <conditionalFormatting sqref="V566">
    <cfRule type="expression" dxfId="10866" priority="20180">
      <formula>$U$20=Y</formula>
    </cfRule>
    <cfRule type="expression" dxfId="10865" priority="20181">
      <formula>$U$20=x</formula>
    </cfRule>
  </conditionalFormatting>
  <conditionalFormatting sqref="U565:U569">
    <cfRule type="expression" dxfId="10864" priority="20179">
      <formula>V565="X"</formula>
    </cfRule>
  </conditionalFormatting>
  <conditionalFormatting sqref="AA565:AB565">
    <cfRule type="expression" dxfId="10863" priority="20166">
      <formula>AA565=10</formula>
    </cfRule>
    <cfRule type="expression" dxfId="10862" priority="20167">
      <formula>Y565=15</formula>
    </cfRule>
    <cfRule type="expression" dxfId="10861" priority="20168">
      <formula>W565=25</formula>
    </cfRule>
    <cfRule type="cellIs" dxfId="10860" priority="20178" operator="equal">
      <formula>25</formula>
    </cfRule>
  </conditionalFormatting>
  <conditionalFormatting sqref="AA565:AB565">
    <cfRule type="expression" dxfId="10859" priority="20175">
      <formula>AC565=15</formula>
    </cfRule>
    <cfRule type="expression" dxfId="10858" priority="20176">
      <formula>AE565=10</formula>
    </cfRule>
    <cfRule type="expression" dxfId="10857" priority="20177">
      <formula>AC565=15</formula>
    </cfRule>
  </conditionalFormatting>
  <conditionalFormatting sqref="W565:X565">
    <cfRule type="expression" dxfId="10856" priority="20172">
      <formula>AA565=10</formula>
    </cfRule>
    <cfRule type="expression" dxfId="10855" priority="20173">
      <formula>W565=25</formula>
    </cfRule>
    <cfRule type="expression" dxfId="10854" priority="20174">
      <formula>Y565=15</formula>
    </cfRule>
  </conditionalFormatting>
  <conditionalFormatting sqref="Y565:Z565">
    <cfRule type="expression" dxfId="10853" priority="20169">
      <formula>Y565=15</formula>
    </cfRule>
    <cfRule type="expression" dxfId="10852" priority="20170">
      <formula>AA565=10</formula>
    </cfRule>
    <cfRule type="expression" dxfId="10851" priority="20171">
      <formula>W565=25</formula>
    </cfRule>
  </conditionalFormatting>
  <conditionalFormatting sqref="AC565:AD565">
    <cfRule type="cellIs" dxfId="10850" priority="20165" operator="equal">
      <formula>25</formula>
    </cfRule>
  </conditionalFormatting>
  <conditionalFormatting sqref="AE565:AF565">
    <cfRule type="cellIs" dxfId="10849" priority="20164" operator="equal">
      <formula>15</formula>
    </cfRule>
  </conditionalFormatting>
  <conditionalFormatting sqref="AC565:AD565">
    <cfRule type="expression" dxfId="10848" priority="20163">
      <formula>AE565=15</formula>
    </cfRule>
  </conditionalFormatting>
  <conditionalFormatting sqref="AE565:AF565">
    <cfRule type="expression" dxfId="10847" priority="20162">
      <formula>AC565=25</formula>
    </cfRule>
  </conditionalFormatting>
  <conditionalFormatting sqref="AA567:AB569">
    <cfRule type="expression" dxfId="10846" priority="20149">
      <formula>AA567=10</formula>
    </cfRule>
    <cfRule type="expression" dxfId="10845" priority="20150">
      <formula>Y567=15</formula>
    </cfRule>
    <cfRule type="expression" dxfId="10844" priority="20151">
      <formula>W567=25</formula>
    </cfRule>
    <cfRule type="cellIs" dxfId="10843" priority="20161" operator="equal">
      <formula>25</formula>
    </cfRule>
  </conditionalFormatting>
  <conditionalFormatting sqref="AA567:AB569">
    <cfRule type="expression" dxfId="10842" priority="20158">
      <formula>AC567=15</formula>
    </cfRule>
    <cfRule type="expression" dxfId="10841" priority="20159">
      <formula>AE567=10</formula>
    </cfRule>
    <cfRule type="expression" dxfId="10840" priority="20160">
      <formula>AC567=15</formula>
    </cfRule>
  </conditionalFormatting>
  <conditionalFormatting sqref="W567:X569">
    <cfRule type="expression" dxfId="10839" priority="20155">
      <formula>AA567=10</formula>
    </cfRule>
    <cfRule type="expression" dxfId="10838" priority="20156">
      <formula>W567=25</formula>
    </cfRule>
    <cfRule type="expression" dxfId="10837" priority="20157">
      <formula>Y567=15</formula>
    </cfRule>
  </conditionalFormatting>
  <conditionalFormatting sqref="Y567:Z569">
    <cfRule type="expression" dxfId="10836" priority="20152">
      <formula>Y567=15</formula>
    </cfRule>
    <cfRule type="expression" dxfId="10835" priority="20153">
      <formula>AA567=10</formula>
    </cfRule>
    <cfRule type="expression" dxfId="10834" priority="20154">
      <formula>W567=25</formula>
    </cfRule>
  </conditionalFormatting>
  <conditionalFormatting sqref="AA566:AB566">
    <cfRule type="expression" dxfId="10833" priority="20136">
      <formula>AA566=10</formula>
    </cfRule>
    <cfRule type="expression" dxfId="10832" priority="20137">
      <formula>Y566=15</formula>
    </cfRule>
    <cfRule type="expression" dxfId="10831" priority="20138">
      <formula>W566=25</formula>
    </cfRule>
    <cfRule type="cellIs" dxfId="10830" priority="20148" operator="equal">
      <formula>25</formula>
    </cfRule>
  </conditionalFormatting>
  <conditionalFormatting sqref="AA566:AB566">
    <cfRule type="expression" dxfId="10829" priority="20145">
      <formula>AC566=15</formula>
    </cfRule>
    <cfRule type="expression" dxfId="10828" priority="20146">
      <formula>AE566=10</formula>
    </cfRule>
    <cfRule type="expression" dxfId="10827" priority="20147">
      <formula>AC566=15</formula>
    </cfRule>
  </conditionalFormatting>
  <conditionalFormatting sqref="W566:X566">
    <cfRule type="expression" dxfId="10826" priority="20142">
      <formula>AA566=10</formula>
    </cfRule>
    <cfRule type="expression" dxfId="10825" priority="20143">
      <formula>W566=25</formula>
    </cfRule>
    <cfRule type="expression" dxfId="10824" priority="20144">
      <formula>Y566=15</formula>
    </cfRule>
  </conditionalFormatting>
  <conditionalFormatting sqref="Y566:Z566">
    <cfRule type="expression" dxfId="10823" priority="20139">
      <formula>Y566=15</formula>
    </cfRule>
    <cfRule type="expression" dxfId="10822" priority="20140">
      <formula>AA566=10</formula>
    </cfRule>
    <cfRule type="expression" dxfId="10821" priority="20141">
      <formula>W566=25</formula>
    </cfRule>
  </conditionalFormatting>
  <conditionalFormatting sqref="AC566:AD569">
    <cfRule type="cellIs" dxfId="10820" priority="20135" operator="equal">
      <formula>25</formula>
    </cfRule>
  </conditionalFormatting>
  <conditionalFormatting sqref="AE566:AF569">
    <cfRule type="cellIs" dxfId="10819" priority="20134" operator="equal">
      <formula>15</formula>
    </cfRule>
  </conditionalFormatting>
  <conditionalFormatting sqref="AC566:AD569">
    <cfRule type="expression" dxfId="10818" priority="20133">
      <formula>AE566=15</formula>
    </cfRule>
  </conditionalFormatting>
  <conditionalFormatting sqref="AE566:AF569">
    <cfRule type="expression" dxfId="10817" priority="20132">
      <formula>AC566=25</formula>
    </cfRule>
  </conditionalFormatting>
  <conditionalFormatting sqref="AN565:AO565">
    <cfRule type="cellIs" dxfId="10816" priority="20126" operator="equal">
      <formula>"NO"</formula>
    </cfRule>
  </conditionalFormatting>
  <conditionalFormatting sqref="AJ565:AK565">
    <cfRule type="cellIs" dxfId="10815" priority="20130" operator="equal">
      <formula>"NO"</formula>
    </cfRule>
    <cfRule type="cellIs" dxfId="10814" priority="20131" operator="equal">
      <formula>"SI"</formula>
    </cfRule>
  </conditionalFormatting>
  <conditionalFormatting sqref="AL565:AM565">
    <cfRule type="cellIs" dxfId="10813" priority="20128" operator="equal">
      <formula>"ALE"</formula>
    </cfRule>
    <cfRule type="cellIs" dxfId="10812" priority="20129" operator="equal">
      <formula>"CON"</formula>
    </cfRule>
  </conditionalFormatting>
  <conditionalFormatting sqref="AJ566:AK566">
    <cfRule type="cellIs" dxfId="10811" priority="20124" operator="equal">
      <formula>"NO"</formula>
    </cfRule>
    <cfRule type="cellIs" dxfId="10810" priority="20125" operator="equal">
      <formula>"SI"</formula>
    </cfRule>
  </conditionalFormatting>
  <conditionalFormatting sqref="AL566:AM566">
    <cfRule type="cellIs" dxfId="10809" priority="20122" operator="equal">
      <formula>"ALE"</formula>
    </cfRule>
    <cfRule type="cellIs" dxfId="10808" priority="20123" operator="equal">
      <formula>"CON"</formula>
    </cfRule>
  </conditionalFormatting>
  <conditionalFormatting sqref="AN566:AO566">
    <cfRule type="cellIs" dxfId="10807" priority="20120" operator="equal">
      <formula>"NO"</formula>
    </cfRule>
  </conditionalFormatting>
  <conditionalFormatting sqref="CA565:CC569 CE565:CG569 CI565:CK569 CM565:CO569">
    <cfRule type="cellIs" dxfId="10806" priority="20118" operator="equal">
      <formula>"NO"</formula>
    </cfRule>
    <cfRule type="cellIs" dxfId="10805" priority="20119" operator="equal">
      <formula>"SI"</formula>
    </cfRule>
  </conditionalFormatting>
  <conditionalFormatting sqref="DA565:DC569 DE565:DG569 DM565:DO569 DI565:DK569">
    <cfRule type="cellIs" dxfId="10804" priority="20116" operator="equal">
      <formula>"NO"</formula>
    </cfRule>
    <cfRule type="cellIs" dxfId="10803" priority="20117" operator="equal">
      <formula>"SI"</formula>
    </cfRule>
  </conditionalFormatting>
  <conditionalFormatting sqref="CV565:CY569">
    <cfRule type="cellIs" dxfId="10802" priority="20114" operator="equal">
      <formula>"NO"</formula>
    </cfRule>
    <cfRule type="cellIs" dxfId="10801" priority="20115" operator="equal">
      <formula>"SI"</formula>
    </cfRule>
  </conditionalFormatting>
  <conditionalFormatting sqref="U571:V575">
    <cfRule type="cellIs" dxfId="10800" priority="20113" operator="equal">
      <formula>"X"</formula>
    </cfRule>
  </conditionalFormatting>
  <conditionalFormatting sqref="AJ573:AK575">
    <cfRule type="cellIs" dxfId="10799" priority="20111" operator="equal">
      <formula>"NO"</formula>
    </cfRule>
    <cfRule type="cellIs" dxfId="10798" priority="20112" operator="equal">
      <formula>"SI"</formula>
    </cfRule>
  </conditionalFormatting>
  <conditionalFormatting sqref="AL573:AM575">
    <cfRule type="cellIs" dxfId="10797" priority="20109" operator="equal">
      <formula>"ALE"</formula>
    </cfRule>
    <cfRule type="cellIs" dxfId="10796" priority="20110" operator="equal">
      <formula>"CON"</formula>
    </cfRule>
  </conditionalFormatting>
  <conditionalFormatting sqref="U571:U575">
    <cfRule type="cellIs" dxfId="10795" priority="20054" operator="equal">
      <formula>"Y"</formula>
    </cfRule>
  </conditionalFormatting>
  <conditionalFormatting sqref="AH571:AI575">
    <cfRule type="cellIs" dxfId="10794" priority="20105" operator="equal">
      <formula>0</formula>
    </cfRule>
    <cfRule type="cellIs" dxfId="10793" priority="20106" operator="between">
      <formula>"0.1"</formula>
      <formula>100</formula>
    </cfRule>
    <cfRule type="cellIs" dxfId="10792" priority="20107" operator="between">
      <formula>0</formula>
      <formula>100</formula>
    </cfRule>
    <cfRule type="cellIs" dxfId="10791" priority="20108" operator="between">
      <formula>0</formula>
      <formula>100</formula>
    </cfRule>
  </conditionalFormatting>
  <conditionalFormatting sqref="AI571:AI575">
    <cfRule type="cellIs" dxfId="10790" priority="20102" operator="equal">
      <formula>0</formula>
    </cfRule>
    <cfRule type="cellIs" dxfId="10789" priority="20103" operator="between">
      <formula>0</formula>
      <formula>100</formula>
    </cfRule>
    <cfRule type="cellIs" dxfId="10788" priority="20104" operator="between">
      <formula>"0.1"</formula>
      <formula>100</formula>
    </cfRule>
  </conditionalFormatting>
  <conditionalFormatting sqref="BA571">
    <cfRule type="cellIs" dxfId="10787" priority="20100" operator="equal">
      <formula>"NO"</formula>
    </cfRule>
    <cfRule type="cellIs" dxfId="10786" priority="20101" operator="equal">
      <formula>"SI"</formula>
    </cfRule>
  </conditionalFormatting>
  <conditionalFormatting sqref="AH571:AH575">
    <cfRule type="cellIs" dxfId="10785" priority="20099" operator="equal">
      <formula>0.58</formula>
    </cfRule>
  </conditionalFormatting>
  <conditionalFormatting sqref="AI571:AI575">
    <cfRule type="cellIs" dxfId="10784" priority="20098" operator="equal">
      <formula>0.56</formula>
    </cfRule>
  </conditionalFormatting>
  <conditionalFormatting sqref="AX571:AX575">
    <cfRule type="expression" dxfId="10783" priority="20072">
      <formula>"&lt;,2"</formula>
    </cfRule>
  </conditionalFormatting>
  <conditionalFormatting sqref="AV571:AV575">
    <cfRule type="expression" dxfId="10782" priority="20071">
      <formula>"&lt;,2"</formula>
    </cfRule>
  </conditionalFormatting>
  <conditionalFormatting sqref="AZ571">
    <cfRule type="expression" dxfId="10781" priority="20073">
      <formula>$BC571=25</formula>
    </cfRule>
    <cfRule type="expression" dxfId="10780" priority="20074">
      <formula>$BC571=24</formula>
    </cfRule>
    <cfRule type="expression" dxfId="10779" priority="20075">
      <formula>$BC571=23</formula>
    </cfRule>
    <cfRule type="expression" dxfId="10778" priority="20076">
      <formula>$BC571=22</formula>
    </cfRule>
    <cfRule type="expression" dxfId="10777" priority="20077">
      <formula>$BC571=21</formula>
    </cfRule>
    <cfRule type="expression" dxfId="10776" priority="20078">
      <formula>$BC571=20</formula>
    </cfRule>
    <cfRule type="expression" dxfId="10775" priority="20079">
      <formula>$BC571=19</formula>
    </cfRule>
    <cfRule type="expression" dxfId="10774" priority="20080">
      <formula>$BC571=18</formula>
    </cfRule>
    <cfRule type="expression" dxfId="10773" priority="20081">
      <formula>$BC571=17</formula>
    </cfRule>
    <cfRule type="expression" dxfId="10772" priority="20082">
      <formula>$BC571=16</formula>
    </cfRule>
    <cfRule type="expression" dxfId="10771" priority="20083">
      <formula>$BC571=15</formula>
    </cfRule>
    <cfRule type="expression" dxfId="10770" priority="20084">
      <formula>$BC571=14</formula>
    </cfRule>
    <cfRule type="expression" dxfId="10769" priority="20085">
      <formula>$BC571=13</formula>
    </cfRule>
    <cfRule type="expression" dxfId="10768" priority="20086">
      <formula>$BC571=12</formula>
    </cfRule>
    <cfRule type="expression" dxfId="10767" priority="20087">
      <formula>$BC571=11</formula>
    </cfRule>
    <cfRule type="expression" dxfId="10766" priority="20088">
      <formula>$BC571=10</formula>
    </cfRule>
    <cfRule type="expression" dxfId="10765" priority="20089">
      <formula>$BC571=9</formula>
    </cfRule>
    <cfRule type="expression" dxfId="10764" priority="20090">
      <formula>$BC571=8</formula>
    </cfRule>
    <cfRule type="expression" dxfId="10763" priority="20091">
      <formula>$BC571=7</formula>
    </cfRule>
    <cfRule type="expression" dxfId="10762" priority="20092">
      <formula>$BC571=6</formula>
    </cfRule>
    <cfRule type="expression" dxfId="10761" priority="20093">
      <formula>$BC571=5</formula>
    </cfRule>
    <cfRule type="expression" dxfId="10760" priority="20094">
      <formula>$BC571=4</formula>
    </cfRule>
    <cfRule type="expression" dxfId="10759" priority="20095">
      <formula>$BC571=3</formula>
    </cfRule>
    <cfRule type="expression" dxfId="10758" priority="20096">
      <formula>$BC571=2</formula>
    </cfRule>
    <cfRule type="expression" dxfId="10757" priority="20097">
      <formula>$BC571=1</formula>
    </cfRule>
  </conditionalFormatting>
  <conditionalFormatting sqref="AW571:AW575">
    <cfRule type="beginsWith" dxfId="10756" priority="20066" operator="beginsWith" text="MUY ALTA">
      <formula>LEFT(AW571,LEN("MUY ALTA"))="MUY ALTA"</formula>
    </cfRule>
    <cfRule type="beginsWith" dxfId="10755" priority="20067" operator="beginsWith" text="ALTA">
      <formula>LEFT(AW571,LEN("ALTA"))="ALTA"</formula>
    </cfRule>
    <cfRule type="beginsWith" dxfId="10754" priority="20068" operator="beginsWith" text="MEDIA">
      <formula>LEFT(AW571,LEN("MEDIA"))="MEDIA"</formula>
    </cfRule>
    <cfRule type="beginsWith" dxfId="10753" priority="20069" operator="beginsWith" text="BAJA">
      <formula>LEFT(AW571,LEN("BAJA"))="BAJA"</formula>
    </cfRule>
    <cfRule type="beginsWith" dxfId="10752" priority="20070" operator="beginsWith" text="MUY BAJA">
      <formula>LEFT(AW571,LEN("MUY BAJA"))="MUY BAJA"</formula>
    </cfRule>
  </conditionalFormatting>
  <conditionalFormatting sqref="AY571:AY575">
    <cfRule type="beginsWith" dxfId="10751" priority="20061" operator="beginsWith" text="MUY ALTA">
      <formula>LEFT(AY571,LEN("MUY ALTA"))="MUY ALTA"</formula>
    </cfRule>
    <cfRule type="beginsWith" dxfId="10750" priority="20062" operator="beginsWith" text="ALTA">
      <formula>LEFT(AY571,LEN("ALTA"))="ALTA"</formula>
    </cfRule>
    <cfRule type="beginsWith" dxfId="10749" priority="20063" operator="beginsWith" text="MEDIA">
      <formula>LEFT(AY571,LEN("MEDIA"))="MEDIA"</formula>
    </cfRule>
    <cfRule type="beginsWith" dxfId="10748" priority="20064" operator="beginsWith" text="BAJA">
      <formula>LEFT(AY571,LEN("BAJA"))="BAJA"</formula>
    </cfRule>
    <cfRule type="beginsWith" dxfId="10747" priority="20065" operator="beginsWith" text="MUY BAJA">
      <formula>LEFT(AY571,LEN("MUY BAJA"))="MUY BAJA"</formula>
    </cfRule>
  </conditionalFormatting>
  <conditionalFormatting sqref="AN573:AO575">
    <cfRule type="cellIs" dxfId="10746" priority="20059" operator="equal">
      <formula>"NO"</formula>
    </cfRule>
  </conditionalFormatting>
  <conditionalFormatting sqref="BA571:BA575">
    <cfRule type="cellIs" dxfId="10745" priority="20056" operator="equal">
      <formula>"Evitar"</formula>
    </cfRule>
    <cfRule type="cellIs" dxfId="10744" priority="20057" operator="equal">
      <formula>"Aceptar"</formula>
    </cfRule>
    <cfRule type="cellIs" dxfId="10743" priority="20058" operator="equal">
      <formula>"Reducir"</formula>
    </cfRule>
  </conditionalFormatting>
  <conditionalFormatting sqref="V571:V575">
    <cfRule type="cellIs" dxfId="10742" priority="20055" operator="equal">
      <formula>"X"</formula>
    </cfRule>
  </conditionalFormatting>
  <conditionalFormatting sqref="R571">
    <cfRule type="expression" dxfId="10741" priority="20029">
      <formula>$S571=25</formula>
    </cfRule>
    <cfRule type="expression" dxfId="10740" priority="20030">
      <formula>$S571=24</formula>
    </cfRule>
    <cfRule type="expression" dxfId="10739" priority="20031">
      <formula>$S571=23</formula>
    </cfRule>
    <cfRule type="expression" dxfId="10738" priority="20032">
      <formula>$S571=22</formula>
    </cfRule>
    <cfRule type="expression" dxfId="10737" priority="20033">
      <formula>$S571=21</formula>
    </cfRule>
    <cfRule type="expression" dxfId="10736" priority="20034">
      <formula>$S571=20</formula>
    </cfRule>
    <cfRule type="expression" dxfId="10735" priority="20035">
      <formula>$S571=19</formula>
    </cfRule>
    <cfRule type="expression" dxfId="10734" priority="20036">
      <formula>$S571=18</formula>
    </cfRule>
    <cfRule type="expression" dxfId="10733" priority="20037">
      <formula>$S571=17</formula>
    </cfRule>
    <cfRule type="expression" dxfId="10732" priority="20038">
      <formula>$S571=16</formula>
    </cfRule>
    <cfRule type="expression" dxfId="10731" priority="20039">
      <formula>$S571=15</formula>
    </cfRule>
    <cfRule type="expression" dxfId="10730" priority="20040">
      <formula>$S571=14</formula>
    </cfRule>
    <cfRule type="expression" dxfId="10729" priority="20041">
      <formula>$S571=13</formula>
    </cfRule>
    <cfRule type="expression" dxfId="10728" priority="20042">
      <formula>$S571=12</formula>
    </cfRule>
    <cfRule type="expression" dxfId="10727" priority="20043">
      <formula>$S571=11</formula>
    </cfRule>
    <cfRule type="expression" dxfId="10726" priority="20044">
      <formula>$S571=10</formula>
    </cfRule>
    <cfRule type="expression" dxfId="10725" priority="20045">
      <formula>$S571=9</formula>
    </cfRule>
    <cfRule type="expression" dxfId="10724" priority="20046">
      <formula>$S571=8</formula>
    </cfRule>
    <cfRule type="expression" dxfId="10723" priority="20047">
      <formula>$S571=7</formula>
    </cfRule>
    <cfRule type="expression" dxfId="10722" priority="20048">
      <formula>$S571=6</formula>
    </cfRule>
    <cfRule type="expression" dxfId="10721" priority="20049">
      <formula>$S571=5</formula>
    </cfRule>
    <cfRule type="expression" dxfId="10720" priority="20050">
      <formula>$S571=4</formula>
    </cfRule>
    <cfRule type="expression" dxfId="10719" priority="20051">
      <formula>$S571=3</formula>
    </cfRule>
    <cfRule type="expression" dxfId="10718" priority="20052">
      <formula>$S571=2</formula>
    </cfRule>
    <cfRule type="expression" dxfId="10717" priority="20053">
      <formula>$S571=1</formula>
    </cfRule>
  </conditionalFormatting>
  <conditionalFormatting sqref="P571:P575">
    <cfRule type="expression" dxfId="10716" priority="20028">
      <formula>"&lt;,2"</formula>
    </cfRule>
  </conditionalFormatting>
  <conditionalFormatting sqref="Q571:Q575">
    <cfRule type="cellIs" dxfId="10715" priority="20020" operator="equal">
      <formula>20</formula>
    </cfRule>
    <cfRule type="cellIs" dxfId="10714" priority="20021" operator="equal">
      <formula>10</formula>
    </cfRule>
    <cfRule type="cellIs" dxfId="10713" priority="20022" operator="equal">
      <formula>5</formula>
    </cfRule>
    <cfRule type="cellIs" dxfId="10712" priority="20023" operator="equal">
      <formula>1</formula>
    </cfRule>
    <cfRule type="cellIs" dxfId="10711" priority="20024" operator="equal">
      <formula>0.8</formula>
    </cfRule>
    <cfRule type="cellIs" dxfId="10710" priority="20025" operator="equal">
      <formula>0.6</formula>
    </cfRule>
    <cfRule type="cellIs" dxfId="10709" priority="20026" operator="equal">
      <formula>0.4</formula>
    </cfRule>
    <cfRule type="cellIs" dxfId="10708" priority="20027" operator="equal">
      <formula>20%</formula>
    </cfRule>
  </conditionalFormatting>
  <conditionalFormatting sqref="O571:O575">
    <cfRule type="cellIs" dxfId="10707" priority="20013" operator="equal">
      <formula>"MUY ALTA "</formula>
    </cfRule>
    <cfRule type="cellIs" dxfId="10706" priority="20014" operator="equal">
      <formula>"MUY ALTA"</formula>
    </cfRule>
    <cfRule type="cellIs" dxfId="10705" priority="20015" operator="equal">
      <formula>"ALTA"</formula>
    </cfRule>
    <cfRule type="cellIs" dxfId="10704" priority="20016" operator="equal">
      <formula>"MEDIA"</formula>
    </cfRule>
    <cfRule type="cellIs" dxfId="10703" priority="20017" operator="equal">
      <formula>"BAJA"</formula>
    </cfRule>
    <cfRule type="cellIs" dxfId="10702" priority="20018" operator="equal">
      <formula>"MUY BAJA"</formula>
    </cfRule>
    <cfRule type="cellIs" dxfId="10701" priority="20019" operator="equal">
      <formula>0.2</formula>
    </cfRule>
  </conditionalFormatting>
  <conditionalFormatting sqref="N571:N575">
    <cfRule type="beginsWith" priority="20006" operator="beginsWith" text="La actividad que conlleva el riesgo se ejecuta como máximos 2 veces por año">
      <formula>LEFT(N571,LEN("La actividad que conlleva el riesgo se ejecuta como máximos 2 veces por año"))="La actividad que conlleva el riesgo se ejecuta como máximos 2 veces por año"</formula>
    </cfRule>
    <cfRule type="cellIs" dxfId="10700" priority="20007" operator="equal">
      <formula>"La actividad que conlleva el riesgo se ejecuta como máximos 2 veces por año"</formula>
    </cfRule>
    <cfRule type="cellIs" dxfId="10699" priority="20008" operator="equal">
      <formula>"La actividad que conlleva el riesgo se ejecuta como máximos 2 veces por año "</formula>
    </cfRule>
    <cfRule type="containsText" dxfId="10698" priority="20010" operator="containsText" text="La actividad que conlleva el riesgo se ejecuta como máximos 2 veces por año">
      <formula>NOT(ISERROR(SEARCH("La actividad que conlleva el riesgo se ejecuta como máximos 2 veces por año",N571)))</formula>
    </cfRule>
    <cfRule type="cellIs" dxfId="10697" priority="20011" operator="equal">
      <formula>"La actividad que conlleva el riesgo se ejecuta como máximos 2 veces por año"</formula>
    </cfRule>
    <cfRule type="cellIs" dxfId="10696" priority="20012" operator="equal">
      <formula>"La actividad que conlleva el riesgo se ejecuta como máximos 2 veces por año"</formula>
    </cfRule>
  </conditionalFormatting>
  <conditionalFormatting sqref="V571:V575">
    <cfRule type="expression" dxfId="10695" priority="20004">
      <formula>U571=Y</formula>
    </cfRule>
    <cfRule type="expression" dxfId="10694" priority="20005">
      <formula>U571="y"</formula>
    </cfRule>
  </conditionalFormatting>
  <conditionalFormatting sqref="V572">
    <cfRule type="expression" dxfId="10693" priority="20002">
      <formula>$U$20=Y</formula>
    </cfRule>
    <cfRule type="expression" dxfId="10692" priority="20003">
      <formula>$U$20=x</formula>
    </cfRule>
  </conditionalFormatting>
  <conditionalFormatting sqref="U571:U575">
    <cfRule type="expression" dxfId="10691" priority="20001">
      <formula>V571="X"</formula>
    </cfRule>
  </conditionalFormatting>
  <conditionalFormatting sqref="V571:V575">
    <cfRule type="expression" dxfId="10690" priority="19999">
      <formula>U571=Y</formula>
    </cfRule>
    <cfRule type="expression" dxfId="10689" priority="20000">
      <formula>U571="y"</formula>
    </cfRule>
  </conditionalFormatting>
  <conditionalFormatting sqref="V572">
    <cfRule type="expression" dxfId="10688" priority="19997">
      <formula>$U$20=Y</formula>
    </cfRule>
    <cfRule type="expression" dxfId="10687" priority="19998">
      <formula>$U$20=x</formula>
    </cfRule>
  </conditionalFormatting>
  <conditionalFormatting sqref="U571:U575">
    <cfRule type="expression" dxfId="10686" priority="19996">
      <formula>V571="X"</formula>
    </cfRule>
  </conditionalFormatting>
  <conditionalFormatting sqref="AA571:AB571">
    <cfRule type="expression" dxfId="10685" priority="19983">
      <formula>AA571=10</formula>
    </cfRule>
    <cfRule type="expression" dxfId="10684" priority="19984">
      <formula>Y571=15</formula>
    </cfRule>
    <cfRule type="expression" dxfId="10683" priority="19985">
      <formula>W571=25</formula>
    </cfRule>
    <cfRule type="cellIs" dxfId="10682" priority="19995" operator="equal">
      <formula>25</formula>
    </cfRule>
  </conditionalFormatting>
  <conditionalFormatting sqref="AA571:AB571">
    <cfRule type="expression" dxfId="10681" priority="19992">
      <formula>AC571=15</formula>
    </cfRule>
    <cfRule type="expression" dxfId="10680" priority="19993">
      <formula>AE571=10</formula>
    </cfRule>
    <cfRule type="expression" dxfId="10679" priority="19994">
      <formula>AC571=15</formula>
    </cfRule>
  </conditionalFormatting>
  <conditionalFormatting sqref="W571:X571">
    <cfRule type="expression" dxfId="10678" priority="19989">
      <formula>AA571=10</formula>
    </cfRule>
    <cfRule type="expression" dxfId="10677" priority="19990">
      <formula>W571=25</formula>
    </cfRule>
    <cfRule type="expression" dxfId="10676" priority="19991">
      <formula>Y571=15</formula>
    </cfRule>
  </conditionalFormatting>
  <conditionalFormatting sqref="Y571:Z571">
    <cfRule type="expression" dxfId="10675" priority="19986">
      <formula>Y571=15</formula>
    </cfRule>
    <cfRule type="expression" dxfId="10674" priority="19987">
      <formula>AA571=10</formula>
    </cfRule>
    <cfRule type="expression" dxfId="10673" priority="19988">
      <formula>W571=25</formula>
    </cfRule>
  </conditionalFormatting>
  <conditionalFormatting sqref="AC571:AD571">
    <cfRule type="cellIs" dxfId="10672" priority="19982" operator="equal">
      <formula>25</formula>
    </cfRule>
  </conditionalFormatting>
  <conditionalFormatting sqref="AE571:AF571">
    <cfRule type="cellIs" dxfId="10671" priority="19981" operator="equal">
      <formula>15</formula>
    </cfRule>
  </conditionalFormatting>
  <conditionalFormatting sqref="AC571:AD571">
    <cfRule type="expression" dxfId="10670" priority="19980">
      <formula>AE571=15</formula>
    </cfRule>
  </conditionalFormatting>
  <conditionalFormatting sqref="AE571:AF571">
    <cfRule type="expression" dxfId="10669" priority="19979">
      <formula>AC571=25</formula>
    </cfRule>
  </conditionalFormatting>
  <conditionalFormatting sqref="AA573:AB575">
    <cfRule type="expression" dxfId="10668" priority="19966">
      <formula>AA573=10</formula>
    </cfRule>
    <cfRule type="expression" dxfId="10667" priority="19967">
      <formula>Y573=15</formula>
    </cfRule>
    <cfRule type="expression" dxfId="10666" priority="19968">
      <formula>W573=25</formula>
    </cfRule>
    <cfRule type="cellIs" dxfId="10665" priority="19978" operator="equal">
      <formula>25</formula>
    </cfRule>
  </conditionalFormatting>
  <conditionalFormatting sqref="AA573:AB575">
    <cfRule type="expression" dxfId="10664" priority="19975">
      <formula>AC573=15</formula>
    </cfRule>
    <cfRule type="expression" dxfId="10663" priority="19976">
      <formula>AE573=10</formula>
    </cfRule>
    <cfRule type="expression" dxfId="10662" priority="19977">
      <formula>AC573=15</formula>
    </cfRule>
  </conditionalFormatting>
  <conditionalFormatting sqref="W573:X575">
    <cfRule type="expression" dxfId="10661" priority="19972">
      <formula>AA573=10</formula>
    </cfRule>
    <cfRule type="expression" dxfId="10660" priority="19973">
      <formula>W573=25</formula>
    </cfRule>
    <cfRule type="expression" dxfId="10659" priority="19974">
      <formula>Y573=15</formula>
    </cfRule>
  </conditionalFormatting>
  <conditionalFormatting sqref="Y573:Z575">
    <cfRule type="expression" dxfId="10658" priority="19969">
      <formula>Y573=15</formula>
    </cfRule>
    <cfRule type="expression" dxfId="10657" priority="19970">
      <formula>AA573=10</formula>
    </cfRule>
    <cfRule type="expression" dxfId="10656" priority="19971">
      <formula>W573=25</formula>
    </cfRule>
  </conditionalFormatting>
  <conditionalFormatting sqref="AA572:AB572">
    <cfRule type="expression" dxfId="10655" priority="19953">
      <formula>AA572=10</formula>
    </cfRule>
    <cfRule type="expression" dxfId="10654" priority="19954">
      <formula>Y572=15</formula>
    </cfRule>
    <cfRule type="expression" dxfId="10653" priority="19955">
      <formula>W572=25</formula>
    </cfRule>
    <cfRule type="cellIs" dxfId="10652" priority="19965" operator="equal">
      <formula>25</formula>
    </cfRule>
  </conditionalFormatting>
  <conditionalFormatting sqref="AA572:AB572">
    <cfRule type="expression" dxfId="10651" priority="19962">
      <formula>AC572=15</formula>
    </cfRule>
    <cfRule type="expression" dxfId="10650" priority="19963">
      <formula>AE572=10</formula>
    </cfRule>
    <cfRule type="expression" dxfId="10649" priority="19964">
      <formula>AC572=15</formula>
    </cfRule>
  </conditionalFormatting>
  <conditionalFormatting sqref="W572:X572">
    <cfRule type="expression" dxfId="10648" priority="19959">
      <formula>AA572=10</formula>
    </cfRule>
    <cfRule type="expression" dxfId="10647" priority="19960">
      <formula>W572=25</formula>
    </cfRule>
    <cfRule type="expression" dxfId="10646" priority="19961">
      <formula>Y572=15</formula>
    </cfRule>
  </conditionalFormatting>
  <conditionalFormatting sqref="Y572:Z572">
    <cfRule type="expression" dxfId="10645" priority="19956">
      <formula>Y572=15</formula>
    </cfRule>
    <cfRule type="expression" dxfId="10644" priority="19957">
      <formula>AA572=10</formula>
    </cfRule>
    <cfRule type="expression" dxfId="10643" priority="19958">
      <formula>W572=25</formula>
    </cfRule>
  </conditionalFormatting>
  <conditionalFormatting sqref="AC572:AD575">
    <cfRule type="cellIs" dxfId="10642" priority="19952" operator="equal">
      <formula>25</formula>
    </cfRule>
  </conditionalFormatting>
  <conditionalFormatting sqref="AE572:AF575">
    <cfRule type="cellIs" dxfId="10641" priority="19951" operator="equal">
      <formula>15</formula>
    </cfRule>
  </conditionalFormatting>
  <conditionalFormatting sqref="AC572:AD575">
    <cfRule type="expression" dxfId="10640" priority="19950">
      <formula>AE572=15</formula>
    </cfRule>
  </conditionalFormatting>
  <conditionalFormatting sqref="AE572:AF575">
    <cfRule type="expression" dxfId="10639" priority="19949">
      <formula>AC572=25</formula>
    </cfRule>
  </conditionalFormatting>
  <conditionalFormatting sqref="AN571:AO571">
    <cfRule type="cellIs" dxfId="10638" priority="19943" operator="equal">
      <formula>"NO"</formula>
    </cfRule>
  </conditionalFormatting>
  <conditionalFormatting sqref="AJ571:AK571">
    <cfRule type="cellIs" dxfId="10637" priority="19947" operator="equal">
      <formula>"NO"</formula>
    </cfRule>
    <cfRule type="cellIs" dxfId="10636" priority="19948" operator="equal">
      <formula>"SI"</formula>
    </cfRule>
  </conditionalFormatting>
  <conditionalFormatting sqref="AL571:AM571">
    <cfRule type="cellIs" dxfId="10635" priority="19945" operator="equal">
      <formula>"ALE"</formula>
    </cfRule>
    <cfRule type="cellIs" dxfId="10634" priority="19946" operator="equal">
      <formula>"CON"</formula>
    </cfRule>
  </conditionalFormatting>
  <conditionalFormatting sqref="AJ572:AK572">
    <cfRule type="cellIs" dxfId="10633" priority="19941" operator="equal">
      <formula>"NO"</formula>
    </cfRule>
    <cfRule type="cellIs" dxfId="10632" priority="19942" operator="equal">
      <formula>"SI"</formula>
    </cfRule>
  </conditionalFormatting>
  <conditionalFormatting sqref="AL572:AM572">
    <cfRule type="cellIs" dxfId="10631" priority="19939" operator="equal">
      <formula>"ALE"</formula>
    </cfRule>
    <cfRule type="cellIs" dxfId="10630" priority="19940" operator="equal">
      <formula>"CON"</formula>
    </cfRule>
  </conditionalFormatting>
  <conditionalFormatting sqref="AN572:AO572">
    <cfRule type="cellIs" dxfId="10629" priority="19937" operator="equal">
      <formula>"NO"</formula>
    </cfRule>
  </conditionalFormatting>
  <conditionalFormatting sqref="CA571:CC575 CE571:CG575 CI571:CK575 CM571:CO575">
    <cfRule type="cellIs" dxfId="10628" priority="19935" operator="equal">
      <formula>"NO"</formula>
    </cfRule>
    <cfRule type="cellIs" dxfId="10627" priority="19936" operator="equal">
      <formula>"SI"</formula>
    </cfRule>
  </conditionalFormatting>
  <conditionalFormatting sqref="DA571:DC575 DE571:DG575 DM571:DO575 DI571:DK575">
    <cfRule type="cellIs" dxfId="10626" priority="19933" operator="equal">
      <formula>"NO"</formula>
    </cfRule>
    <cfRule type="cellIs" dxfId="10625" priority="19934" operator="equal">
      <formula>"SI"</formula>
    </cfRule>
  </conditionalFormatting>
  <conditionalFormatting sqref="CV571:CY575">
    <cfRule type="cellIs" dxfId="10624" priority="19931" operator="equal">
      <formula>"NO"</formula>
    </cfRule>
    <cfRule type="cellIs" dxfId="10623" priority="19932" operator="equal">
      <formula>"SI"</formula>
    </cfRule>
  </conditionalFormatting>
  <conditionalFormatting sqref="U577:V581">
    <cfRule type="cellIs" dxfId="10622" priority="19930" operator="equal">
      <formula>"X"</formula>
    </cfRule>
  </conditionalFormatting>
  <conditionalFormatting sqref="AJ579:AK581">
    <cfRule type="cellIs" dxfId="10621" priority="19928" operator="equal">
      <formula>"NO"</formula>
    </cfRule>
    <cfRule type="cellIs" dxfId="10620" priority="19929" operator="equal">
      <formula>"SI"</formula>
    </cfRule>
  </conditionalFormatting>
  <conditionalFormatting sqref="AL579:AM581">
    <cfRule type="cellIs" dxfId="10619" priority="19926" operator="equal">
      <formula>"ALE"</formula>
    </cfRule>
    <cfRule type="cellIs" dxfId="10618" priority="19927" operator="equal">
      <formula>"CON"</formula>
    </cfRule>
  </conditionalFormatting>
  <conditionalFormatting sqref="U577:U581">
    <cfRule type="cellIs" dxfId="10617" priority="19871" operator="equal">
      <formula>"Y"</formula>
    </cfRule>
  </conditionalFormatting>
  <conditionalFormatting sqref="AH577:AI581">
    <cfRule type="cellIs" dxfId="10616" priority="19922" operator="equal">
      <formula>0</formula>
    </cfRule>
    <cfRule type="cellIs" dxfId="10615" priority="19923" operator="between">
      <formula>"0.1"</formula>
      <formula>100</formula>
    </cfRule>
    <cfRule type="cellIs" dxfId="10614" priority="19924" operator="between">
      <formula>0</formula>
      <formula>100</formula>
    </cfRule>
    <cfRule type="cellIs" dxfId="10613" priority="19925" operator="between">
      <formula>0</formula>
      <formula>100</formula>
    </cfRule>
  </conditionalFormatting>
  <conditionalFormatting sqref="AI577:AI581">
    <cfRule type="cellIs" dxfId="10612" priority="19919" operator="equal">
      <formula>0</formula>
    </cfRule>
    <cfRule type="cellIs" dxfId="10611" priority="19920" operator="between">
      <formula>0</formula>
      <formula>100</formula>
    </cfRule>
    <cfRule type="cellIs" dxfId="10610" priority="19921" operator="between">
      <formula>"0.1"</formula>
      <formula>100</formula>
    </cfRule>
  </conditionalFormatting>
  <conditionalFormatting sqref="BA577">
    <cfRule type="cellIs" dxfId="10609" priority="19917" operator="equal">
      <formula>"NO"</formula>
    </cfRule>
    <cfRule type="cellIs" dxfId="10608" priority="19918" operator="equal">
      <formula>"SI"</formula>
    </cfRule>
  </conditionalFormatting>
  <conditionalFormatting sqref="AH577:AH581">
    <cfRule type="cellIs" dxfId="10607" priority="19916" operator="equal">
      <formula>0.58</formula>
    </cfRule>
  </conditionalFormatting>
  <conditionalFormatting sqref="AI577:AI581">
    <cfRule type="cellIs" dxfId="10606" priority="19915" operator="equal">
      <formula>0.56</formula>
    </cfRule>
  </conditionalFormatting>
  <conditionalFormatting sqref="AX577:AX581">
    <cfRule type="expression" dxfId="10605" priority="19889">
      <formula>"&lt;,2"</formula>
    </cfRule>
  </conditionalFormatting>
  <conditionalFormatting sqref="AV577:AV581">
    <cfRule type="expression" dxfId="10604" priority="19888">
      <formula>"&lt;,2"</formula>
    </cfRule>
  </conditionalFormatting>
  <conditionalFormatting sqref="AZ577">
    <cfRule type="expression" dxfId="10603" priority="19890">
      <formula>$BC577=25</formula>
    </cfRule>
    <cfRule type="expression" dxfId="10602" priority="19891">
      <formula>$BC577=24</formula>
    </cfRule>
    <cfRule type="expression" dxfId="10601" priority="19892">
      <formula>$BC577=23</formula>
    </cfRule>
    <cfRule type="expression" dxfId="10600" priority="19893">
      <formula>$BC577=22</formula>
    </cfRule>
    <cfRule type="expression" dxfId="10599" priority="19894">
      <formula>$BC577=21</formula>
    </cfRule>
    <cfRule type="expression" dxfId="10598" priority="19895">
      <formula>$BC577=20</formula>
    </cfRule>
    <cfRule type="expression" dxfId="10597" priority="19896">
      <formula>$BC577=19</formula>
    </cfRule>
    <cfRule type="expression" dxfId="10596" priority="19897">
      <formula>$BC577=18</formula>
    </cfRule>
    <cfRule type="expression" dxfId="10595" priority="19898">
      <formula>$BC577=17</formula>
    </cfRule>
    <cfRule type="expression" dxfId="10594" priority="19899">
      <formula>$BC577=16</formula>
    </cfRule>
    <cfRule type="expression" dxfId="10593" priority="19900">
      <formula>$BC577=15</formula>
    </cfRule>
    <cfRule type="expression" dxfId="10592" priority="19901">
      <formula>$BC577=14</formula>
    </cfRule>
    <cfRule type="expression" dxfId="10591" priority="19902">
      <formula>$BC577=13</formula>
    </cfRule>
    <cfRule type="expression" dxfId="10590" priority="19903">
      <formula>$BC577=12</formula>
    </cfRule>
    <cfRule type="expression" dxfId="10589" priority="19904">
      <formula>$BC577=11</formula>
    </cfRule>
    <cfRule type="expression" dxfId="10588" priority="19905">
      <formula>$BC577=10</formula>
    </cfRule>
    <cfRule type="expression" dxfId="10587" priority="19906">
      <formula>$BC577=9</formula>
    </cfRule>
    <cfRule type="expression" dxfId="10586" priority="19907">
      <formula>$BC577=8</formula>
    </cfRule>
    <cfRule type="expression" dxfId="10585" priority="19908">
      <formula>$BC577=7</formula>
    </cfRule>
    <cfRule type="expression" dxfId="10584" priority="19909">
      <formula>$BC577=6</formula>
    </cfRule>
    <cfRule type="expression" dxfId="10583" priority="19910">
      <formula>$BC577=5</formula>
    </cfRule>
    <cfRule type="expression" dxfId="10582" priority="19911">
      <formula>$BC577=4</formula>
    </cfRule>
    <cfRule type="expression" dxfId="10581" priority="19912">
      <formula>$BC577=3</formula>
    </cfRule>
    <cfRule type="expression" dxfId="10580" priority="19913">
      <formula>$BC577=2</formula>
    </cfRule>
    <cfRule type="expression" dxfId="10579" priority="19914">
      <formula>$BC577=1</formula>
    </cfRule>
  </conditionalFormatting>
  <conditionalFormatting sqref="AW577:AW581">
    <cfRule type="beginsWith" dxfId="10578" priority="19883" operator="beginsWith" text="MUY ALTA">
      <formula>LEFT(AW577,LEN("MUY ALTA"))="MUY ALTA"</formula>
    </cfRule>
    <cfRule type="beginsWith" dxfId="10577" priority="19884" operator="beginsWith" text="ALTA">
      <formula>LEFT(AW577,LEN("ALTA"))="ALTA"</formula>
    </cfRule>
    <cfRule type="beginsWith" dxfId="10576" priority="19885" operator="beginsWith" text="MEDIA">
      <formula>LEFT(AW577,LEN("MEDIA"))="MEDIA"</formula>
    </cfRule>
    <cfRule type="beginsWith" dxfId="10575" priority="19886" operator="beginsWith" text="BAJA">
      <formula>LEFT(AW577,LEN("BAJA"))="BAJA"</formula>
    </cfRule>
    <cfRule type="beginsWith" dxfId="10574" priority="19887" operator="beginsWith" text="MUY BAJA">
      <formula>LEFT(AW577,LEN("MUY BAJA"))="MUY BAJA"</formula>
    </cfRule>
  </conditionalFormatting>
  <conditionalFormatting sqref="AY577:AY581">
    <cfRule type="beginsWith" dxfId="10573" priority="19878" operator="beginsWith" text="MUY ALTA">
      <formula>LEFT(AY577,LEN("MUY ALTA"))="MUY ALTA"</formula>
    </cfRule>
    <cfRule type="beginsWith" dxfId="10572" priority="19879" operator="beginsWith" text="ALTA">
      <formula>LEFT(AY577,LEN("ALTA"))="ALTA"</formula>
    </cfRule>
    <cfRule type="beginsWith" dxfId="10571" priority="19880" operator="beginsWith" text="MEDIA">
      <formula>LEFT(AY577,LEN("MEDIA"))="MEDIA"</formula>
    </cfRule>
    <cfRule type="beginsWith" dxfId="10570" priority="19881" operator="beginsWith" text="BAJA">
      <formula>LEFT(AY577,LEN("BAJA"))="BAJA"</formula>
    </cfRule>
    <cfRule type="beginsWith" dxfId="10569" priority="19882" operator="beginsWith" text="MUY BAJA">
      <formula>LEFT(AY577,LEN("MUY BAJA"))="MUY BAJA"</formula>
    </cfRule>
  </conditionalFormatting>
  <conditionalFormatting sqref="AN579:AO581">
    <cfRule type="cellIs" dxfId="10568" priority="19876" operator="equal">
      <formula>"NO"</formula>
    </cfRule>
  </conditionalFormatting>
  <conditionalFormatting sqref="BA577:BA581">
    <cfRule type="cellIs" dxfId="10567" priority="19873" operator="equal">
      <formula>"Evitar"</formula>
    </cfRule>
    <cfRule type="cellIs" dxfId="10566" priority="19874" operator="equal">
      <formula>"Aceptar"</formula>
    </cfRule>
    <cfRule type="cellIs" dxfId="10565" priority="19875" operator="equal">
      <formula>"Reducir"</formula>
    </cfRule>
  </conditionalFormatting>
  <conditionalFormatting sqref="V577:V581">
    <cfRule type="cellIs" dxfId="10564" priority="19872" operator="equal">
      <formula>"X"</formula>
    </cfRule>
  </conditionalFormatting>
  <conditionalFormatting sqref="R577">
    <cfRule type="expression" dxfId="10563" priority="19846">
      <formula>$S577=25</formula>
    </cfRule>
    <cfRule type="expression" dxfId="10562" priority="19847">
      <formula>$S577=24</formula>
    </cfRule>
    <cfRule type="expression" dxfId="10561" priority="19848">
      <formula>$S577=23</formula>
    </cfRule>
    <cfRule type="expression" dxfId="10560" priority="19849">
      <formula>$S577=22</formula>
    </cfRule>
    <cfRule type="expression" dxfId="10559" priority="19850">
      <formula>$S577=21</formula>
    </cfRule>
    <cfRule type="expression" dxfId="10558" priority="19851">
      <formula>$S577=20</formula>
    </cfRule>
    <cfRule type="expression" dxfId="10557" priority="19852">
      <formula>$S577=19</formula>
    </cfRule>
    <cfRule type="expression" dxfId="10556" priority="19853">
      <formula>$S577=18</formula>
    </cfRule>
    <cfRule type="expression" dxfId="10555" priority="19854">
      <formula>$S577=17</formula>
    </cfRule>
    <cfRule type="expression" dxfId="10554" priority="19855">
      <formula>$S577=16</formula>
    </cfRule>
    <cfRule type="expression" dxfId="10553" priority="19856">
      <formula>$S577=15</formula>
    </cfRule>
    <cfRule type="expression" dxfId="10552" priority="19857">
      <formula>$S577=14</formula>
    </cfRule>
    <cfRule type="expression" dxfId="10551" priority="19858">
      <formula>$S577=13</formula>
    </cfRule>
    <cfRule type="expression" dxfId="10550" priority="19859">
      <formula>$S577=12</formula>
    </cfRule>
    <cfRule type="expression" dxfId="10549" priority="19860">
      <formula>$S577=11</formula>
    </cfRule>
    <cfRule type="expression" dxfId="10548" priority="19861">
      <formula>$S577=10</formula>
    </cfRule>
    <cfRule type="expression" dxfId="10547" priority="19862">
      <formula>$S577=9</formula>
    </cfRule>
    <cfRule type="expression" dxfId="10546" priority="19863">
      <formula>$S577=8</formula>
    </cfRule>
    <cfRule type="expression" dxfId="10545" priority="19864">
      <formula>$S577=7</formula>
    </cfRule>
    <cfRule type="expression" dxfId="10544" priority="19865">
      <formula>$S577=6</formula>
    </cfRule>
    <cfRule type="expression" dxfId="10543" priority="19866">
      <formula>$S577=5</formula>
    </cfRule>
    <cfRule type="expression" dxfId="10542" priority="19867">
      <formula>$S577=4</formula>
    </cfRule>
    <cfRule type="expression" dxfId="10541" priority="19868">
      <formula>$S577=3</formula>
    </cfRule>
    <cfRule type="expression" dxfId="10540" priority="19869">
      <formula>$S577=2</formula>
    </cfRule>
    <cfRule type="expression" dxfId="10539" priority="19870">
      <formula>$S577=1</formula>
    </cfRule>
  </conditionalFormatting>
  <conditionalFormatting sqref="P577:P581">
    <cfRule type="expression" dxfId="10538" priority="19845">
      <formula>"&lt;,2"</formula>
    </cfRule>
  </conditionalFormatting>
  <conditionalFormatting sqref="Q577:Q581">
    <cfRule type="cellIs" dxfId="10537" priority="19837" operator="equal">
      <formula>20</formula>
    </cfRule>
    <cfRule type="cellIs" dxfId="10536" priority="19838" operator="equal">
      <formula>10</formula>
    </cfRule>
    <cfRule type="cellIs" dxfId="10535" priority="19839" operator="equal">
      <formula>5</formula>
    </cfRule>
    <cfRule type="cellIs" dxfId="10534" priority="19840" operator="equal">
      <formula>1</formula>
    </cfRule>
    <cfRule type="cellIs" dxfId="10533" priority="19841" operator="equal">
      <formula>0.8</formula>
    </cfRule>
    <cfRule type="cellIs" dxfId="10532" priority="19842" operator="equal">
      <formula>0.6</formula>
    </cfRule>
    <cfRule type="cellIs" dxfId="10531" priority="19843" operator="equal">
      <formula>0.4</formula>
    </cfRule>
    <cfRule type="cellIs" dxfId="10530" priority="19844" operator="equal">
      <formula>20%</formula>
    </cfRule>
  </conditionalFormatting>
  <conditionalFormatting sqref="O577:O581">
    <cfRule type="cellIs" dxfId="10529" priority="19830" operator="equal">
      <formula>"MUY ALTA "</formula>
    </cfRule>
    <cfRule type="cellIs" dxfId="10528" priority="19831" operator="equal">
      <formula>"MUY ALTA"</formula>
    </cfRule>
    <cfRule type="cellIs" dxfId="10527" priority="19832" operator="equal">
      <formula>"ALTA"</formula>
    </cfRule>
    <cfRule type="cellIs" dxfId="10526" priority="19833" operator="equal">
      <formula>"MEDIA"</formula>
    </cfRule>
    <cfRule type="cellIs" dxfId="10525" priority="19834" operator="equal">
      <formula>"BAJA"</formula>
    </cfRule>
    <cfRule type="cellIs" dxfId="10524" priority="19835" operator="equal">
      <formula>"MUY BAJA"</formula>
    </cfRule>
    <cfRule type="cellIs" dxfId="10523" priority="19836" operator="equal">
      <formula>0.2</formula>
    </cfRule>
  </conditionalFormatting>
  <conditionalFormatting sqref="N577:N581">
    <cfRule type="beginsWith" priority="19823" operator="beginsWith" text="La actividad que conlleva el riesgo se ejecuta como máximos 2 veces por año">
      <formula>LEFT(N577,LEN("La actividad que conlleva el riesgo se ejecuta como máximos 2 veces por año"))="La actividad que conlleva el riesgo se ejecuta como máximos 2 veces por año"</formula>
    </cfRule>
    <cfRule type="cellIs" dxfId="10522" priority="19824" operator="equal">
      <formula>"La actividad que conlleva el riesgo se ejecuta como máximos 2 veces por año"</formula>
    </cfRule>
    <cfRule type="cellIs" dxfId="10521" priority="19825" operator="equal">
      <formula>"La actividad que conlleva el riesgo se ejecuta como máximos 2 veces por año "</formula>
    </cfRule>
    <cfRule type="containsText" dxfId="10520" priority="19827" operator="containsText" text="La actividad que conlleva el riesgo se ejecuta como máximos 2 veces por año">
      <formula>NOT(ISERROR(SEARCH("La actividad que conlleva el riesgo se ejecuta como máximos 2 veces por año",N577)))</formula>
    </cfRule>
    <cfRule type="cellIs" dxfId="10519" priority="19828" operator="equal">
      <formula>"La actividad que conlleva el riesgo se ejecuta como máximos 2 veces por año"</formula>
    </cfRule>
    <cfRule type="cellIs" dxfId="10518" priority="19829" operator="equal">
      <formula>"La actividad que conlleva el riesgo se ejecuta como máximos 2 veces por año"</formula>
    </cfRule>
  </conditionalFormatting>
  <conditionalFormatting sqref="V577:V581">
    <cfRule type="expression" dxfId="10517" priority="19821">
      <formula>U577=Y</formula>
    </cfRule>
    <cfRule type="expression" dxfId="10516" priority="19822">
      <formula>U577="y"</formula>
    </cfRule>
  </conditionalFormatting>
  <conditionalFormatting sqref="V578">
    <cfRule type="expression" dxfId="10515" priority="19819">
      <formula>$U$20=Y</formula>
    </cfRule>
    <cfRule type="expression" dxfId="10514" priority="19820">
      <formula>$U$20=x</formula>
    </cfRule>
  </conditionalFormatting>
  <conditionalFormatting sqref="U577:U581">
    <cfRule type="expression" dxfId="10513" priority="19818">
      <formula>V577="X"</formula>
    </cfRule>
  </conditionalFormatting>
  <conditionalFormatting sqref="V577:V581">
    <cfRule type="expression" dxfId="10512" priority="19816">
      <formula>U577=Y</formula>
    </cfRule>
    <cfRule type="expression" dxfId="10511" priority="19817">
      <formula>U577="y"</formula>
    </cfRule>
  </conditionalFormatting>
  <conditionalFormatting sqref="V578">
    <cfRule type="expression" dxfId="10510" priority="19814">
      <formula>$U$20=Y</formula>
    </cfRule>
    <cfRule type="expression" dxfId="10509" priority="19815">
      <formula>$U$20=x</formula>
    </cfRule>
  </conditionalFormatting>
  <conditionalFormatting sqref="U577:U581">
    <cfRule type="expression" dxfId="10508" priority="19813">
      <formula>V577="X"</formula>
    </cfRule>
  </conditionalFormatting>
  <conditionalFormatting sqref="AA577:AB577">
    <cfRule type="expression" dxfId="10507" priority="19800">
      <formula>AA577=10</formula>
    </cfRule>
    <cfRule type="expression" dxfId="10506" priority="19801">
      <formula>Y577=15</formula>
    </cfRule>
    <cfRule type="expression" dxfId="10505" priority="19802">
      <formula>W577=25</formula>
    </cfRule>
    <cfRule type="cellIs" dxfId="10504" priority="19812" operator="equal">
      <formula>25</formula>
    </cfRule>
  </conditionalFormatting>
  <conditionalFormatting sqref="AA577:AB577">
    <cfRule type="expression" dxfId="10503" priority="19809">
      <formula>AC577=15</formula>
    </cfRule>
    <cfRule type="expression" dxfId="10502" priority="19810">
      <formula>AE577=10</formula>
    </cfRule>
    <cfRule type="expression" dxfId="10501" priority="19811">
      <formula>AC577=15</formula>
    </cfRule>
  </conditionalFormatting>
  <conditionalFormatting sqref="W577:X577">
    <cfRule type="expression" dxfId="10500" priority="19806">
      <formula>AA577=10</formula>
    </cfRule>
    <cfRule type="expression" dxfId="10499" priority="19807">
      <formula>W577=25</formula>
    </cfRule>
    <cfRule type="expression" dxfId="10498" priority="19808">
      <formula>Y577=15</formula>
    </cfRule>
  </conditionalFormatting>
  <conditionalFormatting sqref="Y577:Z577">
    <cfRule type="expression" dxfId="10497" priority="19803">
      <formula>Y577=15</formula>
    </cfRule>
    <cfRule type="expression" dxfId="10496" priority="19804">
      <formula>AA577=10</formula>
    </cfRule>
    <cfRule type="expression" dxfId="10495" priority="19805">
      <formula>W577=25</formula>
    </cfRule>
  </conditionalFormatting>
  <conditionalFormatting sqref="AC577:AD577">
    <cfRule type="cellIs" dxfId="10494" priority="19799" operator="equal">
      <formula>25</formula>
    </cfRule>
  </conditionalFormatting>
  <conditionalFormatting sqref="AE577:AF577">
    <cfRule type="cellIs" dxfId="10493" priority="19798" operator="equal">
      <formula>15</formula>
    </cfRule>
  </conditionalFormatting>
  <conditionalFormatting sqref="AC577:AD577">
    <cfRule type="expression" dxfId="10492" priority="19797">
      <formula>AE577=15</formula>
    </cfRule>
  </conditionalFormatting>
  <conditionalFormatting sqref="AE577:AF577">
    <cfRule type="expression" dxfId="10491" priority="19796">
      <formula>AC577=25</formula>
    </cfRule>
  </conditionalFormatting>
  <conditionalFormatting sqref="AA579:AB581">
    <cfRule type="expression" dxfId="10490" priority="19783">
      <formula>AA579=10</formula>
    </cfRule>
    <cfRule type="expression" dxfId="10489" priority="19784">
      <formula>Y579=15</formula>
    </cfRule>
    <cfRule type="expression" dxfId="10488" priority="19785">
      <formula>W579=25</formula>
    </cfRule>
    <cfRule type="cellIs" dxfId="10487" priority="19795" operator="equal">
      <formula>25</formula>
    </cfRule>
  </conditionalFormatting>
  <conditionalFormatting sqref="AA579:AB581">
    <cfRule type="expression" dxfId="10486" priority="19792">
      <formula>AC579=15</formula>
    </cfRule>
    <cfRule type="expression" dxfId="10485" priority="19793">
      <formula>AE579=10</formula>
    </cfRule>
    <cfRule type="expression" dxfId="10484" priority="19794">
      <formula>AC579=15</formula>
    </cfRule>
  </conditionalFormatting>
  <conditionalFormatting sqref="W579:X581">
    <cfRule type="expression" dxfId="10483" priority="19789">
      <formula>AA579=10</formula>
    </cfRule>
    <cfRule type="expression" dxfId="10482" priority="19790">
      <formula>W579=25</formula>
    </cfRule>
    <cfRule type="expression" dxfId="10481" priority="19791">
      <formula>Y579=15</formula>
    </cfRule>
  </conditionalFormatting>
  <conditionalFormatting sqref="Y579:Z581">
    <cfRule type="expression" dxfId="10480" priority="19786">
      <formula>Y579=15</formula>
    </cfRule>
    <cfRule type="expression" dxfId="10479" priority="19787">
      <formula>AA579=10</formula>
    </cfRule>
    <cfRule type="expression" dxfId="10478" priority="19788">
      <formula>W579=25</formula>
    </cfRule>
  </conditionalFormatting>
  <conditionalFormatting sqref="AA578:AB578">
    <cfRule type="expression" dxfId="10477" priority="19770">
      <formula>AA578=10</formula>
    </cfRule>
    <cfRule type="expression" dxfId="10476" priority="19771">
      <formula>Y578=15</formula>
    </cfRule>
    <cfRule type="expression" dxfId="10475" priority="19772">
      <formula>W578=25</formula>
    </cfRule>
    <cfRule type="cellIs" dxfId="10474" priority="19782" operator="equal">
      <formula>25</formula>
    </cfRule>
  </conditionalFormatting>
  <conditionalFormatting sqref="AA578:AB578">
    <cfRule type="expression" dxfId="10473" priority="19779">
      <formula>AC578=15</formula>
    </cfRule>
    <cfRule type="expression" dxfId="10472" priority="19780">
      <formula>AE578=10</formula>
    </cfRule>
    <cfRule type="expression" dxfId="10471" priority="19781">
      <formula>AC578=15</formula>
    </cfRule>
  </conditionalFormatting>
  <conditionalFormatting sqref="W578:X578">
    <cfRule type="expression" dxfId="10470" priority="19776">
      <formula>AA578=10</formula>
    </cfRule>
    <cfRule type="expression" dxfId="10469" priority="19777">
      <formula>W578=25</formula>
    </cfRule>
    <cfRule type="expression" dxfId="10468" priority="19778">
      <formula>Y578=15</formula>
    </cfRule>
  </conditionalFormatting>
  <conditionalFormatting sqref="Y578:Z578">
    <cfRule type="expression" dxfId="10467" priority="19773">
      <formula>Y578=15</formula>
    </cfRule>
    <cfRule type="expression" dxfId="10466" priority="19774">
      <formula>AA578=10</formula>
    </cfRule>
    <cfRule type="expression" dxfId="10465" priority="19775">
      <formula>W578=25</formula>
    </cfRule>
  </conditionalFormatting>
  <conditionalFormatting sqref="AC578:AD581">
    <cfRule type="cellIs" dxfId="10464" priority="19769" operator="equal">
      <formula>25</formula>
    </cfRule>
  </conditionalFormatting>
  <conditionalFormatting sqref="AE578:AF581">
    <cfRule type="cellIs" dxfId="10463" priority="19768" operator="equal">
      <formula>15</formula>
    </cfRule>
  </conditionalFormatting>
  <conditionalFormatting sqref="AC578:AD581">
    <cfRule type="expression" dxfId="10462" priority="19767">
      <formula>AE578=15</formula>
    </cfRule>
  </conditionalFormatting>
  <conditionalFormatting sqref="AE578:AF581">
    <cfRule type="expression" dxfId="10461" priority="19766">
      <formula>AC578=25</formula>
    </cfRule>
  </conditionalFormatting>
  <conditionalFormatting sqref="AN577:AO577">
    <cfRule type="cellIs" dxfId="10460" priority="19760" operator="equal">
      <formula>"NO"</formula>
    </cfRule>
  </conditionalFormatting>
  <conditionalFormatting sqref="AJ577:AK577">
    <cfRule type="cellIs" dxfId="10459" priority="19764" operator="equal">
      <formula>"NO"</formula>
    </cfRule>
    <cfRule type="cellIs" dxfId="10458" priority="19765" operator="equal">
      <formula>"SI"</formula>
    </cfRule>
  </conditionalFormatting>
  <conditionalFormatting sqref="AL577:AM577">
    <cfRule type="cellIs" dxfId="10457" priority="19762" operator="equal">
      <formula>"ALE"</formula>
    </cfRule>
    <cfRule type="cellIs" dxfId="10456" priority="19763" operator="equal">
      <formula>"CON"</formula>
    </cfRule>
  </conditionalFormatting>
  <conditionalFormatting sqref="AJ578:AK578">
    <cfRule type="cellIs" dxfId="10455" priority="19758" operator="equal">
      <formula>"NO"</formula>
    </cfRule>
    <cfRule type="cellIs" dxfId="10454" priority="19759" operator="equal">
      <formula>"SI"</formula>
    </cfRule>
  </conditionalFormatting>
  <conditionalFormatting sqref="AL578:AM578">
    <cfRule type="cellIs" dxfId="10453" priority="19756" operator="equal">
      <formula>"ALE"</formula>
    </cfRule>
    <cfRule type="cellIs" dxfId="10452" priority="19757" operator="equal">
      <formula>"CON"</formula>
    </cfRule>
  </conditionalFormatting>
  <conditionalFormatting sqref="AN578:AO578">
    <cfRule type="cellIs" dxfId="10451" priority="19754" operator="equal">
      <formula>"NO"</formula>
    </cfRule>
  </conditionalFormatting>
  <conditionalFormatting sqref="CA577:CC581 CE577:CG581 CI577:CK581 CM577:CO581">
    <cfRule type="cellIs" dxfId="10450" priority="19752" operator="equal">
      <formula>"NO"</formula>
    </cfRule>
    <cfRule type="cellIs" dxfId="10449" priority="19753" operator="equal">
      <formula>"SI"</formula>
    </cfRule>
  </conditionalFormatting>
  <conditionalFormatting sqref="DA577:DC581 DE577:DG581 DM577:DO581 DI577:DK581">
    <cfRule type="cellIs" dxfId="10448" priority="19750" operator="equal">
      <formula>"NO"</formula>
    </cfRule>
    <cfRule type="cellIs" dxfId="10447" priority="19751" operator="equal">
      <formula>"SI"</formula>
    </cfRule>
  </conditionalFormatting>
  <conditionalFormatting sqref="CV577:CY581">
    <cfRule type="cellIs" dxfId="10446" priority="19748" operator="equal">
      <formula>"NO"</formula>
    </cfRule>
    <cfRule type="cellIs" dxfId="10445" priority="19749" operator="equal">
      <formula>"SI"</formula>
    </cfRule>
  </conditionalFormatting>
  <conditionalFormatting sqref="U583:V587">
    <cfRule type="cellIs" dxfId="10444" priority="19747" operator="equal">
      <formula>"X"</formula>
    </cfRule>
  </conditionalFormatting>
  <conditionalFormatting sqref="AJ585:AK587">
    <cfRule type="cellIs" dxfId="10443" priority="19745" operator="equal">
      <formula>"NO"</formula>
    </cfRule>
    <cfRule type="cellIs" dxfId="10442" priority="19746" operator="equal">
      <formula>"SI"</formula>
    </cfRule>
  </conditionalFormatting>
  <conditionalFormatting sqref="AL585:AM587">
    <cfRule type="cellIs" dxfId="10441" priority="19743" operator="equal">
      <formula>"ALE"</formula>
    </cfRule>
    <cfRule type="cellIs" dxfId="10440" priority="19744" operator="equal">
      <formula>"CON"</formula>
    </cfRule>
  </conditionalFormatting>
  <conditionalFormatting sqref="U583:U587">
    <cfRule type="cellIs" dxfId="10439" priority="19688" operator="equal">
      <formula>"Y"</formula>
    </cfRule>
  </conditionalFormatting>
  <conditionalFormatting sqref="AH583:AI587">
    <cfRule type="cellIs" dxfId="10438" priority="19739" operator="equal">
      <formula>0</formula>
    </cfRule>
    <cfRule type="cellIs" dxfId="10437" priority="19740" operator="between">
      <formula>"0.1"</formula>
      <formula>100</formula>
    </cfRule>
    <cfRule type="cellIs" dxfId="10436" priority="19741" operator="between">
      <formula>0</formula>
      <formula>100</formula>
    </cfRule>
    <cfRule type="cellIs" dxfId="10435" priority="19742" operator="between">
      <formula>0</formula>
      <formula>100</formula>
    </cfRule>
  </conditionalFormatting>
  <conditionalFormatting sqref="AI583:AI587">
    <cfRule type="cellIs" dxfId="10434" priority="19736" operator="equal">
      <formula>0</formula>
    </cfRule>
    <cfRule type="cellIs" dxfId="10433" priority="19737" operator="between">
      <formula>0</formula>
      <formula>100</formula>
    </cfRule>
    <cfRule type="cellIs" dxfId="10432" priority="19738" operator="between">
      <formula>"0.1"</formula>
      <formula>100</formula>
    </cfRule>
  </conditionalFormatting>
  <conditionalFormatting sqref="BA583">
    <cfRule type="cellIs" dxfId="10431" priority="19734" operator="equal">
      <formula>"NO"</formula>
    </cfRule>
    <cfRule type="cellIs" dxfId="10430" priority="19735" operator="equal">
      <formula>"SI"</formula>
    </cfRule>
  </conditionalFormatting>
  <conditionalFormatting sqref="AH583:AH587">
    <cfRule type="cellIs" dxfId="10429" priority="19733" operator="equal">
      <formula>0.58</formula>
    </cfRule>
  </conditionalFormatting>
  <conditionalFormatting sqref="AI583:AI587">
    <cfRule type="cellIs" dxfId="10428" priority="19732" operator="equal">
      <formula>0.56</formula>
    </cfRule>
  </conditionalFormatting>
  <conditionalFormatting sqref="AX583:AX587">
    <cfRule type="expression" dxfId="10427" priority="19706">
      <formula>"&lt;,2"</formula>
    </cfRule>
  </conditionalFormatting>
  <conditionalFormatting sqref="AV583:AV587">
    <cfRule type="expression" dxfId="10426" priority="19705">
      <formula>"&lt;,2"</formula>
    </cfRule>
  </conditionalFormatting>
  <conditionalFormatting sqref="AZ583">
    <cfRule type="expression" dxfId="10425" priority="19707">
      <formula>$BC583=25</formula>
    </cfRule>
    <cfRule type="expression" dxfId="10424" priority="19708">
      <formula>$BC583=24</formula>
    </cfRule>
    <cfRule type="expression" dxfId="10423" priority="19709">
      <formula>$BC583=23</formula>
    </cfRule>
    <cfRule type="expression" dxfId="10422" priority="19710">
      <formula>$BC583=22</formula>
    </cfRule>
    <cfRule type="expression" dxfId="10421" priority="19711">
      <formula>$BC583=21</formula>
    </cfRule>
    <cfRule type="expression" dxfId="10420" priority="19712">
      <formula>$BC583=20</formula>
    </cfRule>
    <cfRule type="expression" dxfId="10419" priority="19713">
      <formula>$BC583=19</formula>
    </cfRule>
    <cfRule type="expression" dxfId="10418" priority="19714">
      <formula>$BC583=18</formula>
    </cfRule>
    <cfRule type="expression" dxfId="10417" priority="19715">
      <formula>$BC583=17</formula>
    </cfRule>
    <cfRule type="expression" dxfId="10416" priority="19716">
      <formula>$BC583=16</formula>
    </cfRule>
    <cfRule type="expression" dxfId="10415" priority="19717">
      <formula>$BC583=15</formula>
    </cfRule>
    <cfRule type="expression" dxfId="10414" priority="19718">
      <formula>$BC583=14</formula>
    </cfRule>
    <cfRule type="expression" dxfId="10413" priority="19719">
      <formula>$BC583=13</formula>
    </cfRule>
    <cfRule type="expression" dxfId="10412" priority="19720">
      <formula>$BC583=12</formula>
    </cfRule>
    <cfRule type="expression" dxfId="10411" priority="19721">
      <formula>$BC583=11</formula>
    </cfRule>
    <cfRule type="expression" dxfId="10410" priority="19722">
      <formula>$BC583=10</formula>
    </cfRule>
    <cfRule type="expression" dxfId="10409" priority="19723">
      <formula>$BC583=9</formula>
    </cfRule>
    <cfRule type="expression" dxfId="10408" priority="19724">
      <formula>$BC583=8</formula>
    </cfRule>
    <cfRule type="expression" dxfId="10407" priority="19725">
      <formula>$BC583=7</formula>
    </cfRule>
    <cfRule type="expression" dxfId="10406" priority="19726">
      <formula>$BC583=6</formula>
    </cfRule>
    <cfRule type="expression" dxfId="10405" priority="19727">
      <formula>$BC583=5</formula>
    </cfRule>
    <cfRule type="expression" dxfId="10404" priority="19728">
      <formula>$BC583=4</formula>
    </cfRule>
    <cfRule type="expression" dxfId="10403" priority="19729">
      <formula>$BC583=3</formula>
    </cfRule>
    <cfRule type="expression" dxfId="10402" priority="19730">
      <formula>$BC583=2</formula>
    </cfRule>
    <cfRule type="expression" dxfId="10401" priority="19731">
      <formula>$BC583=1</formula>
    </cfRule>
  </conditionalFormatting>
  <conditionalFormatting sqref="AW583:AW587">
    <cfRule type="beginsWith" dxfId="10400" priority="19700" operator="beginsWith" text="MUY ALTA">
      <formula>LEFT(AW583,LEN("MUY ALTA"))="MUY ALTA"</formula>
    </cfRule>
    <cfRule type="beginsWith" dxfId="10399" priority="19701" operator="beginsWith" text="ALTA">
      <formula>LEFT(AW583,LEN("ALTA"))="ALTA"</formula>
    </cfRule>
    <cfRule type="beginsWith" dxfId="10398" priority="19702" operator="beginsWith" text="MEDIA">
      <formula>LEFT(AW583,LEN("MEDIA"))="MEDIA"</formula>
    </cfRule>
    <cfRule type="beginsWith" dxfId="10397" priority="19703" operator="beginsWith" text="BAJA">
      <formula>LEFT(AW583,LEN("BAJA"))="BAJA"</formula>
    </cfRule>
    <cfRule type="beginsWith" dxfId="10396" priority="19704" operator="beginsWith" text="MUY BAJA">
      <formula>LEFT(AW583,LEN("MUY BAJA"))="MUY BAJA"</formula>
    </cfRule>
  </conditionalFormatting>
  <conditionalFormatting sqref="AY583:AY587">
    <cfRule type="beginsWith" dxfId="10395" priority="19695" operator="beginsWith" text="MUY ALTA">
      <formula>LEFT(AY583,LEN("MUY ALTA"))="MUY ALTA"</formula>
    </cfRule>
    <cfRule type="beginsWith" dxfId="10394" priority="19696" operator="beginsWith" text="ALTA">
      <formula>LEFT(AY583,LEN("ALTA"))="ALTA"</formula>
    </cfRule>
    <cfRule type="beginsWith" dxfId="10393" priority="19697" operator="beginsWith" text="MEDIA">
      <formula>LEFT(AY583,LEN("MEDIA"))="MEDIA"</formula>
    </cfRule>
    <cfRule type="beginsWith" dxfId="10392" priority="19698" operator="beginsWith" text="BAJA">
      <formula>LEFT(AY583,LEN("BAJA"))="BAJA"</formula>
    </cfRule>
    <cfRule type="beginsWith" dxfId="10391" priority="19699" operator="beginsWith" text="MUY BAJA">
      <formula>LEFT(AY583,LEN("MUY BAJA"))="MUY BAJA"</formula>
    </cfRule>
  </conditionalFormatting>
  <conditionalFormatting sqref="AN585:AO587">
    <cfRule type="cellIs" dxfId="10390" priority="19693" operator="equal">
      <formula>"NO"</formula>
    </cfRule>
  </conditionalFormatting>
  <conditionalFormatting sqref="BA583:BA587">
    <cfRule type="cellIs" dxfId="10389" priority="19690" operator="equal">
      <formula>"Evitar"</formula>
    </cfRule>
    <cfRule type="cellIs" dxfId="10388" priority="19691" operator="equal">
      <formula>"Aceptar"</formula>
    </cfRule>
    <cfRule type="cellIs" dxfId="10387" priority="19692" operator="equal">
      <formula>"Reducir"</formula>
    </cfRule>
  </conditionalFormatting>
  <conditionalFormatting sqref="V583:V587">
    <cfRule type="cellIs" dxfId="10386" priority="19689" operator="equal">
      <formula>"X"</formula>
    </cfRule>
  </conditionalFormatting>
  <conditionalFormatting sqref="R583">
    <cfRule type="expression" dxfId="10385" priority="19663">
      <formula>$S583=25</formula>
    </cfRule>
    <cfRule type="expression" dxfId="10384" priority="19664">
      <formula>$S583=24</formula>
    </cfRule>
    <cfRule type="expression" dxfId="10383" priority="19665">
      <formula>$S583=23</formula>
    </cfRule>
    <cfRule type="expression" dxfId="10382" priority="19666">
      <formula>$S583=22</formula>
    </cfRule>
    <cfRule type="expression" dxfId="10381" priority="19667">
      <formula>$S583=21</formula>
    </cfRule>
    <cfRule type="expression" dxfId="10380" priority="19668">
      <formula>$S583=20</formula>
    </cfRule>
    <cfRule type="expression" dxfId="10379" priority="19669">
      <formula>$S583=19</formula>
    </cfRule>
    <cfRule type="expression" dxfId="10378" priority="19670">
      <formula>$S583=18</formula>
    </cfRule>
    <cfRule type="expression" dxfId="10377" priority="19671">
      <formula>$S583=17</formula>
    </cfRule>
    <cfRule type="expression" dxfId="10376" priority="19672">
      <formula>$S583=16</formula>
    </cfRule>
    <cfRule type="expression" dxfId="10375" priority="19673">
      <formula>$S583=15</formula>
    </cfRule>
    <cfRule type="expression" dxfId="10374" priority="19674">
      <formula>$S583=14</formula>
    </cfRule>
    <cfRule type="expression" dxfId="10373" priority="19675">
      <formula>$S583=13</formula>
    </cfRule>
    <cfRule type="expression" dxfId="10372" priority="19676">
      <formula>$S583=12</formula>
    </cfRule>
    <cfRule type="expression" dxfId="10371" priority="19677">
      <formula>$S583=11</formula>
    </cfRule>
    <cfRule type="expression" dxfId="10370" priority="19678">
      <formula>$S583=10</formula>
    </cfRule>
    <cfRule type="expression" dxfId="10369" priority="19679">
      <formula>$S583=9</formula>
    </cfRule>
    <cfRule type="expression" dxfId="10368" priority="19680">
      <formula>$S583=8</formula>
    </cfRule>
    <cfRule type="expression" dxfId="10367" priority="19681">
      <formula>$S583=7</formula>
    </cfRule>
    <cfRule type="expression" dxfId="10366" priority="19682">
      <formula>$S583=6</formula>
    </cfRule>
    <cfRule type="expression" dxfId="10365" priority="19683">
      <formula>$S583=5</formula>
    </cfRule>
    <cfRule type="expression" dxfId="10364" priority="19684">
      <formula>$S583=4</formula>
    </cfRule>
    <cfRule type="expression" dxfId="10363" priority="19685">
      <formula>$S583=3</formula>
    </cfRule>
    <cfRule type="expression" dxfId="10362" priority="19686">
      <formula>$S583=2</formula>
    </cfRule>
    <cfRule type="expression" dxfId="10361" priority="19687">
      <formula>$S583=1</formula>
    </cfRule>
  </conditionalFormatting>
  <conditionalFormatting sqref="P583:P587">
    <cfRule type="expression" dxfId="10360" priority="19662">
      <formula>"&lt;,2"</formula>
    </cfRule>
  </conditionalFormatting>
  <conditionalFormatting sqref="Q583:Q587">
    <cfRule type="cellIs" dxfId="10359" priority="19654" operator="equal">
      <formula>20</formula>
    </cfRule>
    <cfRule type="cellIs" dxfId="10358" priority="19655" operator="equal">
      <formula>10</formula>
    </cfRule>
    <cfRule type="cellIs" dxfId="10357" priority="19656" operator="equal">
      <formula>5</formula>
    </cfRule>
    <cfRule type="cellIs" dxfId="10356" priority="19657" operator="equal">
      <formula>1</formula>
    </cfRule>
    <cfRule type="cellIs" dxfId="10355" priority="19658" operator="equal">
      <formula>0.8</formula>
    </cfRule>
    <cfRule type="cellIs" dxfId="10354" priority="19659" operator="equal">
      <formula>0.6</formula>
    </cfRule>
    <cfRule type="cellIs" dxfId="10353" priority="19660" operator="equal">
      <formula>0.4</formula>
    </cfRule>
    <cfRule type="cellIs" dxfId="10352" priority="19661" operator="equal">
      <formula>20%</formula>
    </cfRule>
  </conditionalFormatting>
  <conditionalFormatting sqref="O583:O587">
    <cfRule type="cellIs" dxfId="10351" priority="19647" operator="equal">
      <formula>"MUY ALTA "</formula>
    </cfRule>
    <cfRule type="cellIs" dxfId="10350" priority="19648" operator="equal">
      <formula>"MUY ALTA"</formula>
    </cfRule>
    <cfRule type="cellIs" dxfId="10349" priority="19649" operator="equal">
      <formula>"ALTA"</formula>
    </cfRule>
    <cfRule type="cellIs" dxfId="10348" priority="19650" operator="equal">
      <formula>"MEDIA"</formula>
    </cfRule>
    <cfRule type="cellIs" dxfId="10347" priority="19651" operator="equal">
      <formula>"BAJA"</formula>
    </cfRule>
    <cfRule type="cellIs" dxfId="10346" priority="19652" operator="equal">
      <formula>"MUY BAJA"</formula>
    </cfRule>
    <cfRule type="cellIs" dxfId="10345" priority="19653" operator="equal">
      <formula>0.2</formula>
    </cfRule>
  </conditionalFormatting>
  <conditionalFormatting sqref="N583:N587">
    <cfRule type="beginsWith" priority="19640" operator="beginsWith" text="La actividad que conlleva el riesgo se ejecuta como máximos 2 veces por año">
      <formula>LEFT(N583,LEN("La actividad que conlleva el riesgo se ejecuta como máximos 2 veces por año"))="La actividad que conlleva el riesgo se ejecuta como máximos 2 veces por año"</formula>
    </cfRule>
    <cfRule type="cellIs" dxfId="10344" priority="19641" operator="equal">
      <formula>"La actividad que conlleva el riesgo se ejecuta como máximos 2 veces por año"</formula>
    </cfRule>
    <cfRule type="cellIs" dxfId="10343" priority="19642" operator="equal">
      <formula>"La actividad que conlleva el riesgo se ejecuta como máximos 2 veces por año "</formula>
    </cfRule>
    <cfRule type="containsText" dxfId="10342" priority="19644" operator="containsText" text="La actividad que conlleva el riesgo se ejecuta como máximos 2 veces por año">
      <formula>NOT(ISERROR(SEARCH("La actividad que conlleva el riesgo se ejecuta como máximos 2 veces por año",N583)))</formula>
    </cfRule>
    <cfRule type="cellIs" dxfId="10341" priority="19645" operator="equal">
      <formula>"La actividad que conlleva el riesgo se ejecuta como máximos 2 veces por año"</formula>
    </cfRule>
    <cfRule type="cellIs" dxfId="10340" priority="19646" operator="equal">
      <formula>"La actividad que conlleva el riesgo se ejecuta como máximos 2 veces por año"</formula>
    </cfRule>
  </conditionalFormatting>
  <conditionalFormatting sqref="V583:V587">
    <cfRule type="expression" dxfId="10339" priority="19638">
      <formula>U583=Y</formula>
    </cfRule>
    <cfRule type="expression" dxfId="10338" priority="19639">
      <formula>U583="y"</formula>
    </cfRule>
  </conditionalFormatting>
  <conditionalFormatting sqref="V584">
    <cfRule type="expression" dxfId="10337" priority="19636">
      <formula>$U$20=Y</formula>
    </cfRule>
    <cfRule type="expression" dxfId="10336" priority="19637">
      <formula>$U$20=x</formula>
    </cfRule>
  </conditionalFormatting>
  <conditionalFormatting sqref="U583:U587">
    <cfRule type="expression" dxfId="10335" priority="19635">
      <formula>V583="X"</formula>
    </cfRule>
  </conditionalFormatting>
  <conditionalFormatting sqref="V583:V587">
    <cfRule type="expression" dxfId="10334" priority="19633">
      <formula>U583=Y</formula>
    </cfRule>
    <cfRule type="expression" dxfId="10333" priority="19634">
      <formula>U583="y"</formula>
    </cfRule>
  </conditionalFormatting>
  <conditionalFormatting sqref="V584">
    <cfRule type="expression" dxfId="10332" priority="19631">
      <formula>$U$20=Y</formula>
    </cfRule>
    <cfRule type="expression" dxfId="10331" priority="19632">
      <formula>$U$20=x</formula>
    </cfRule>
  </conditionalFormatting>
  <conditionalFormatting sqref="U583:U587">
    <cfRule type="expression" dxfId="10330" priority="19630">
      <formula>V583="X"</formula>
    </cfRule>
  </conditionalFormatting>
  <conditionalFormatting sqref="AA583:AB583">
    <cfRule type="expression" dxfId="10329" priority="19617">
      <formula>AA583=10</formula>
    </cfRule>
    <cfRule type="expression" dxfId="10328" priority="19618">
      <formula>Y583=15</formula>
    </cfRule>
    <cfRule type="expression" dxfId="10327" priority="19619">
      <formula>W583=25</formula>
    </cfRule>
    <cfRule type="cellIs" dxfId="10326" priority="19629" operator="equal">
      <formula>25</formula>
    </cfRule>
  </conditionalFormatting>
  <conditionalFormatting sqref="AA583:AB583">
    <cfRule type="expression" dxfId="10325" priority="19626">
      <formula>AC583=15</formula>
    </cfRule>
    <cfRule type="expression" dxfId="10324" priority="19627">
      <formula>AE583=10</formula>
    </cfRule>
    <cfRule type="expression" dxfId="10323" priority="19628">
      <formula>AC583=15</formula>
    </cfRule>
  </conditionalFormatting>
  <conditionalFormatting sqref="W583:X583">
    <cfRule type="expression" dxfId="10322" priority="19623">
      <formula>AA583=10</formula>
    </cfRule>
    <cfRule type="expression" dxfId="10321" priority="19624">
      <formula>W583=25</formula>
    </cfRule>
    <cfRule type="expression" dxfId="10320" priority="19625">
      <formula>Y583=15</formula>
    </cfRule>
  </conditionalFormatting>
  <conditionalFormatting sqref="Y583:Z583">
    <cfRule type="expression" dxfId="10319" priority="19620">
      <formula>Y583=15</formula>
    </cfRule>
    <cfRule type="expression" dxfId="10318" priority="19621">
      <formula>AA583=10</formula>
    </cfRule>
    <cfRule type="expression" dxfId="10317" priority="19622">
      <formula>W583=25</formula>
    </cfRule>
  </conditionalFormatting>
  <conditionalFormatting sqref="AC583:AD583">
    <cfRule type="cellIs" dxfId="10316" priority="19616" operator="equal">
      <formula>25</formula>
    </cfRule>
  </conditionalFormatting>
  <conditionalFormatting sqref="AE583:AF583">
    <cfRule type="cellIs" dxfId="10315" priority="19615" operator="equal">
      <formula>15</formula>
    </cfRule>
  </conditionalFormatting>
  <conditionalFormatting sqref="AC583:AD583">
    <cfRule type="expression" dxfId="10314" priority="19614">
      <formula>AE583=15</formula>
    </cfRule>
  </conditionalFormatting>
  <conditionalFormatting sqref="AE583:AF583">
    <cfRule type="expression" dxfId="10313" priority="19613">
      <formula>AC583=25</formula>
    </cfRule>
  </conditionalFormatting>
  <conditionalFormatting sqref="AA585:AB587">
    <cfRule type="expression" dxfId="10312" priority="19600">
      <formula>AA585=10</formula>
    </cfRule>
    <cfRule type="expression" dxfId="10311" priority="19601">
      <formula>Y585=15</formula>
    </cfRule>
    <cfRule type="expression" dxfId="10310" priority="19602">
      <formula>W585=25</formula>
    </cfRule>
    <cfRule type="cellIs" dxfId="10309" priority="19612" operator="equal">
      <formula>25</formula>
    </cfRule>
  </conditionalFormatting>
  <conditionalFormatting sqref="AA585:AB587">
    <cfRule type="expression" dxfId="10308" priority="19609">
      <formula>AC585=15</formula>
    </cfRule>
    <cfRule type="expression" dxfId="10307" priority="19610">
      <formula>AE585=10</formula>
    </cfRule>
    <cfRule type="expression" dxfId="10306" priority="19611">
      <formula>AC585=15</formula>
    </cfRule>
  </conditionalFormatting>
  <conditionalFormatting sqref="W585:X587">
    <cfRule type="expression" dxfId="10305" priority="19606">
      <formula>AA585=10</formula>
    </cfRule>
    <cfRule type="expression" dxfId="10304" priority="19607">
      <formula>W585=25</formula>
    </cfRule>
    <cfRule type="expression" dxfId="10303" priority="19608">
      <formula>Y585=15</formula>
    </cfRule>
  </conditionalFormatting>
  <conditionalFormatting sqref="Y585:Z587">
    <cfRule type="expression" dxfId="10302" priority="19603">
      <formula>Y585=15</formula>
    </cfRule>
    <cfRule type="expression" dxfId="10301" priority="19604">
      <formula>AA585=10</formula>
    </cfRule>
    <cfRule type="expression" dxfId="10300" priority="19605">
      <formula>W585=25</formula>
    </cfRule>
  </conditionalFormatting>
  <conditionalFormatting sqref="AA584:AB584">
    <cfRule type="expression" dxfId="10299" priority="19587">
      <formula>AA584=10</formula>
    </cfRule>
    <cfRule type="expression" dxfId="10298" priority="19588">
      <formula>Y584=15</formula>
    </cfRule>
    <cfRule type="expression" dxfId="10297" priority="19589">
      <formula>W584=25</formula>
    </cfRule>
    <cfRule type="cellIs" dxfId="10296" priority="19599" operator="equal">
      <formula>25</formula>
    </cfRule>
  </conditionalFormatting>
  <conditionalFormatting sqref="AA584:AB584">
    <cfRule type="expression" dxfId="10295" priority="19596">
      <formula>AC584=15</formula>
    </cfRule>
    <cfRule type="expression" dxfId="10294" priority="19597">
      <formula>AE584=10</formula>
    </cfRule>
    <cfRule type="expression" dxfId="10293" priority="19598">
      <formula>AC584=15</formula>
    </cfRule>
  </conditionalFormatting>
  <conditionalFormatting sqref="W584:X584">
    <cfRule type="expression" dxfId="10292" priority="19593">
      <formula>AA584=10</formula>
    </cfRule>
    <cfRule type="expression" dxfId="10291" priority="19594">
      <formula>W584=25</formula>
    </cfRule>
    <cfRule type="expression" dxfId="10290" priority="19595">
      <formula>Y584=15</formula>
    </cfRule>
  </conditionalFormatting>
  <conditionalFormatting sqref="Y584:Z584">
    <cfRule type="expression" dxfId="10289" priority="19590">
      <formula>Y584=15</formula>
    </cfRule>
    <cfRule type="expression" dxfId="10288" priority="19591">
      <formula>AA584=10</formula>
    </cfRule>
    <cfRule type="expression" dxfId="10287" priority="19592">
      <formula>W584=25</formula>
    </cfRule>
  </conditionalFormatting>
  <conditionalFormatting sqref="AC584:AD587">
    <cfRule type="cellIs" dxfId="10286" priority="19586" operator="equal">
      <formula>25</formula>
    </cfRule>
  </conditionalFormatting>
  <conditionalFormatting sqref="AE584:AF587">
    <cfRule type="cellIs" dxfId="10285" priority="19585" operator="equal">
      <formula>15</formula>
    </cfRule>
  </conditionalFormatting>
  <conditionalFormatting sqref="AC584:AD587">
    <cfRule type="expression" dxfId="10284" priority="19584">
      <formula>AE584=15</formula>
    </cfRule>
  </conditionalFormatting>
  <conditionalFormatting sqref="AE584:AF587">
    <cfRule type="expression" dxfId="10283" priority="19583">
      <formula>AC584=25</formula>
    </cfRule>
  </conditionalFormatting>
  <conditionalFormatting sqref="AN583:AO583">
    <cfRule type="cellIs" dxfId="10282" priority="19577" operator="equal">
      <formula>"NO"</formula>
    </cfRule>
  </conditionalFormatting>
  <conditionalFormatting sqref="AJ583:AK583">
    <cfRule type="cellIs" dxfId="10281" priority="19581" operator="equal">
      <formula>"NO"</formula>
    </cfRule>
    <cfRule type="cellIs" dxfId="10280" priority="19582" operator="equal">
      <formula>"SI"</formula>
    </cfRule>
  </conditionalFormatting>
  <conditionalFormatting sqref="AL583:AM583">
    <cfRule type="cellIs" dxfId="10279" priority="19579" operator="equal">
      <formula>"ALE"</formula>
    </cfRule>
    <cfRule type="cellIs" dxfId="10278" priority="19580" operator="equal">
      <formula>"CON"</formula>
    </cfRule>
  </conditionalFormatting>
  <conditionalFormatting sqref="AJ584:AK584">
    <cfRule type="cellIs" dxfId="10277" priority="19575" operator="equal">
      <formula>"NO"</formula>
    </cfRule>
    <cfRule type="cellIs" dxfId="10276" priority="19576" operator="equal">
      <formula>"SI"</formula>
    </cfRule>
  </conditionalFormatting>
  <conditionalFormatting sqref="AL584:AM584">
    <cfRule type="cellIs" dxfId="10275" priority="19573" operator="equal">
      <formula>"ALE"</formula>
    </cfRule>
    <cfRule type="cellIs" dxfId="10274" priority="19574" operator="equal">
      <formula>"CON"</formula>
    </cfRule>
  </conditionalFormatting>
  <conditionalFormatting sqref="AN584:AO584">
    <cfRule type="cellIs" dxfId="10273" priority="19571" operator="equal">
      <formula>"NO"</formula>
    </cfRule>
  </conditionalFormatting>
  <conditionalFormatting sqref="CA583:CC587 CE583:CG587 CI583:CK587 CM583:CO587">
    <cfRule type="cellIs" dxfId="10272" priority="19569" operator="equal">
      <formula>"NO"</formula>
    </cfRule>
    <cfRule type="cellIs" dxfId="10271" priority="19570" operator="equal">
      <formula>"SI"</formula>
    </cfRule>
  </conditionalFormatting>
  <conditionalFormatting sqref="DA583:DC587 DE583:DG587 DM583:DO587 DI583:DK587">
    <cfRule type="cellIs" dxfId="10270" priority="19567" operator="equal">
      <formula>"NO"</formula>
    </cfRule>
    <cfRule type="cellIs" dxfId="10269" priority="19568" operator="equal">
      <formula>"SI"</formula>
    </cfRule>
  </conditionalFormatting>
  <conditionalFormatting sqref="CV583:CY587">
    <cfRule type="cellIs" dxfId="10268" priority="19565" operator="equal">
      <formula>"NO"</formula>
    </cfRule>
    <cfRule type="cellIs" dxfId="10267" priority="19566" operator="equal">
      <formula>"SI"</formula>
    </cfRule>
  </conditionalFormatting>
  <conditionalFormatting sqref="U589:V593">
    <cfRule type="cellIs" dxfId="10266" priority="19564" operator="equal">
      <formula>"X"</formula>
    </cfRule>
  </conditionalFormatting>
  <conditionalFormatting sqref="AJ591:AK593">
    <cfRule type="cellIs" dxfId="10265" priority="19562" operator="equal">
      <formula>"NO"</formula>
    </cfRule>
    <cfRule type="cellIs" dxfId="10264" priority="19563" operator="equal">
      <formula>"SI"</formula>
    </cfRule>
  </conditionalFormatting>
  <conditionalFormatting sqref="AL591:AM593">
    <cfRule type="cellIs" dxfId="10263" priority="19560" operator="equal">
      <formula>"ALE"</formula>
    </cfRule>
    <cfRule type="cellIs" dxfId="10262" priority="19561" operator="equal">
      <formula>"CON"</formula>
    </cfRule>
  </conditionalFormatting>
  <conditionalFormatting sqref="U589:U593">
    <cfRule type="cellIs" dxfId="10261" priority="19505" operator="equal">
      <formula>"Y"</formula>
    </cfRule>
  </conditionalFormatting>
  <conditionalFormatting sqref="AH589:AI593">
    <cfRule type="cellIs" dxfId="10260" priority="19556" operator="equal">
      <formula>0</formula>
    </cfRule>
    <cfRule type="cellIs" dxfId="10259" priority="19557" operator="between">
      <formula>"0.1"</formula>
      <formula>100</formula>
    </cfRule>
    <cfRule type="cellIs" dxfId="10258" priority="19558" operator="between">
      <formula>0</formula>
      <formula>100</formula>
    </cfRule>
    <cfRule type="cellIs" dxfId="10257" priority="19559" operator="between">
      <formula>0</formula>
      <formula>100</formula>
    </cfRule>
  </conditionalFormatting>
  <conditionalFormatting sqref="AI589:AI593">
    <cfRule type="cellIs" dxfId="10256" priority="19553" operator="equal">
      <formula>0</formula>
    </cfRule>
    <cfRule type="cellIs" dxfId="10255" priority="19554" operator="between">
      <formula>0</formula>
      <formula>100</formula>
    </cfRule>
    <cfRule type="cellIs" dxfId="10254" priority="19555" operator="between">
      <formula>"0.1"</formula>
      <formula>100</formula>
    </cfRule>
  </conditionalFormatting>
  <conditionalFormatting sqref="BA589">
    <cfRule type="cellIs" dxfId="10253" priority="19551" operator="equal">
      <formula>"NO"</formula>
    </cfRule>
    <cfRule type="cellIs" dxfId="10252" priority="19552" operator="equal">
      <formula>"SI"</formula>
    </cfRule>
  </conditionalFormatting>
  <conditionalFormatting sqref="AH589:AH593">
    <cfRule type="cellIs" dxfId="10251" priority="19550" operator="equal">
      <formula>0.58</formula>
    </cfRule>
  </conditionalFormatting>
  <conditionalFormatting sqref="AI589:AI593">
    <cfRule type="cellIs" dxfId="10250" priority="19549" operator="equal">
      <formula>0.56</formula>
    </cfRule>
  </conditionalFormatting>
  <conditionalFormatting sqref="AX589:AX593">
    <cfRule type="expression" dxfId="10249" priority="19523">
      <formula>"&lt;,2"</formula>
    </cfRule>
  </conditionalFormatting>
  <conditionalFormatting sqref="AV589:AV593">
    <cfRule type="expression" dxfId="10248" priority="19522">
      <formula>"&lt;,2"</formula>
    </cfRule>
  </conditionalFormatting>
  <conditionalFormatting sqref="AZ589">
    <cfRule type="expression" dxfId="10247" priority="19524">
      <formula>$BC589=25</formula>
    </cfRule>
    <cfRule type="expression" dxfId="10246" priority="19525">
      <formula>$BC589=24</formula>
    </cfRule>
    <cfRule type="expression" dxfId="10245" priority="19526">
      <formula>$BC589=23</formula>
    </cfRule>
    <cfRule type="expression" dxfId="10244" priority="19527">
      <formula>$BC589=22</formula>
    </cfRule>
    <cfRule type="expression" dxfId="10243" priority="19528">
      <formula>$BC589=21</formula>
    </cfRule>
    <cfRule type="expression" dxfId="10242" priority="19529">
      <formula>$BC589=20</formula>
    </cfRule>
    <cfRule type="expression" dxfId="10241" priority="19530">
      <formula>$BC589=19</formula>
    </cfRule>
    <cfRule type="expression" dxfId="10240" priority="19531">
      <formula>$BC589=18</formula>
    </cfRule>
    <cfRule type="expression" dxfId="10239" priority="19532">
      <formula>$BC589=17</formula>
    </cfRule>
    <cfRule type="expression" dxfId="10238" priority="19533">
      <formula>$BC589=16</formula>
    </cfRule>
    <cfRule type="expression" dxfId="10237" priority="19534">
      <formula>$BC589=15</formula>
    </cfRule>
    <cfRule type="expression" dxfId="10236" priority="19535">
      <formula>$BC589=14</formula>
    </cfRule>
    <cfRule type="expression" dxfId="10235" priority="19536">
      <formula>$BC589=13</formula>
    </cfRule>
    <cfRule type="expression" dxfId="10234" priority="19537">
      <formula>$BC589=12</formula>
    </cfRule>
    <cfRule type="expression" dxfId="10233" priority="19538">
      <formula>$BC589=11</formula>
    </cfRule>
    <cfRule type="expression" dxfId="10232" priority="19539">
      <formula>$BC589=10</formula>
    </cfRule>
    <cfRule type="expression" dxfId="10231" priority="19540">
      <formula>$BC589=9</formula>
    </cfRule>
    <cfRule type="expression" dxfId="10230" priority="19541">
      <formula>$BC589=8</formula>
    </cfRule>
    <cfRule type="expression" dxfId="10229" priority="19542">
      <formula>$BC589=7</formula>
    </cfRule>
    <cfRule type="expression" dxfId="10228" priority="19543">
      <formula>$BC589=6</formula>
    </cfRule>
    <cfRule type="expression" dxfId="10227" priority="19544">
      <formula>$BC589=5</formula>
    </cfRule>
    <cfRule type="expression" dxfId="10226" priority="19545">
      <formula>$BC589=4</formula>
    </cfRule>
    <cfRule type="expression" dxfId="10225" priority="19546">
      <formula>$BC589=3</formula>
    </cfRule>
    <cfRule type="expression" dxfId="10224" priority="19547">
      <formula>$BC589=2</formula>
    </cfRule>
    <cfRule type="expression" dxfId="10223" priority="19548">
      <formula>$BC589=1</formula>
    </cfRule>
  </conditionalFormatting>
  <conditionalFormatting sqref="AW589:AW593">
    <cfRule type="beginsWith" dxfId="10222" priority="19517" operator="beginsWith" text="MUY ALTA">
      <formula>LEFT(AW589,LEN("MUY ALTA"))="MUY ALTA"</formula>
    </cfRule>
    <cfRule type="beginsWith" dxfId="10221" priority="19518" operator="beginsWith" text="ALTA">
      <formula>LEFT(AW589,LEN("ALTA"))="ALTA"</formula>
    </cfRule>
    <cfRule type="beginsWith" dxfId="10220" priority="19519" operator="beginsWith" text="MEDIA">
      <formula>LEFT(AW589,LEN("MEDIA"))="MEDIA"</formula>
    </cfRule>
    <cfRule type="beginsWith" dxfId="10219" priority="19520" operator="beginsWith" text="BAJA">
      <formula>LEFT(AW589,LEN("BAJA"))="BAJA"</formula>
    </cfRule>
    <cfRule type="beginsWith" dxfId="10218" priority="19521" operator="beginsWith" text="MUY BAJA">
      <formula>LEFT(AW589,LEN("MUY BAJA"))="MUY BAJA"</formula>
    </cfRule>
  </conditionalFormatting>
  <conditionalFormatting sqref="AY589:AY593">
    <cfRule type="beginsWith" dxfId="10217" priority="19512" operator="beginsWith" text="MUY ALTA">
      <formula>LEFT(AY589,LEN("MUY ALTA"))="MUY ALTA"</formula>
    </cfRule>
    <cfRule type="beginsWith" dxfId="10216" priority="19513" operator="beginsWith" text="ALTA">
      <formula>LEFT(AY589,LEN("ALTA"))="ALTA"</formula>
    </cfRule>
    <cfRule type="beginsWith" dxfId="10215" priority="19514" operator="beginsWith" text="MEDIA">
      <formula>LEFT(AY589,LEN("MEDIA"))="MEDIA"</formula>
    </cfRule>
    <cfRule type="beginsWith" dxfId="10214" priority="19515" operator="beginsWith" text="BAJA">
      <formula>LEFT(AY589,LEN("BAJA"))="BAJA"</formula>
    </cfRule>
    <cfRule type="beginsWith" dxfId="10213" priority="19516" operator="beginsWith" text="MUY BAJA">
      <formula>LEFT(AY589,LEN("MUY BAJA"))="MUY BAJA"</formula>
    </cfRule>
  </conditionalFormatting>
  <conditionalFormatting sqref="AN591:AO593">
    <cfRule type="cellIs" dxfId="10212" priority="19510" operator="equal">
      <formula>"NO"</formula>
    </cfRule>
  </conditionalFormatting>
  <conditionalFormatting sqref="BA589:BA593">
    <cfRule type="cellIs" dxfId="10211" priority="19507" operator="equal">
      <formula>"Evitar"</formula>
    </cfRule>
    <cfRule type="cellIs" dxfId="10210" priority="19508" operator="equal">
      <formula>"Aceptar"</formula>
    </cfRule>
    <cfRule type="cellIs" dxfId="10209" priority="19509" operator="equal">
      <formula>"Reducir"</formula>
    </cfRule>
  </conditionalFormatting>
  <conditionalFormatting sqref="V589:V593">
    <cfRule type="cellIs" dxfId="10208" priority="19506" operator="equal">
      <formula>"X"</formula>
    </cfRule>
  </conditionalFormatting>
  <conditionalFormatting sqref="R589">
    <cfRule type="expression" dxfId="10207" priority="19480">
      <formula>$S589=25</formula>
    </cfRule>
    <cfRule type="expression" dxfId="10206" priority="19481">
      <formula>$S589=24</formula>
    </cfRule>
    <cfRule type="expression" dxfId="10205" priority="19482">
      <formula>$S589=23</formula>
    </cfRule>
    <cfRule type="expression" dxfId="10204" priority="19483">
      <formula>$S589=22</formula>
    </cfRule>
    <cfRule type="expression" dxfId="10203" priority="19484">
      <formula>$S589=21</formula>
    </cfRule>
    <cfRule type="expression" dxfId="10202" priority="19485">
      <formula>$S589=20</formula>
    </cfRule>
    <cfRule type="expression" dxfId="10201" priority="19486">
      <formula>$S589=19</formula>
    </cfRule>
    <cfRule type="expression" dxfId="10200" priority="19487">
      <formula>$S589=18</formula>
    </cfRule>
    <cfRule type="expression" dxfId="10199" priority="19488">
      <formula>$S589=17</formula>
    </cfRule>
    <cfRule type="expression" dxfId="10198" priority="19489">
      <formula>$S589=16</formula>
    </cfRule>
    <cfRule type="expression" dxfId="10197" priority="19490">
      <formula>$S589=15</formula>
    </cfRule>
    <cfRule type="expression" dxfId="10196" priority="19491">
      <formula>$S589=14</formula>
    </cfRule>
    <cfRule type="expression" dxfId="10195" priority="19492">
      <formula>$S589=13</formula>
    </cfRule>
    <cfRule type="expression" dxfId="10194" priority="19493">
      <formula>$S589=12</formula>
    </cfRule>
    <cfRule type="expression" dxfId="10193" priority="19494">
      <formula>$S589=11</formula>
    </cfRule>
    <cfRule type="expression" dxfId="10192" priority="19495">
      <formula>$S589=10</formula>
    </cfRule>
    <cfRule type="expression" dxfId="10191" priority="19496">
      <formula>$S589=9</formula>
    </cfRule>
    <cfRule type="expression" dxfId="10190" priority="19497">
      <formula>$S589=8</formula>
    </cfRule>
    <cfRule type="expression" dxfId="10189" priority="19498">
      <formula>$S589=7</formula>
    </cfRule>
    <cfRule type="expression" dxfId="10188" priority="19499">
      <formula>$S589=6</formula>
    </cfRule>
    <cfRule type="expression" dxfId="10187" priority="19500">
      <formula>$S589=5</formula>
    </cfRule>
    <cfRule type="expression" dxfId="10186" priority="19501">
      <formula>$S589=4</formula>
    </cfRule>
    <cfRule type="expression" dxfId="10185" priority="19502">
      <formula>$S589=3</formula>
    </cfRule>
    <cfRule type="expression" dxfId="10184" priority="19503">
      <formula>$S589=2</formula>
    </cfRule>
    <cfRule type="expression" dxfId="10183" priority="19504">
      <formula>$S589=1</formula>
    </cfRule>
  </conditionalFormatting>
  <conditionalFormatting sqref="P589:P593">
    <cfRule type="expression" dxfId="10182" priority="19479">
      <formula>"&lt;,2"</formula>
    </cfRule>
  </conditionalFormatting>
  <conditionalFormatting sqref="Q589:Q593">
    <cfRule type="cellIs" dxfId="10181" priority="19471" operator="equal">
      <formula>20</formula>
    </cfRule>
    <cfRule type="cellIs" dxfId="10180" priority="19472" operator="equal">
      <formula>10</formula>
    </cfRule>
    <cfRule type="cellIs" dxfId="10179" priority="19473" operator="equal">
      <formula>5</formula>
    </cfRule>
    <cfRule type="cellIs" dxfId="10178" priority="19474" operator="equal">
      <formula>1</formula>
    </cfRule>
    <cfRule type="cellIs" dxfId="10177" priority="19475" operator="equal">
      <formula>0.8</formula>
    </cfRule>
    <cfRule type="cellIs" dxfId="10176" priority="19476" operator="equal">
      <formula>0.6</formula>
    </cfRule>
    <cfRule type="cellIs" dxfId="10175" priority="19477" operator="equal">
      <formula>0.4</formula>
    </cfRule>
    <cfRule type="cellIs" dxfId="10174" priority="19478" operator="equal">
      <formula>20%</formula>
    </cfRule>
  </conditionalFormatting>
  <conditionalFormatting sqref="O589:O593">
    <cfRule type="cellIs" dxfId="10173" priority="19464" operator="equal">
      <formula>"MUY ALTA "</formula>
    </cfRule>
    <cfRule type="cellIs" dxfId="10172" priority="19465" operator="equal">
      <formula>"MUY ALTA"</formula>
    </cfRule>
    <cfRule type="cellIs" dxfId="10171" priority="19466" operator="equal">
      <formula>"ALTA"</formula>
    </cfRule>
    <cfRule type="cellIs" dxfId="10170" priority="19467" operator="equal">
      <formula>"MEDIA"</formula>
    </cfRule>
    <cfRule type="cellIs" dxfId="10169" priority="19468" operator="equal">
      <formula>"BAJA"</formula>
    </cfRule>
    <cfRule type="cellIs" dxfId="10168" priority="19469" operator="equal">
      <formula>"MUY BAJA"</formula>
    </cfRule>
    <cfRule type="cellIs" dxfId="10167" priority="19470" operator="equal">
      <formula>0.2</formula>
    </cfRule>
  </conditionalFormatting>
  <conditionalFormatting sqref="N589:N593">
    <cfRule type="beginsWith" priority="19457" operator="beginsWith" text="La actividad que conlleva el riesgo se ejecuta como máximos 2 veces por año">
      <formula>LEFT(N589,LEN("La actividad que conlleva el riesgo se ejecuta como máximos 2 veces por año"))="La actividad que conlleva el riesgo se ejecuta como máximos 2 veces por año"</formula>
    </cfRule>
    <cfRule type="cellIs" dxfId="10166" priority="19458" operator="equal">
      <formula>"La actividad que conlleva el riesgo se ejecuta como máximos 2 veces por año"</formula>
    </cfRule>
    <cfRule type="cellIs" dxfId="10165" priority="19459" operator="equal">
      <formula>"La actividad que conlleva el riesgo se ejecuta como máximos 2 veces por año "</formula>
    </cfRule>
    <cfRule type="containsText" dxfId="10164" priority="19461" operator="containsText" text="La actividad que conlleva el riesgo se ejecuta como máximos 2 veces por año">
      <formula>NOT(ISERROR(SEARCH("La actividad que conlleva el riesgo se ejecuta como máximos 2 veces por año",N589)))</formula>
    </cfRule>
    <cfRule type="cellIs" dxfId="10163" priority="19462" operator="equal">
      <formula>"La actividad que conlleva el riesgo se ejecuta como máximos 2 veces por año"</formula>
    </cfRule>
    <cfRule type="cellIs" dxfId="10162" priority="19463" operator="equal">
      <formula>"La actividad que conlleva el riesgo se ejecuta como máximos 2 veces por año"</formula>
    </cfRule>
  </conditionalFormatting>
  <conditionalFormatting sqref="V589:V593">
    <cfRule type="expression" dxfId="10161" priority="19455">
      <formula>U589=Y</formula>
    </cfRule>
    <cfRule type="expression" dxfId="10160" priority="19456">
      <formula>U589="y"</formula>
    </cfRule>
  </conditionalFormatting>
  <conditionalFormatting sqref="V590">
    <cfRule type="expression" dxfId="10159" priority="19453">
      <formula>$U$20=Y</formula>
    </cfRule>
    <cfRule type="expression" dxfId="10158" priority="19454">
      <formula>$U$20=x</formula>
    </cfRule>
  </conditionalFormatting>
  <conditionalFormatting sqref="U589:U593">
    <cfRule type="expression" dxfId="10157" priority="19452">
      <formula>V589="X"</formula>
    </cfRule>
  </conditionalFormatting>
  <conditionalFormatting sqref="V589:V593">
    <cfRule type="expression" dxfId="10156" priority="19450">
      <formula>U589=Y</formula>
    </cfRule>
    <cfRule type="expression" dxfId="10155" priority="19451">
      <formula>U589="y"</formula>
    </cfRule>
  </conditionalFormatting>
  <conditionalFormatting sqref="V590">
    <cfRule type="expression" dxfId="10154" priority="19448">
      <formula>$U$20=Y</formula>
    </cfRule>
    <cfRule type="expression" dxfId="10153" priority="19449">
      <formula>$U$20=x</formula>
    </cfRule>
  </conditionalFormatting>
  <conditionalFormatting sqref="U589:U593">
    <cfRule type="expression" dxfId="10152" priority="19447">
      <formula>V589="X"</formula>
    </cfRule>
  </conditionalFormatting>
  <conditionalFormatting sqref="AA589:AB589">
    <cfRule type="expression" dxfId="10151" priority="19434">
      <formula>AA589=10</formula>
    </cfRule>
    <cfRule type="expression" dxfId="10150" priority="19435">
      <formula>Y589=15</formula>
    </cfRule>
    <cfRule type="expression" dxfId="10149" priority="19436">
      <formula>W589=25</formula>
    </cfRule>
    <cfRule type="cellIs" dxfId="10148" priority="19446" operator="equal">
      <formula>25</formula>
    </cfRule>
  </conditionalFormatting>
  <conditionalFormatting sqref="AA589:AB589">
    <cfRule type="expression" dxfId="10147" priority="19443">
      <formula>AC589=15</formula>
    </cfRule>
    <cfRule type="expression" dxfId="10146" priority="19444">
      <formula>AE589=10</formula>
    </cfRule>
    <cfRule type="expression" dxfId="10145" priority="19445">
      <formula>AC589=15</formula>
    </cfRule>
  </conditionalFormatting>
  <conditionalFormatting sqref="W589:X589">
    <cfRule type="expression" dxfId="10144" priority="19440">
      <formula>AA589=10</formula>
    </cfRule>
    <cfRule type="expression" dxfId="10143" priority="19441">
      <formula>W589=25</formula>
    </cfRule>
    <cfRule type="expression" dxfId="10142" priority="19442">
      <formula>Y589=15</formula>
    </cfRule>
  </conditionalFormatting>
  <conditionalFormatting sqref="Y589:Z589">
    <cfRule type="expression" dxfId="10141" priority="19437">
      <formula>Y589=15</formula>
    </cfRule>
    <cfRule type="expression" dxfId="10140" priority="19438">
      <formula>AA589=10</formula>
    </cfRule>
    <cfRule type="expression" dxfId="10139" priority="19439">
      <formula>W589=25</formula>
    </cfRule>
  </conditionalFormatting>
  <conditionalFormatting sqref="AC589:AD589">
    <cfRule type="cellIs" dxfId="10138" priority="19433" operator="equal">
      <formula>25</formula>
    </cfRule>
  </conditionalFormatting>
  <conditionalFormatting sqref="AE589:AF589">
    <cfRule type="cellIs" dxfId="10137" priority="19432" operator="equal">
      <formula>15</formula>
    </cfRule>
  </conditionalFormatting>
  <conditionalFormatting sqref="AC589:AD589">
    <cfRule type="expression" dxfId="10136" priority="19431">
      <formula>AE589=15</formula>
    </cfRule>
  </conditionalFormatting>
  <conditionalFormatting sqref="AE589:AF589">
    <cfRule type="expression" dxfId="10135" priority="19430">
      <formula>AC589=25</formula>
    </cfRule>
  </conditionalFormatting>
  <conditionalFormatting sqref="AA591:AB593">
    <cfRule type="expression" dxfId="10134" priority="19417">
      <formula>AA591=10</formula>
    </cfRule>
    <cfRule type="expression" dxfId="10133" priority="19418">
      <formula>Y591=15</formula>
    </cfRule>
    <cfRule type="expression" dxfId="10132" priority="19419">
      <formula>W591=25</formula>
    </cfRule>
    <cfRule type="cellIs" dxfId="10131" priority="19429" operator="equal">
      <formula>25</formula>
    </cfRule>
  </conditionalFormatting>
  <conditionalFormatting sqref="AA591:AB593">
    <cfRule type="expression" dxfId="10130" priority="19426">
      <formula>AC591=15</formula>
    </cfRule>
    <cfRule type="expression" dxfId="10129" priority="19427">
      <formula>AE591=10</formula>
    </cfRule>
    <cfRule type="expression" dxfId="10128" priority="19428">
      <formula>AC591=15</formula>
    </cfRule>
  </conditionalFormatting>
  <conditionalFormatting sqref="W591:X593">
    <cfRule type="expression" dxfId="10127" priority="19423">
      <formula>AA591=10</formula>
    </cfRule>
    <cfRule type="expression" dxfId="10126" priority="19424">
      <formula>W591=25</formula>
    </cfRule>
    <cfRule type="expression" dxfId="10125" priority="19425">
      <formula>Y591=15</formula>
    </cfRule>
  </conditionalFormatting>
  <conditionalFormatting sqref="Y591:Z593">
    <cfRule type="expression" dxfId="10124" priority="19420">
      <formula>Y591=15</formula>
    </cfRule>
    <cfRule type="expression" dxfId="10123" priority="19421">
      <formula>AA591=10</formula>
    </cfRule>
    <cfRule type="expression" dxfId="10122" priority="19422">
      <formula>W591=25</formula>
    </cfRule>
  </conditionalFormatting>
  <conditionalFormatting sqref="AA590:AB590">
    <cfRule type="expression" dxfId="10121" priority="19404">
      <formula>AA590=10</formula>
    </cfRule>
    <cfRule type="expression" dxfId="10120" priority="19405">
      <formula>Y590=15</formula>
    </cfRule>
    <cfRule type="expression" dxfId="10119" priority="19406">
      <formula>W590=25</formula>
    </cfRule>
    <cfRule type="cellIs" dxfId="10118" priority="19416" operator="equal">
      <formula>25</formula>
    </cfRule>
  </conditionalFormatting>
  <conditionalFormatting sqref="AA590:AB590">
    <cfRule type="expression" dxfId="10117" priority="19413">
      <formula>AC590=15</formula>
    </cfRule>
    <cfRule type="expression" dxfId="10116" priority="19414">
      <formula>AE590=10</formula>
    </cfRule>
    <cfRule type="expression" dxfId="10115" priority="19415">
      <formula>AC590=15</formula>
    </cfRule>
  </conditionalFormatting>
  <conditionalFormatting sqref="W590:X590">
    <cfRule type="expression" dxfId="10114" priority="19410">
      <formula>AA590=10</formula>
    </cfRule>
    <cfRule type="expression" dxfId="10113" priority="19411">
      <formula>W590=25</formula>
    </cfRule>
    <cfRule type="expression" dxfId="10112" priority="19412">
      <formula>Y590=15</formula>
    </cfRule>
  </conditionalFormatting>
  <conditionalFormatting sqref="Y590:Z590">
    <cfRule type="expression" dxfId="10111" priority="19407">
      <formula>Y590=15</formula>
    </cfRule>
    <cfRule type="expression" dxfId="10110" priority="19408">
      <formula>AA590=10</formula>
    </cfRule>
    <cfRule type="expression" dxfId="10109" priority="19409">
      <formula>W590=25</formula>
    </cfRule>
  </conditionalFormatting>
  <conditionalFormatting sqref="AC590:AD593">
    <cfRule type="cellIs" dxfId="10108" priority="19403" operator="equal">
      <formula>25</formula>
    </cfRule>
  </conditionalFormatting>
  <conditionalFormatting sqref="AE590:AF593">
    <cfRule type="cellIs" dxfId="10107" priority="19402" operator="equal">
      <formula>15</formula>
    </cfRule>
  </conditionalFormatting>
  <conditionalFormatting sqref="AC590:AD593">
    <cfRule type="expression" dxfId="10106" priority="19401">
      <formula>AE590=15</formula>
    </cfRule>
  </conditionalFormatting>
  <conditionalFormatting sqref="AE590:AF593">
    <cfRule type="expression" dxfId="10105" priority="19400">
      <formula>AC590=25</formula>
    </cfRule>
  </conditionalFormatting>
  <conditionalFormatting sqref="AN589:AO589">
    <cfRule type="cellIs" dxfId="10104" priority="19394" operator="equal">
      <formula>"NO"</formula>
    </cfRule>
  </conditionalFormatting>
  <conditionalFormatting sqref="AJ589:AK589">
    <cfRule type="cellIs" dxfId="10103" priority="19398" operator="equal">
      <formula>"NO"</formula>
    </cfRule>
    <cfRule type="cellIs" dxfId="10102" priority="19399" operator="equal">
      <formula>"SI"</formula>
    </cfRule>
  </conditionalFormatting>
  <conditionalFormatting sqref="AL589:AM589">
    <cfRule type="cellIs" dxfId="10101" priority="19396" operator="equal">
      <formula>"ALE"</formula>
    </cfRule>
    <cfRule type="cellIs" dxfId="10100" priority="19397" operator="equal">
      <formula>"CON"</formula>
    </cfRule>
  </conditionalFormatting>
  <conditionalFormatting sqref="AJ590:AK590">
    <cfRule type="cellIs" dxfId="10099" priority="19392" operator="equal">
      <formula>"NO"</formula>
    </cfRule>
    <cfRule type="cellIs" dxfId="10098" priority="19393" operator="equal">
      <formula>"SI"</formula>
    </cfRule>
  </conditionalFormatting>
  <conditionalFormatting sqref="AL590:AM590">
    <cfRule type="cellIs" dxfId="10097" priority="19390" operator="equal">
      <formula>"ALE"</formula>
    </cfRule>
    <cfRule type="cellIs" dxfId="10096" priority="19391" operator="equal">
      <formula>"CON"</formula>
    </cfRule>
  </conditionalFormatting>
  <conditionalFormatting sqref="AN590:AO590">
    <cfRule type="cellIs" dxfId="10095" priority="19388" operator="equal">
      <formula>"NO"</formula>
    </cfRule>
  </conditionalFormatting>
  <conditionalFormatting sqref="CA589:CC593 CE589:CG593 CI589:CK593 CM589:CO593">
    <cfRule type="cellIs" dxfId="10094" priority="19386" operator="equal">
      <formula>"NO"</formula>
    </cfRule>
    <cfRule type="cellIs" dxfId="10093" priority="19387" operator="equal">
      <formula>"SI"</formula>
    </cfRule>
  </conditionalFormatting>
  <conditionalFormatting sqref="DA589:DC593 DE589:DG593 DM589:DO593 DI589:DK593">
    <cfRule type="cellIs" dxfId="10092" priority="19384" operator="equal">
      <formula>"NO"</formula>
    </cfRule>
    <cfRule type="cellIs" dxfId="10091" priority="19385" operator="equal">
      <formula>"SI"</formula>
    </cfRule>
  </conditionalFormatting>
  <conditionalFormatting sqref="CV589:CY593">
    <cfRule type="cellIs" dxfId="10090" priority="19382" operator="equal">
      <formula>"NO"</formula>
    </cfRule>
    <cfRule type="cellIs" dxfId="10089" priority="19383" operator="equal">
      <formula>"SI"</formula>
    </cfRule>
  </conditionalFormatting>
  <conditionalFormatting sqref="U595:V599">
    <cfRule type="cellIs" dxfId="10088" priority="19381" operator="equal">
      <formula>"X"</formula>
    </cfRule>
  </conditionalFormatting>
  <conditionalFormatting sqref="AJ597:AK599">
    <cfRule type="cellIs" dxfId="10087" priority="19379" operator="equal">
      <formula>"NO"</formula>
    </cfRule>
    <cfRule type="cellIs" dxfId="10086" priority="19380" operator="equal">
      <formula>"SI"</formula>
    </cfRule>
  </conditionalFormatting>
  <conditionalFormatting sqref="AL597:AM599">
    <cfRule type="cellIs" dxfId="10085" priority="19377" operator="equal">
      <formula>"ALE"</formula>
    </cfRule>
    <cfRule type="cellIs" dxfId="10084" priority="19378" operator="equal">
      <formula>"CON"</formula>
    </cfRule>
  </conditionalFormatting>
  <conditionalFormatting sqref="U595:U599">
    <cfRule type="cellIs" dxfId="10083" priority="19322" operator="equal">
      <formula>"Y"</formula>
    </cfRule>
  </conditionalFormatting>
  <conditionalFormatting sqref="AH595:AI599">
    <cfRule type="cellIs" dxfId="10082" priority="19373" operator="equal">
      <formula>0</formula>
    </cfRule>
    <cfRule type="cellIs" dxfId="10081" priority="19374" operator="between">
      <formula>"0.1"</formula>
      <formula>100</formula>
    </cfRule>
    <cfRule type="cellIs" dxfId="10080" priority="19375" operator="between">
      <formula>0</formula>
      <formula>100</formula>
    </cfRule>
    <cfRule type="cellIs" dxfId="10079" priority="19376" operator="between">
      <formula>0</formula>
      <formula>100</formula>
    </cfRule>
  </conditionalFormatting>
  <conditionalFormatting sqref="AI595:AI599">
    <cfRule type="cellIs" dxfId="10078" priority="19370" operator="equal">
      <formula>0</formula>
    </cfRule>
    <cfRule type="cellIs" dxfId="10077" priority="19371" operator="between">
      <formula>0</formula>
      <formula>100</formula>
    </cfRule>
    <cfRule type="cellIs" dxfId="10076" priority="19372" operator="between">
      <formula>"0.1"</formula>
      <formula>100</formula>
    </cfRule>
  </conditionalFormatting>
  <conditionalFormatting sqref="BA595">
    <cfRule type="cellIs" dxfId="10075" priority="19368" operator="equal">
      <formula>"NO"</formula>
    </cfRule>
    <cfRule type="cellIs" dxfId="10074" priority="19369" operator="equal">
      <formula>"SI"</formula>
    </cfRule>
  </conditionalFormatting>
  <conditionalFormatting sqref="AH595:AH599">
    <cfRule type="cellIs" dxfId="10073" priority="19367" operator="equal">
      <formula>0.58</formula>
    </cfRule>
  </conditionalFormatting>
  <conditionalFormatting sqref="AI595:AI599">
    <cfRule type="cellIs" dxfId="10072" priority="19366" operator="equal">
      <formula>0.56</formula>
    </cfRule>
  </conditionalFormatting>
  <conditionalFormatting sqref="AX595:AX599">
    <cfRule type="expression" dxfId="10071" priority="19340">
      <formula>"&lt;,2"</formula>
    </cfRule>
  </conditionalFormatting>
  <conditionalFormatting sqref="AV595:AV599">
    <cfRule type="expression" dxfId="10070" priority="19339">
      <formula>"&lt;,2"</formula>
    </cfRule>
  </conditionalFormatting>
  <conditionalFormatting sqref="AZ595">
    <cfRule type="expression" dxfId="10069" priority="19341">
      <formula>$BC595=25</formula>
    </cfRule>
    <cfRule type="expression" dxfId="10068" priority="19342">
      <formula>$BC595=24</formula>
    </cfRule>
    <cfRule type="expression" dxfId="10067" priority="19343">
      <formula>$BC595=23</formula>
    </cfRule>
    <cfRule type="expression" dxfId="10066" priority="19344">
      <formula>$BC595=22</formula>
    </cfRule>
    <cfRule type="expression" dxfId="10065" priority="19345">
      <formula>$BC595=21</formula>
    </cfRule>
    <cfRule type="expression" dxfId="10064" priority="19346">
      <formula>$BC595=20</formula>
    </cfRule>
    <cfRule type="expression" dxfId="10063" priority="19347">
      <formula>$BC595=19</formula>
    </cfRule>
    <cfRule type="expression" dxfId="10062" priority="19348">
      <formula>$BC595=18</formula>
    </cfRule>
    <cfRule type="expression" dxfId="10061" priority="19349">
      <formula>$BC595=17</formula>
    </cfRule>
    <cfRule type="expression" dxfId="10060" priority="19350">
      <formula>$BC595=16</formula>
    </cfRule>
    <cfRule type="expression" dxfId="10059" priority="19351">
      <formula>$BC595=15</formula>
    </cfRule>
    <cfRule type="expression" dxfId="10058" priority="19352">
      <formula>$BC595=14</formula>
    </cfRule>
    <cfRule type="expression" dxfId="10057" priority="19353">
      <formula>$BC595=13</formula>
    </cfRule>
    <cfRule type="expression" dxfId="10056" priority="19354">
      <formula>$BC595=12</formula>
    </cfRule>
    <cfRule type="expression" dxfId="10055" priority="19355">
      <formula>$BC595=11</formula>
    </cfRule>
    <cfRule type="expression" dxfId="10054" priority="19356">
      <formula>$BC595=10</formula>
    </cfRule>
    <cfRule type="expression" dxfId="10053" priority="19357">
      <formula>$BC595=9</formula>
    </cfRule>
    <cfRule type="expression" dxfId="10052" priority="19358">
      <formula>$BC595=8</formula>
    </cfRule>
    <cfRule type="expression" dxfId="10051" priority="19359">
      <formula>$BC595=7</formula>
    </cfRule>
    <cfRule type="expression" dxfId="10050" priority="19360">
      <formula>$BC595=6</formula>
    </cfRule>
    <cfRule type="expression" dxfId="10049" priority="19361">
      <formula>$BC595=5</formula>
    </cfRule>
    <cfRule type="expression" dxfId="10048" priority="19362">
      <formula>$BC595=4</formula>
    </cfRule>
    <cfRule type="expression" dxfId="10047" priority="19363">
      <formula>$BC595=3</formula>
    </cfRule>
    <cfRule type="expression" dxfId="10046" priority="19364">
      <formula>$BC595=2</formula>
    </cfRule>
    <cfRule type="expression" dxfId="10045" priority="19365">
      <formula>$BC595=1</formula>
    </cfRule>
  </conditionalFormatting>
  <conditionalFormatting sqref="AW595:AW599">
    <cfRule type="beginsWith" dxfId="10044" priority="19334" operator="beginsWith" text="MUY ALTA">
      <formula>LEFT(AW595,LEN("MUY ALTA"))="MUY ALTA"</formula>
    </cfRule>
    <cfRule type="beginsWith" dxfId="10043" priority="19335" operator="beginsWith" text="ALTA">
      <formula>LEFT(AW595,LEN("ALTA"))="ALTA"</formula>
    </cfRule>
    <cfRule type="beginsWith" dxfId="10042" priority="19336" operator="beginsWith" text="MEDIA">
      <formula>LEFT(AW595,LEN("MEDIA"))="MEDIA"</formula>
    </cfRule>
    <cfRule type="beginsWith" dxfId="10041" priority="19337" operator="beginsWith" text="BAJA">
      <formula>LEFT(AW595,LEN("BAJA"))="BAJA"</formula>
    </cfRule>
    <cfRule type="beginsWith" dxfId="10040" priority="19338" operator="beginsWith" text="MUY BAJA">
      <formula>LEFT(AW595,LEN("MUY BAJA"))="MUY BAJA"</formula>
    </cfRule>
  </conditionalFormatting>
  <conditionalFormatting sqref="AY595:AY599">
    <cfRule type="beginsWith" dxfId="10039" priority="19329" operator="beginsWith" text="MUY ALTA">
      <formula>LEFT(AY595,LEN("MUY ALTA"))="MUY ALTA"</formula>
    </cfRule>
    <cfRule type="beginsWith" dxfId="10038" priority="19330" operator="beginsWith" text="ALTA">
      <formula>LEFT(AY595,LEN("ALTA"))="ALTA"</formula>
    </cfRule>
    <cfRule type="beginsWith" dxfId="10037" priority="19331" operator="beginsWith" text="MEDIA">
      <formula>LEFT(AY595,LEN("MEDIA"))="MEDIA"</formula>
    </cfRule>
    <cfRule type="beginsWith" dxfId="10036" priority="19332" operator="beginsWith" text="BAJA">
      <formula>LEFT(AY595,LEN("BAJA"))="BAJA"</formula>
    </cfRule>
    <cfRule type="beginsWith" dxfId="10035" priority="19333" operator="beginsWith" text="MUY BAJA">
      <formula>LEFT(AY595,LEN("MUY BAJA"))="MUY BAJA"</formula>
    </cfRule>
  </conditionalFormatting>
  <conditionalFormatting sqref="AN597:AO599">
    <cfRule type="cellIs" dxfId="10034" priority="19327" operator="equal">
      <formula>"NO"</formula>
    </cfRule>
  </conditionalFormatting>
  <conditionalFormatting sqref="BA595:BA599">
    <cfRule type="cellIs" dxfId="10033" priority="19324" operator="equal">
      <formula>"Evitar"</formula>
    </cfRule>
    <cfRule type="cellIs" dxfId="10032" priority="19325" operator="equal">
      <formula>"Aceptar"</formula>
    </cfRule>
    <cfRule type="cellIs" dxfId="10031" priority="19326" operator="equal">
      <formula>"Reducir"</formula>
    </cfRule>
  </conditionalFormatting>
  <conditionalFormatting sqref="V595:V599">
    <cfRule type="cellIs" dxfId="10030" priority="19323" operator="equal">
      <formula>"X"</formula>
    </cfRule>
  </conditionalFormatting>
  <conditionalFormatting sqref="R595">
    <cfRule type="expression" dxfId="10029" priority="19297">
      <formula>$S595=25</formula>
    </cfRule>
    <cfRule type="expression" dxfId="10028" priority="19298">
      <formula>$S595=24</formula>
    </cfRule>
    <cfRule type="expression" dxfId="10027" priority="19299">
      <formula>$S595=23</formula>
    </cfRule>
    <cfRule type="expression" dxfId="10026" priority="19300">
      <formula>$S595=22</formula>
    </cfRule>
    <cfRule type="expression" dxfId="10025" priority="19301">
      <formula>$S595=21</formula>
    </cfRule>
    <cfRule type="expression" dxfId="10024" priority="19302">
      <formula>$S595=20</formula>
    </cfRule>
    <cfRule type="expression" dxfId="10023" priority="19303">
      <formula>$S595=19</formula>
    </cfRule>
    <cfRule type="expression" dxfId="10022" priority="19304">
      <formula>$S595=18</formula>
    </cfRule>
    <cfRule type="expression" dxfId="10021" priority="19305">
      <formula>$S595=17</formula>
    </cfRule>
    <cfRule type="expression" dxfId="10020" priority="19306">
      <formula>$S595=16</formula>
    </cfRule>
    <cfRule type="expression" dxfId="10019" priority="19307">
      <formula>$S595=15</formula>
    </cfRule>
    <cfRule type="expression" dxfId="10018" priority="19308">
      <formula>$S595=14</formula>
    </cfRule>
    <cfRule type="expression" dxfId="10017" priority="19309">
      <formula>$S595=13</formula>
    </cfRule>
    <cfRule type="expression" dxfId="10016" priority="19310">
      <formula>$S595=12</formula>
    </cfRule>
    <cfRule type="expression" dxfId="10015" priority="19311">
      <formula>$S595=11</formula>
    </cfRule>
    <cfRule type="expression" dxfId="10014" priority="19312">
      <formula>$S595=10</formula>
    </cfRule>
    <cfRule type="expression" dxfId="10013" priority="19313">
      <formula>$S595=9</formula>
    </cfRule>
    <cfRule type="expression" dxfId="10012" priority="19314">
      <formula>$S595=8</formula>
    </cfRule>
    <cfRule type="expression" dxfId="10011" priority="19315">
      <formula>$S595=7</formula>
    </cfRule>
    <cfRule type="expression" dxfId="10010" priority="19316">
      <formula>$S595=6</formula>
    </cfRule>
    <cfRule type="expression" dxfId="10009" priority="19317">
      <formula>$S595=5</formula>
    </cfRule>
    <cfRule type="expression" dxfId="10008" priority="19318">
      <formula>$S595=4</formula>
    </cfRule>
    <cfRule type="expression" dxfId="10007" priority="19319">
      <formula>$S595=3</formula>
    </cfRule>
    <cfRule type="expression" dxfId="10006" priority="19320">
      <formula>$S595=2</formula>
    </cfRule>
    <cfRule type="expression" dxfId="10005" priority="19321">
      <formula>$S595=1</formula>
    </cfRule>
  </conditionalFormatting>
  <conditionalFormatting sqref="P595:P599">
    <cfRule type="expression" dxfId="10004" priority="19296">
      <formula>"&lt;,2"</formula>
    </cfRule>
  </conditionalFormatting>
  <conditionalFormatting sqref="Q595:Q599">
    <cfRule type="cellIs" dxfId="10003" priority="19288" operator="equal">
      <formula>20</formula>
    </cfRule>
    <cfRule type="cellIs" dxfId="10002" priority="19289" operator="equal">
      <formula>10</formula>
    </cfRule>
    <cfRule type="cellIs" dxfId="10001" priority="19290" operator="equal">
      <formula>5</formula>
    </cfRule>
    <cfRule type="cellIs" dxfId="10000" priority="19291" operator="equal">
      <formula>1</formula>
    </cfRule>
    <cfRule type="cellIs" dxfId="9999" priority="19292" operator="equal">
      <formula>0.8</formula>
    </cfRule>
    <cfRule type="cellIs" dxfId="9998" priority="19293" operator="equal">
      <formula>0.6</formula>
    </cfRule>
    <cfRule type="cellIs" dxfId="9997" priority="19294" operator="equal">
      <formula>0.4</formula>
    </cfRule>
    <cfRule type="cellIs" dxfId="9996" priority="19295" operator="equal">
      <formula>20%</formula>
    </cfRule>
  </conditionalFormatting>
  <conditionalFormatting sqref="O595:O599">
    <cfRule type="cellIs" dxfId="9995" priority="19281" operator="equal">
      <formula>"MUY ALTA "</formula>
    </cfRule>
    <cfRule type="cellIs" dxfId="9994" priority="19282" operator="equal">
      <formula>"MUY ALTA"</formula>
    </cfRule>
    <cfRule type="cellIs" dxfId="9993" priority="19283" operator="equal">
      <formula>"ALTA"</formula>
    </cfRule>
    <cfRule type="cellIs" dxfId="9992" priority="19284" operator="equal">
      <formula>"MEDIA"</formula>
    </cfRule>
    <cfRule type="cellIs" dxfId="9991" priority="19285" operator="equal">
      <formula>"BAJA"</formula>
    </cfRule>
    <cfRule type="cellIs" dxfId="9990" priority="19286" operator="equal">
      <formula>"MUY BAJA"</formula>
    </cfRule>
    <cfRule type="cellIs" dxfId="9989" priority="19287" operator="equal">
      <formula>0.2</formula>
    </cfRule>
  </conditionalFormatting>
  <conditionalFormatting sqref="N595:N599">
    <cfRule type="beginsWith" priority="19274" operator="beginsWith" text="La actividad que conlleva el riesgo se ejecuta como máximos 2 veces por año">
      <formula>LEFT(N595,LEN("La actividad que conlleva el riesgo se ejecuta como máximos 2 veces por año"))="La actividad que conlleva el riesgo se ejecuta como máximos 2 veces por año"</formula>
    </cfRule>
    <cfRule type="cellIs" dxfId="9988" priority="19275" operator="equal">
      <formula>"La actividad que conlleva el riesgo se ejecuta como máximos 2 veces por año"</formula>
    </cfRule>
    <cfRule type="cellIs" dxfId="9987" priority="19276" operator="equal">
      <formula>"La actividad que conlleva el riesgo se ejecuta como máximos 2 veces por año "</formula>
    </cfRule>
    <cfRule type="containsText" dxfId="9986" priority="19278" operator="containsText" text="La actividad que conlleva el riesgo se ejecuta como máximos 2 veces por año">
      <formula>NOT(ISERROR(SEARCH("La actividad que conlleva el riesgo se ejecuta como máximos 2 veces por año",N595)))</formula>
    </cfRule>
    <cfRule type="cellIs" dxfId="9985" priority="19279" operator="equal">
      <formula>"La actividad que conlleva el riesgo se ejecuta como máximos 2 veces por año"</formula>
    </cfRule>
    <cfRule type="cellIs" dxfId="9984" priority="19280" operator="equal">
      <formula>"La actividad que conlleva el riesgo se ejecuta como máximos 2 veces por año"</formula>
    </cfRule>
  </conditionalFormatting>
  <conditionalFormatting sqref="V595:V599">
    <cfRule type="expression" dxfId="9983" priority="19272">
      <formula>U595=Y</formula>
    </cfRule>
    <cfRule type="expression" dxfId="9982" priority="19273">
      <formula>U595="y"</formula>
    </cfRule>
  </conditionalFormatting>
  <conditionalFormatting sqref="V596">
    <cfRule type="expression" dxfId="9981" priority="19270">
      <formula>$U$20=Y</formula>
    </cfRule>
    <cfRule type="expression" dxfId="9980" priority="19271">
      <formula>$U$20=x</formula>
    </cfRule>
  </conditionalFormatting>
  <conditionalFormatting sqref="U595:U599">
    <cfRule type="expression" dxfId="9979" priority="19269">
      <formula>V595="X"</formula>
    </cfRule>
  </conditionalFormatting>
  <conditionalFormatting sqref="V595:V599">
    <cfRule type="expression" dxfId="9978" priority="19267">
      <formula>U595=Y</formula>
    </cfRule>
    <cfRule type="expression" dxfId="9977" priority="19268">
      <formula>U595="y"</formula>
    </cfRule>
  </conditionalFormatting>
  <conditionalFormatting sqref="V596">
    <cfRule type="expression" dxfId="9976" priority="19265">
      <formula>$U$20=Y</formula>
    </cfRule>
    <cfRule type="expression" dxfId="9975" priority="19266">
      <formula>$U$20=x</formula>
    </cfRule>
  </conditionalFormatting>
  <conditionalFormatting sqref="U595:U599">
    <cfRule type="expression" dxfId="9974" priority="19264">
      <formula>V595="X"</formula>
    </cfRule>
  </conditionalFormatting>
  <conditionalFormatting sqref="AA595:AB595">
    <cfRule type="expression" dxfId="9973" priority="19251">
      <formula>AA595=10</formula>
    </cfRule>
    <cfRule type="expression" dxfId="9972" priority="19252">
      <formula>Y595=15</formula>
    </cfRule>
    <cfRule type="expression" dxfId="9971" priority="19253">
      <formula>W595=25</formula>
    </cfRule>
    <cfRule type="cellIs" dxfId="9970" priority="19263" operator="equal">
      <formula>25</formula>
    </cfRule>
  </conditionalFormatting>
  <conditionalFormatting sqref="AA595:AB595">
    <cfRule type="expression" dxfId="9969" priority="19260">
      <formula>AC595=15</formula>
    </cfRule>
    <cfRule type="expression" dxfId="9968" priority="19261">
      <formula>AE595=10</formula>
    </cfRule>
    <cfRule type="expression" dxfId="9967" priority="19262">
      <formula>AC595=15</formula>
    </cfRule>
  </conditionalFormatting>
  <conditionalFormatting sqref="W595:X595">
    <cfRule type="expression" dxfId="9966" priority="19257">
      <formula>AA595=10</formula>
    </cfRule>
    <cfRule type="expression" dxfId="9965" priority="19258">
      <formula>W595=25</formula>
    </cfRule>
    <cfRule type="expression" dxfId="9964" priority="19259">
      <formula>Y595=15</formula>
    </cfRule>
  </conditionalFormatting>
  <conditionalFormatting sqref="Y595:Z595">
    <cfRule type="expression" dxfId="9963" priority="19254">
      <formula>Y595=15</formula>
    </cfRule>
    <cfRule type="expression" dxfId="9962" priority="19255">
      <formula>AA595=10</formula>
    </cfRule>
    <cfRule type="expression" dxfId="9961" priority="19256">
      <formula>W595=25</formula>
    </cfRule>
  </conditionalFormatting>
  <conditionalFormatting sqref="AC595:AD595">
    <cfRule type="cellIs" dxfId="9960" priority="19250" operator="equal">
      <formula>25</formula>
    </cfRule>
  </conditionalFormatting>
  <conditionalFormatting sqref="AE595:AF595">
    <cfRule type="cellIs" dxfId="9959" priority="19249" operator="equal">
      <formula>15</formula>
    </cfRule>
  </conditionalFormatting>
  <conditionalFormatting sqref="AC595:AD595">
    <cfRule type="expression" dxfId="9958" priority="19248">
      <formula>AE595=15</formula>
    </cfRule>
  </conditionalFormatting>
  <conditionalFormatting sqref="AE595:AF595">
    <cfRule type="expression" dxfId="9957" priority="19247">
      <formula>AC595=25</formula>
    </cfRule>
  </conditionalFormatting>
  <conditionalFormatting sqref="AA597:AB599">
    <cfRule type="expression" dxfId="9956" priority="19234">
      <formula>AA597=10</formula>
    </cfRule>
    <cfRule type="expression" dxfId="9955" priority="19235">
      <formula>Y597=15</formula>
    </cfRule>
    <cfRule type="expression" dxfId="9954" priority="19236">
      <formula>W597=25</formula>
    </cfRule>
    <cfRule type="cellIs" dxfId="9953" priority="19246" operator="equal">
      <formula>25</formula>
    </cfRule>
  </conditionalFormatting>
  <conditionalFormatting sqref="AA597:AB599">
    <cfRule type="expression" dxfId="9952" priority="19243">
      <formula>AC597=15</formula>
    </cfRule>
    <cfRule type="expression" dxfId="9951" priority="19244">
      <formula>AE597=10</formula>
    </cfRule>
    <cfRule type="expression" dxfId="9950" priority="19245">
      <formula>AC597=15</formula>
    </cfRule>
  </conditionalFormatting>
  <conditionalFormatting sqref="W597:X599">
    <cfRule type="expression" dxfId="9949" priority="19240">
      <formula>AA597=10</formula>
    </cfRule>
    <cfRule type="expression" dxfId="9948" priority="19241">
      <formula>W597=25</formula>
    </cfRule>
    <cfRule type="expression" dxfId="9947" priority="19242">
      <formula>Y597=15</formula>
    </cfRule>
  </conditionalFormatting>
  <conditionalFormatting sqref="Y597:Z599">
    <cfRule type="expression" dxfId="9946" priority="19237">
      <formula>Y597=15</formula>
    </cfRule>
    <cfRule type="expression" dxfId="9945" priority="19238">
      <formula>AA597=10</formula>
    </cfRule>
    <cfRule type="expression" dxfId="9944" priority="19239">
      <formula>W597=25</formula>
    </cfRule>
  </conditionalFormatting>
  <conditionalFormatting sqref="AA596:AB596">
    <cfRule type="expression" dxfId="9943" priority="19221">
      <formula>AA596=10</formula>
    </cfRule>
    <cfRule type="expression" dxfId="9942" priority="19222">
      <formula>Y596=15</formula>
    </cfRule>
    <cfRule type="expression" dxfId="9941" priority="19223">
      <formula>W596=25</formula>
    </cfRule>
    <cfRule type="cellIs" dxfId="9940" priority="19233" operator="equal">
      <formula>25</formula>
    </cfRule>
  </conditionalFormatting>
  <conditionalFormatting sqref="AA596:AB596">
    <cfRule type="expression" dxfId="9939" priority="19230">
      <formula>AC596=15</formula>
    </cfRule>
    <cfRule type="expression" dxfId="9938" priority="19231">
      <formula>AE596=10</formula>
    </cfRule>
    <cfRule type="expression" dxfId="9937" priority="19232">
      <formula>AC596=15</formula>
    </cfRule>
  </conditionalFormatting>
  <conditionalFormatting sqref="W596:X596">
    <cfRule type="expression" dxfId="9936" priority="19227">
      <formula>AA596=10</formula>
    </cfRule>
    <cfRule type="expression" dxfId="9935" priority="19228">
      <formula>W596=25</formula>
    </cfRule>
    <cfRule type="expression" dxfId="9934" priority="19229">
      <formula>Y596=15</formula>
    </cfRule>
  </conditionalFormatting>
  <conditionalFormatting sqref="Y596:Z596">
    <cfRule type="expression" dxfId="9933" priority="19224">
      <formula>Y596=15</formula>
    </cfRule>
    <cfRule type="expression" dxfId="9932" priority="19225">
      <formula>AA596=10</formula>
    </cfRule>
    <cfRule type="expression" dxfId="9931" priority="19226">
      <formula>W596=25</formula>
    </cfRule>
  </conditionalFormatting>
  <conditionalFormatting sqref="AC596:AD599">
    <cfRule type="cellIs" dxfId="9930" priority="19220" operator="equal">
      <formula>25</formula>
    </cfRule>
  </conditionalFormatting>
  <conditionalFormatting sqref="AE596:AF599">
    <cfRule type="cellIs" dxfId="9929" priority="19219" operator="equal">
      <formula>15</formula>
    </cfRule>
  </conditionalFormatting>
  <conditionalFormatting sqref="AC596:AD599">
    <cfRule type="expression" dxfId="9928" priority="19218">
      <formula>AE596=15</formula>
    </cfRule>
  </conditionalFormatting>
  <conditionalFormatting sqref="AE596:AF599">
    <cfRule type="expression" dxfId="9927" priority="19217">
      <formula>AC596=25</formula>
    </cfRule>
  </conditionalFormatting>
  <conditionalFormatting sqref="AN595:AO595">
    <cfRule type="cellIs" dxfId="9926" priority="19211" operator="equal">
      <formula>"NO"</formula>
    </cfRule>
  </conditionalFormatting>
  <conditionalFormatting sqref="AJ595:AK595">
    <cfRule type="cellIs" dxfId="9925" priority="19215" operator="equal">
      <formula>"NO"</formula>
    </cfRule>
    <cfRule type="cellIs" dxfId="9924" priority="19216" operator="equal">
      <formula>"SI"</formula>
    </cfRule>
  </conditionalFormatting>
  <conditionalFormatting sqref="AL595:AM595">
    <cfRule type="cellIs" dxfId="9923" priority="19213" operator="equal">
      <formula>"ALE"</formula>
    </cfRule>
    <cfRule type="cellIs" dxfId="9922" priority="19214" operator="equal">
      <formula>"CON"</formula>
    </cfRule>
  </conditionalFormatting>
  <conditionalFormatting sqref="AJ596:AK596">
    <cfRule type="cellIs" dxfId="9921" priority="19209" operator="equal">
      <formula>"NO"</formula>
    </cfRule>
    <cfRule type="cellIs" dxfId="9920" priority="19210" operator="equal">
      <formula>"SI"</formula>
    </cfRule>
  </conditionalFormatting>
  <conditionalFormatting sqref="AL596:AM596">
    <cfRule type="cellIs" dxfId="9919" priority="19207" operator="equal">
      <formula>"ALE"</formula>
    </cfRule>
    <cfRule type="cellIs" dxfId="9918" priority="19208" operator="equal">
      <formula>"CON"</formula>
    </cfRule>
  </conditionalFormatting>
  <conditionalFormatting sqref="AN596:AO596">
    <cfRule type="cellIs" dxfId="9917" priority="19205" operator="equal">
      <formula>"NO"</formula>
    </cfRule>
  </conditionalFormatting>
  <conditionalFormatting sqref="CA595:CC599 CE595:CG599 CI595:CK599 CM595:CO599">
    <cfRule type="cellIs" dxfId="9916" priority="19203" operator="equal">
      <formula>"NO"</formula>
    </cfRule>
    <cfRule type="cellIs" dxfId="9915" priority="19204" operator="equal">
      <formula>"SI"</formula>
    </cfRule>
  </conditionalFormatting>
  <conditionalFormatting sqref="DA595:DC599 DE595:DG599 DM595:DO599 DI595:DK599">
    <cfRule type="cellIs" dxfId="9914" priority="19201" operator="equal">
      <formula>"NO"</formula>
    </cfRule>
    <cfRule type="cellIs" dxfId="9913" priority="19202" operator="equal">
      <formula>"SI"</formula>
    </cfRule>
  </conditionalFormatting>
  <conditionalFormatting sqref="CV595:CY599">
    <cfRule type="cellIs" dxfId="9912" priority="19199" operator="equal">
      <formula>"NO"</formula>
    </cfRule>
    <cfRule type="cellIs" dxfId="9911" priority="19200" operator="equal">
      <formula>"SI"</formula>
    </cfRule>
  </conditionalFormatting>
  <conditionalFormatting sqref="U601:V605">
    <cfRule type="cellIs" dxfId="9910" priority="19198" operator="equal">
      <formula>"X"</formula>
    </cfRule>
  </conditionalFormatting>
  <conditionalFormatting sqref="AJ603:AK605">
    <cfRule type="cellIs" dxfId="9909" priority="19196" operator="equal">
      <formula>"NO"</formula>
    </cfRule>
    <cfRule type="cellIs" dxfId="9908" priority="19197" operator="equal">
      <formula>"SI"</formula>
    </cfRule>
  </conditionalFormatting>
  <conditionalFormatting sqref="AL603:AM605">
    <cfRule type="cellIs" dxfId="9907" priority="19194" operator="equal">
      <formula>"ALE"</formula>
    </cfRule>
    <cfRule type="cellIs" dxfId="9906" priority="19195" operator="equal">
      <formula>"CON"</formula>
    </cfRule>
  </conditionalFormatting>
  <conditionalFormatting sqref="U601:U605">
    <cfRule type="cellIs" dxfId="9905" priority="19139" operator="equal">
      <formula>"Y"</formula>
    </cfRule>
  </conditionalFormatting>
  <conditionalFormatting sqref="AH601:AI605">
    <cfRule type="cellIs" dxfId="9904" priority="19190" operator="equal">
      <formula>0</formula>
    </cfRule>
    <cfRule type="cellIs" dxfId="9903" priority="19191" operator="between">
      <formula>"0.1"</formula>
      <formula>100</formula>
    </cfRule>
    <cfRule type="cellIs" dxfId="9902" priority="19192" operator="between">
      <formula>0</formula>
      <formula>100</formula>
    </cfRule>
    <cfRule type="cellIs" dxfId="9901" priority="19193" operator="between">
      <formula>0</formula>
      <formula>100</formula>
    </cfRule>
  </conditionalFormatting>
  <conditionalFormatting sqref="AI601:AI605">
    <cfRule type="cellIs" dxfId="9900" priority="19187" operator="equal">
      <formula>0</formula>
    </cfRule>
    <cfRule type="cellIs" dxfId="9899" priority="19188" operator="between">
      <formula>0</formula>
      <formula>100</formula>
    </cfRule>
    <cfRule type="cellIs" dxfId="9898" priority="19189" operator="between">
      <formula>"0.1"</formula>
      <formula>100</formula>
    </cfRule>
  </conditionalFormatting>
  <conditionalFormatting sqref="BA601">
    <cfRule type="cellIs" dxfId="9897" priority="19185" operator="equal">
      <formula>"NO"</formula>
    </cfRule>
    <cfRule type="cellIs" dxfId="9896" priority="19186" operator="equal">
      <formula>"SI"</formula>
    </cfRule>
  </conditionalFormatting>
  <conditionalFormatting sqref="AH601:AH605">
    <cfRule type="cellIs" dxfId="9895" priority="19184" operator="equal">
      <formula>0.58</formula>
    </cfRule>
  </conditionalFormatting>
  <conditionalFormatting sqref="AI601:AI605">
    <cfRule type="cellIs" dxfId="9894" priority="19183" operator="equal">
      <formula>0.56</formula>
    </cfRule>
  </conditionalFormatting>
  <conditionalFormatting sqref="AX601:AX605">
    <cfRule type="expression" dxfId="9893" priority="19157">
      <formula>"&lt;,2"</formula>
    </cfRule>
  </conditionalFormatting>
  <conditionalFormatting sqref="AV601:AV605">
    <cfRule type="expression" dxfId="9892" priority="19156">
      <formula>"&lt;,2"</formula>
    </cfRule>
  </conditionalFormatting>
  <conditionalFormatting sqref="AZ601">
    <cfRule type="expression" dxfId="9891" priority="19158">
      <formula>$BC601=25</formula>
    </cfRule>
    <cfRule type="expression" dxfId="9890" priority="19159">
      <formula>$BC601=24</formula>
    </cfRule>
    <cfRule type="expression" dxfId="9889" priority="19160">
      <formula>$BC601=23</formula>
    </cfRule>
    <cfRule type="expression" dxfId="9888" priority="19161">
      <formula>$BC601=22</formula>
    </cfRule>
    <cfRule type="expression" dxfId="9887" priority="19162">
      <formula>$BC601=21</formula>
    </cfRule>
    <cfRule type="expression" dxfId="9886" priority="19163">
      <formula>$BC601=20</formula>
    </cfRule>
    <cfRule type="expression" dxfId="9885" priority="19164">
      <formula>$BC601=19</formula>
    </cfRule>
    <cfRule type="expression" dxfId="9884" priority="19165">
      <formula>$BC601=18</formula>
    </cfRule>
    <cfRule type="expression" dxfId="9883" priority="19166">
      <formula>$BC601=17</formula>
    </cfRule>
    <cfRule type="expression" dxfId="9882" priority="19167">
      <formula>$BC601=16</formula>
    </cfRule>
    <cfRule type="expression" dxfId="9881" priority="19168">
      <formula>$BC601=15</formula>
    </cfRule>
    <cfRule type="expression" dxfId="9880" priority="19169">
      <formula>$BC601=14</formula>
    </cfRule>
    <cfRule type="expression" dxfId="9879" priority="19170">
      <formula>$BC601=13</formula>
    </cfRule>
    <cfRule type="expression" dxfId="9878" priority="19171">
      <formula>$BC601=12</formula>
    </cfRule>
    <cfRule type="expression" dxfId="9877" priority="19172">
      <formula>$BC601=11</formula>
    </cfRule>
    <cfRule type="expression" dxfId="9876" priority="19173">
      <formula>$BC601=10</formula>
    </cfRule>
    <cfRule type="expression" dxfId="9875" priority="19174">
      <formula>$BC601=9</formula>
    </cfRule>
    <cfRule type="expression" dxfId="9874" priority="19175">
      <formula>$BC601=8</formula>
    </cfRule>
    <cfRule type="expression" dxfId="9873" priority="19176">
      <formula>$BC601=7</formula>
    </cfRule>
    <cfRule type="expression" dxfId="9872" priority="19177">
      <formula>$BC601=6</formula>
    </cfRule>
    <cfRule type="expression" dxfId="9871" priority="19178">
      <formula>$BC601=5</formula>
    </cfRule>
    <cfRule type="expression" dxfId="9870" priority="19179">
      <formula>$BC601=4</formula>
    </cfRule>
    <cfRule type="expression" dxfId="9869" priority="19180">
      <formula>$BC601=3</formula>
    </cfRule>
    <cfRule type="expression" dxfId="9868" priority="19181">
      <formula>$BC601=2</formula>
    </cfRule>
    <cfRule type="expression" dxfId="9867" priority="19182">
      <formula>$BC601=1</formula>
    </cfRule>
  </conditionalFormatting>
  <conditionalFormatting sqref="AW601:AW605">
    <cfRule type="beginsWith" dxfId="9866" priority="19151" operator="beginsWith" text="MUY ALTA">
      <formula>LEFT(AW601,LEN("MUY ALTA"))="MUY ALTA"</formula>
    </cfRule>
    <cfRule type="beginsWith" dxfId="9865" priority="19152" operator="beginsWith" text="ALTA">
      <formula>LEFT(AW601,LEN("ALTA"))="ALTA"</formula>
    </cfRule>
    <cfRule type="beginsWith" dxfId="9864" priority="19153" operator="beginsWith" text="MEDIA">
      <formula>LEFT(AW601,LEN("MEDIA"))="MEDIA"</formula>
    </cfRule>
    <cfRule type="beginsWith" dxfId="9863" priority="19154" operator="beginsWith" text="BAJA">
      <formula>LEFT(AW601,LEN("BAJA"))="BAJA"</formula>
    </cfRule>
    <cfRule type="beginsWith" dxfId="9862" priority="19155" operator="beginsWith" text="MUY BAJA">
      <formula>LEFT(AW601,LEN("MUY BAJA"))="MUY BAJA"</formula>
    </cfRule>
  </conditionalFormatting>
  <conditionalFormatting sqref="AY601:AY605">
    <cfRule type="beginsWith" dxfId="9861" priority="19146" operator="beginsWith" text="MUY ALTA">
      <formula>LEFT(AY601,LEN("MUY ALTA"))="MUY ALTA"</formula>
    </cfRule>
    <cfRule type="beginsWith" dxfId="9860" priority="19147" operator="beginsWith" text="ALTA">
      <formula>LEFT(AY601,LEN("ALTA"))="ALTA"</formula>
    </cfRule>
    <cfRule type="beginsWith" dxfId="9859" priority="19148" operator="beginsWith" text="MEDIA">
      <formula>LEFT(AY601,LEN("MEDIA"))="MEDIA"</formula>
    </cfRule>
    <cfRule type="beginsWith" dxfId="9858" priority="19149" operator="beginsWith" text="BAJA">
      <formula>LEFT(AY601,LEN("BAJA"))="BAJA"</formula>
    </cfRule>
    <cfRule type="beginsWith" dxfId="9857" priority="19150" operator="beginsWith" text="MUY BAJA">
      <formula>LEFT(AY601,LEN("MUY BAJA"))="MUY BAJA"</formula>
    </cfRule>
  </conditionalFormatting>
  <conditionalFormatting sqref="AN603:AO605">
    <cfRule type="cellIs" dxfId="9856" priority="19144" operator="equal">
      <formula>"NO"</formula>
    </cfRule>
  </conditionalFormatting>
  <conditionalFormatting sqref="BA601:BA605">
    <cfRule type="cellIs" dxfId="9855" priority="19141" operator="equal">
      <formula>"Evitar"</formula>
    </cfRule>
    <cfRule type="cellIs" dxfId="9854" priority="19142" operator="equal">
      <formula>"Aceptar"</formula>
    </cfRule>
    <cfRule type="cellIs" dxfId="9853" priority="19143" operator="equal">
      <formula>"Reducir"</formula>
    </cfRule>
  </conditionalFormatting>
  <conditionalFormatting sqref="V601:V605">
    <cfRule type="cellIs" dxfId="9852" priority="19140" operator="equal">
      <formula>"X"</formula>
    </cfRule>
  </conditionalFormatting>
  <conditionalFormatting sqref="R601">
    <cfRule type="expression" dxfId="9851" priority="19114">
      <formula>$S601=25</formula>
    </cfRule>
    <cfRule type="expression" dxfId="9850" priority="19115">
      <formula>$S601=24</formula>
    </cfRule>
    <cfRule type="expression" dxfId="9849" priority="19116">
      <formula>$S601=23</formula>
    </cfRule>
    <cfRule type="expression" dxfId="9848" priority="19117">
      <formula>$S601=22</formula>
    </cfRule>
    <cfRule type="expression" dxfId="9847" priority="19118">
      <formula>$S601=21</formula>
    </cfRule>
    <cfRule type="expression" dxfId="9846" priority="19119">
      <formula>$S601=20</formula>
    </cfRule>
    <cfRule type="expression" dxfId="9845" priority="19120">
      <formula>$S601=19</formula>
    </cfRule>
    <cfRule type="expression" dxfId="9844" priority="19121">
      <formula>$S601=18</formula>
    </cfRule>
    <cfRule type="expression" dxfId="9843" priority="19122">
      <formula>$S601=17</formula>
    </cfRule>
    <cfRule type="expression" dxfId="9842" priority="19123">
      <formula>$S601=16</formula>
    </cfRule>
    <cfRule type="expression" dxfId="9841" priority="19124">
      <formula>$S601=15</formula>
    </cfRule>
    <cfRule type="expression" dxfId="9840" priority="19125">
      <formula>$S601=14</formula>
    </cfRule>
    <cfRule type="expression" dxfId="9839" priority="19126">
      <formula>$S601=13</formula>
    </cfRule>
    <cfRule type="expression" dxfId="9838" priority="19127">
      <formula>$S601=12</formula>
    </cfRule>
    <cfRule type="expression" dxfId="9837" priority="19128">
      <formula>$S601=11</formula>
    </cfRule>
    <cfRule type="expression" dxfId="9836" priority="19129">
      <formula>$S601=10</formula>
    </cfRule>
    <cfRule type="expression" dxfId="9835" priority="19130">
      <formula>$S601=9</formula>
    </cfRule>
    <cfRule type="expression" dxfId="9834" priority="19131">
      <formula>$S601=8</formula>
    </cfRule>
    <cfRule type="expression" dxfId="9833" priority="19132">
      <formula>$S601=7</formula>
    </cfRule>
    <cfRule type="expression" dxfId="9832" priority="19133">
      <formula>$S601=6</formula>
    </cfRule>
    <cfRule type="expression" dxfId="9831" priority="19134">
      <formula>$S601=5</formula>
    </cfRule>
    <cfRule type="expression" dxfId="9830" priority="19135">
      <formula>$S601=4</formula>
    </cfRule>
    <cfRule type="expression" dxfId="9829" priority="19136">
      <formula>$S601=3</formula>
    </cfRule>
    <cfRule type="expression" dxfId="9828" priority="19137">
      <formula>$S601=2</formula>
    </cfRule>
    <cfRule type="expression" dxfId="9827" priority="19138">
      <formula>$S601=1</formula>
    </cfRule>
  </conditionalFormatting>
  <conditionalFormatting sqref="P601:P605">
    <cfRule type="expression" dxfId="9826" priority="19113">
      <formula>"&lt;,2"</formula>
    </cfRule>
  </conditionalFormatting>
  <conditionalFormatting sqref="Q601:Q605">
    <cfRule type="cellIs" dxfId="9825" priority="19105" operator="equal">
      <formula>20</formula>
    </cfRule>
    <cfRule type="cellIs" dxfId="9824" priority="19106" operator="equal">
      <formula>10</formula>
    </cfRule>
    <cfRule type="cellIs" dxfId="9823" priority="19107" operator="equal">
      <formula>5</formula>
    </cfRule>
    <cfRule type="cellIs" dxfId="9822" priority="19108" operator="equal">
      <formula>1</formula>
    </cfRule>
    <cfRule type="cellIs" dxfId="9821" priority="19109" operator="equal">
      <formula>0.8</formula>
    </cfRule>
    <cfRule type="cellIs" dxfId="9820" priority="19110" operator="equal">
      <formula>0.6</formula>
    </cfRule>
    <cfRule type="cellIs" dxfId="9819" priority="19111" operator="equal">
      <formula>0.4</formula>
    </cfRule>
    <cfRule type="cellIs" dxfId="9818" priority="19112" operator="equal">
      <formula>20%</formula>
    </cfRule>
  </conditionalFormatting>
  <conditionalFormatting sqref="O601:O605">
    <cfRule type="cellIs" dxfId="9817" priority="19098" operator="equal">
      <formula>"MUY ALTA "</formula>
    </cfRule>
    <cfRule type="cellIs" dxfId="9816" priority="19099" operator="equal">
      <formula>"MUY ALTA"</formula>
    </cfRule>
    <cfRule type="cellIs" dxfId="9815" priority="19100" operator="equal">
      <formula>"ALTA"</formula>
    </cfRule>
    <cfRule type="cellIs" dxfId="9814" priority="19101" operator="equal">
      <formula>"MEDIA"</formula>
    </cfRule>
    <cfRule type="cellIs" dxfId="9813" priority="19102" operator="equal">
      <formula>"BAJA"</formula>
    </cfRule>
    <cfRule type="cellIs" dxfId="9812" priority="19103" operator="equal">
      <formula>"MUY BAJA"</formula>
    </cfRule>
    <cfRule type="cellIs" dxfId="9811" priority="19104" operator="equal">
      <formula>0.2</formula>
    </cfRule>
  </conditionalFormatting>
  <conditionalFormatting sqref="N601:N605">
    <cfRule type="beginsWith" priority="19091" operator="beginsWith" text="La actividad que conlleva el riesgo se ejecuta como máximos 2 veces por año">
      <formula>LEFT(N601,LEN("La actividad que conlleva el riesgo se ejecuta como máximos 2 veces por año"))="La actividad que conlleva el riesgo se ejecuta como máximos 2 veces por año"</formula>
    </cfRule>
    <cfRule type="cellIs" dxfId="9810" priority="19092" operator="equal">
      <formula>"La actividad que conlleva el riesgo se ejecuta como máximos 2 veces por año"</formula>
    </cfRule>
    <cfRule type="cellIs" dxfId="9809" priority="19093" operator="equal">
      <formula>"La actividad que conlleva el riesgo se ejecuta como máximos 2 veces por año "</formula>
    </cfRule>
    <cfRule type="containsText" dxfId="9808" priority="19095" operator="containsText" text="La actividad que conlleva el riesgo se ejecuta como máximos 2 veces por año">
      <formula>NOT(ISERROR(SEARCH("La actividad que conlleva el riesgo se ejecuta como máximos 2 veces por año",N601)))</formula>
    </cfRule>
    <cfRule type="cellIs" dxfId="9807" priority="19096" operator="equal">
      <formula>"La actividad que conlleva el riesgo se ejecuta como máximos 2 veces por año"</formula>
    </cfRule>
    <cfRule type="cellIs" dxfId="9806" priority="19097" operator="equal">
      <formula>"La actividad que conlleva el riesgo se ejecuta como máximos 2 veces por año"</formula>
    </cfRule>
  </conditionalFormatting>
  <conditionalFormatting sqref="V601:V605">
    <cfRule type="expression" dxfId="9805" priority="19089">
      <formula>U601=Y</formula>
    </cfRule>
    <cfRule type="expression" dxfId="9804" priority="19090">
      <formula>U601="y"</formula>
    </cfRule>
  </conditionalFormatting>
  <conditionalFormatting sqref="V602">
    <cfRule type="expression" dxfId="9803" priority="19087">
      <formula>$U$20=Y</formula>
    </cfRule>
    <cfRule type="expression" dxfId="9802" priority="19088">
      <formula>$U$20=x</formula>
    </cfRule>
  </conditionalFormatting>
  <conditionalFormatting sqref="U601:U605">
    <cfRule type="expression" dxfId="9801" priority="19086">
      <formula>V601="X"</formula>
    </cfRule>
  </conditionalFormatting>
  <conditionalFormatting sqref="V601:V605">
    <cfRule type="expression" dxfId="9800" priority="19084">
      <formula>U601=Y</formula>
    </cfRule>
    <cfRule type="expression" dxfId="9799" priority="19085">
      <formula>U601="y"</formula>
    </cfRule>
  </conditionalFormatting>
  <conditionalFormatting sqref="V602">
    <cfRule type="expression" dxfId="9798" priority="19082">
      <formula>$U$20=Y</formula>
    </cfRule>
    <cfRule type="expression" dxfId="9797" priority="19083">
      <formula>$U$20=x</formula>
    </cfRule>
  </conditionalFormatting>
  <conditionalFormatting sqref="U601:U605">
    <cfRule type="expression" dxfId="9796" priority="19081">
      <formula>V601="X"</formula>
    </cfRule>
  </conditionalFormatting>
  <conditionalFormatting sqref="AA601:AB601">
    <cfRule type="expression" dxfId="9795" priority="19068">
      <formula>AA601=10</formula>
    </cfRule>
    <cfRule type="expression" dxfId="9794" priority="19069">
      <formula>Y601=15</formula>
    </cfRule>
    <cfRule type="expression" dxfId="9793" priority="19070">
      <formula>W601=25</formula>
    </cfRule>
    <cfRule type="cellIs" dxfId="9792" priority="19080" operator="equal">
      <formula>25</formula>
    </cfRule>
  </conditionalFormatting>
  <conditionalFormatting sqref="AA601:AB601">
    <cfRule type="expression" dxfId="9791" priority="19077">
      <formula>AC601=15</formula>
    </cfRule>
    <cfRule type="expression" dxfId="9790" priority="19078">
      <formula>AE601=10</formula>
    </cfRule>
    <cfRule type="expression" dxfId="9789" priority="19079">
      <formula>AC601=15</formula>
    </cfRule>
  </conditionalFormatting>
  <conditionalFormatting sqref="W601:X601">
    <cfRule type="expression" dxfId="9788" priority="19074">
      <formula>AA601=10</formula>
    </cfRule>
    <cfRule type="expression" dxfId="9787" priority="19075">
      <formula>W601=25</formula>
    </cfRule>
    <cfRule type="expression" dxfId="9786" priority="19076">
      <formula>Y601=15</formula>
    </cfRule>
  </conditionalFormatting>
  <conditionalFormatting sqref="Y601:Z601">
    <cfRule type="expression" dxfId="9785" priority="19071">
      <formula>Y601=15</formula>
    </cfRule>
    <cfRule type="expression" dxfId="9784" priority="19072">
      <formula>AA601=10</formula>
    </cfRule>
    <cfRule type="expression" dxfId="9783" priority="19073">
      <formula>W601=25</formula>
    </cfRule>
  </conditionalFormatting>
  <conditionalFormatting sqref="AC601:AD601">
    <cfRule type="cellIs" dxfId="9782" priority="19067" operator="equal">
      <formula>25</formula>
    </cfRule>
  </conditionalFormatting>
  <conditionalFormatting sqref="AE601:AF601">
    <cfRule type="cellIs" dxfId="9781" priority="19066" operator="equal">
      <formula>15</formula>
    </cfRule>
  </conditionalFormatting>
  <conditionalFormatting sqref="AC601:AD601">
    <cfRule type="expression" dxfId="9780" priority="19065">
      <formula>AE601=15</formula>
    </cfRule>
  </conditionalFormatting>
  <conditionalFormatting sqref="AE601:AF601">
    <cfRule type="expression" dxfId="9779" priority="19064">
      <formula>AC601=25</formula>
    </cfRule>
  </conditionalFormatting>
  <conditionalFormatting sqref="AA603:AB605">
    <cfRule type="expression" dxfId="9778" priority="19051">
      <formula>AA603=10</formula>
    </cfRule>
    <cfRule type="expression" dxfId="9777" priority="19052">
      <formula>Y603=15</formula>
    </cfRule>
    <cfRule type="expression" dxfId="9776" priority="19053">
      <formula>W603=25</formula>
    </cfRule>
    <cfRule type="cellIs" dxfId="9775" priority="19063" operator="equal">
      <formula>25</formula>
    </cfRule>
  </conditionalFormatting>
  <conditionalFormatting sqref="AA603:AB605">
    <cfRule type="expression" dxfId="9774" priority="19060">
      <formula>AC603=15</formula>
    </cfRule>
    <cfRule type="expression" dxfId="9773" priority="19061">
      <formula>AE603=10</formula>
    </cfRule>
    <cfRule type="expression" dxfId="9772" priority="19062">
      <formula>AC603=15</formula>
    </cfRule>
  </conditionalFormatting>
  <conditionalFormatting sqref="W603:X605">
    <cfRule type="expression" dxfId="9771" priority="19057">
      <formula>AA603=10</formula>
    </cfRule>
    <cfRule type="expression" dxfId="9770" priority="19058">
      <formula>W603=25</formula>
    </cfRule>
    <cfRule type="expression" dxfId="9769" priority="19059">
      <formula>Y603=15</formula>
    </cfRule>
  </conditionalFormatting>
  <conditionalFormatting sqref="Y603:Z605">
    <cfRule type="expression" dxfId="9768" priority="19054">
      <formula>Y603=15</formula>
    </cfRule>
    <cfRule type="expression" dxfId="9767" priority="19055">
      <formula>AA603=10</formula>
    </cfRule>
    <cfRule type="expression" dxfId="9766" priority="19056">
      <formula>W603=25</formula>
    </cfRule>
  </conditionalFormatting>
  <conditionalFormatting sqref="AA602:AB602">
    <cfRule type="expression" dxfId="9765" priority="19038">
      <formula>AA602=10</formula>
    </cfRule>
    <cfRule type="expression" dxfId="9764" priority="19039">
      <formula>Y602=15</formula>
    </cfRule>
    <cfRule type="expression" dxfId="9763" priority="19040">
      <formula>W602=25</formula>
    </cfRule>
    <cfRule type="cellIs" dxfId="9762" priority="19050" operator="equal">
      <formula>25</formula>
    </cfRule>
  </conditionalFormatting>
  <conditionalFormatting sqref="AA602:AB602">
    <cfRule type="expression" dxfId="9761" priority="19047">
      <formula>AC602=15</formula>
    </cfRule>
    <cfRule type="expression" dxfId="9760" priority="19048">
      <formula>AE602=10</formula>
    </cfRule>
    <cfRule type="expression" dxfId="9759" priority="19049">
      <formula>AC602=15</formula>
    </cfRule>
  </conditionalFormatting>
  <conditionalFormatting sqref="W602:X602">
    <cfRule type="expression" dxfId="9758" priority="19044">
      <formula>AA602=10</formula>
    </cfRule>
    <cfRule type="expression" dxfId="9757" priority="19045">
      <formula>W602=25</formula>
    </cfRule>
    <cfRule type="expression" dxfId="9756" priority="19046">
      <formula>Y602=15</formula>
    </cfRule>
  </conditionalFormatting>
  <conditionalFormatting sqref="Y602:Z602">
    <cfRule type="expression" dxfId="9755" priority="19041">
      <formula>Y602=15</formula>
    </cfRule>
    <cfRule type="expression" dxfId="9754" priority="19042">
      <formula>AA602=10</formula>
    </cfRule>
    <cfRule type="expression" dxfId="9753" priority="19043">
      <formula>W602=25</formula>
    </cfRule>
  </conditionalFormatting>
  <conditionalFormatting sqref="AC602:AD605">
    <cfRule type="cellIs" dxfId="9752" priority="19037" operator="equal">
      <formula>25</formula>
    </cfRule>
  </conditionalFormatting>
  <conditionalFormatting sqref="AE602:AF605">
    <cfRule type="cellIs" dxfId="9751" priority="19036" operator="equal">
      <formula>15</formula>
    </cfRule>
  </conditionalFormatting>
  <conditionalFormatting sqref="AC602:AD605">
    <cfRule type="expression" dxfId="9750" priority="19035">
      <formula>AE602=15</formula>
    </cfRule>
  </conditionalFormatting>
  <conditionalFormatting sqref="AE602:AF605">
    <cfRule type="expression" dxfId="9749" priority="19034">
      <formula>AC602=25</formula>
    </cfRule>
  </conditionalFormatting>
  <conditionalFormatting sqref="AN601:AO601">
    <cfRule type="cellIs" dxfId="9748" priority="19028" operator="equal">
      <formula>"NO"</formula>
    </cfRule>
  </conditionalFormatting>
  <conditionalFormatting sqref="AJ601:AK601">
    <cfRule type="cellIs" dxfId="9747" priority="19032" operator="equal">
      <formula>"NO"</formula>
    </cfRule>
    <cfRule type="cellIs" dxfId="9746" priority="19033" operator="equal">
      <formula>"SI"</formula>
    </cfRule>
  </conditionalFormatting>
  <conditionalFormatting sqref="AL601:AM601">
    <cfRule type="cellIs" dxfId="9745" priority="19030" operator="equal">
      <formula>"ALE"</formula>
    </cfRule>
    <cfRule type="cellIs" dxfId="9744" priority="19031" operator="equal">
      <formula>"CON"</formula>
    </cfRule>
  </conditionalFormatting>
  <conditionalFormatting sqref="AJ602:AK602">
    <cfRule type="cellIs" dxfId="9743" priority="19026" operator="equal">
      <formula>"NO"</formula>
    </cfRule>
    <cfRule type="cellIs" dxfId="9742" priority="19027" operator="equal">
      <formula>"SI"</formula>
    </cfRule>
  </conditionalFormatting>
  <conditionalFormatting sqref="AL602:AM602">
    <cfRule type="cellIs" dxfId="9741" priority="19024" operator="equal">
      <formula>"ALE"</formula>
    </cfRule>
    <cfRule type="cellIs" dxfId="9740" priority="19025" operator="equal">
      <formula>"CON"</formula>
    </cfRule>
  </conditionalFormatting>
  <conditionalFormatting sqref="AN602:AO602">
    <cfRule type="cellIs" dxfId="9739" priority="19022" operator="equal">
      <formula>"NO"</formula>
    </cfRule>
  </conditionalFormatting>
  <conditionalFormatting sqref="CA601:CC605 CE601:CG605 CI601:CK605 CM601:CO605">
    <cfRule type="cellIs" dxfId="9738" priority="19020" operator="equal">
      <formula>"NO"</formula>
    </cfRule>
    <cfRule type="cellIs" dxfId="9737" priority="19021" operator="equal">
      <formula>"SI"</formula>
    </cfRule>
  </conditionalFormatting>
  <conditionalFormatting sqref="DA601:DC605 DE601:DG605 DM601:DO605 DI601:DK605">
    <cfRule type="cellIs" dxfId="9736" priority="19018" operator="equal">
      <formula>"NO"</formula>
    </cfRule>
    <cfRule type="cellIs" dxfId="9735" priority="19019" operator="equal">
      <formula>"SI"</formula>
    </cfRule>
  </conditionalFormatting>
  <conditionalFormatting sqref="CV601:CY605">
    <cfRule type="cellIs" dxfId="9734" priority="19016" operator="equal">
      <formula>"NO"</formula>
    </cfRule>
    <cfRule type="cellIs" dxfId="9733" priority="19017" operator="equal">
      <formula>"SI"</formula>
    </cfRule>
  </conditionalFormatting>
  <conditionalFormatting sqref="U607:V611">
    <cfRule type="cellIs" dxfId="9732" priority="18782" operator="equal">
      <formula>"X"</formula>
    </cfRule>
  </conditionalFormatting>
  <conditionalFormatting sqref="AJ609:AK611">
    <cfRule type="cellIs" dxfId="9731" priority="18780" operator="equal">
      <formula>"NO"</formula>
    </cfRule>
    <cfRule type="cellIs" dxfId="9730" priority="18781" operator="equal">
      <formula>"SI"</formula>
    </cfRule>
  </conditionalFormatting>
  <conditionalFormatting sqref="AL609:AM611">
    <cfRule type="cellIs" dxfId="9729" priority="18778" operator="equal">
      <formula>"ALE"</formula>
    </cfRule>
    <cfRule type="cellIs" dxfId="9728" priority="18779" operator="equal">
      <formula>"CON"</formula>
    </cfRule>
  </conditionalFormatting>
  <conditionalFormatting sqref="U607:U611">
    <cfRule type="cellIs" dxfId="9727" priority="18723" operator="equal">
      <formula>"Y"</formula>
    </cfRule>
  </conditionalFormatting>
  <conditionalFormatting sqref="AH607:AI611">
    <cfRule type="cellIs" dxfId="9726" priority="18774" operator="equal">
      <formula>0</formula>
    </cfRule>
    <cfRule type="cellIs" dxfId="9725" priority="18775" operator="between">
      <formula>"0.1"</formula>
      <formula>100</formula>
    </cfRule>
    <cfRule type="cellIs" dxfId="9724" priority="18776" operator="between">
      <formula>0</formula>
      <formula>100</formula>
    </cfRule>
    <cfRule type="cellIs" dxfId="9723" priority="18777" operator="between">
      <formula>0</formula>
      <formula>100</formula>
    </cfRule>
  </conditionalFormatting>
  <conditionalFormatting sqref="AI607:AI611">
    <cfRule type="cellIs" dxfId="9722" priority="18771" operator="equal">
      <formula>0</formula>
    </cfRule>
    <cfRule type="cellIs" dxfId="9721" priority="18772" operator="between">
      <formula>0</formula>
      <formula>100</formula>
    </cfRule>
    <cfRule type="cellIs" dxfId="9720" priority="18773" operator="between">
      <formula>"0.1"</formula>
      <formula>100</formula>
    </cfRule>
  </conditionalFormatting>
  <conditionalFormatting sqref="BA607">
    <cfRule type="cellIs" dxfId="9719" priority="18769" operator="equal">
      <formula>"NO"</formula>
    </cfRule>
    <cfRule type="cellIs" dxfId="9718" priority="18770" operator="equal">
      <formula>"SI"</formula>
    </cfRule>
  </conditionalFormatting>
  <conditionalFormatting sqref="AH607:AH611">
    <cfRule type="cellIs" dxfId="9717" priority="18768" operator="equal">
      <formula>0.58</formula>
    </cfRule>
  </conditionalFormatting>
  <conditionalFormatting sqref="AI607:AI611">
    <cfRule type="cellIs" dxfId="9716" priority="18767" operator="equal">
      <formula>0.56</formula>
    </cfRule>
  </conditionalFormatting>
  <conditionalFormatting sqref="AX607:AX611">
    <cfRule type="expression" dxfId="9715" priority="18741">
      <formula>"&lt;,2"</formula>
    </cfRule>
  </conditionalFormatting>
  <conditionalFormatting sqref="AV607:AV611">
    <cfRule type="expression" dxfId="9714" priority="18740">
      <formula>"&lt;,2"</formula>
    </cfRule>
  </conditionalFormatting>
  <conditionalFormatting sqref="AZ607">
    <cfRule type="expression" dxfId="9713" priority="18742">
      <formula>$BC607=25</formula>
    </cfRule>
    <cfRule type="expression" dxfId="9712" priority="18743">
      <formula>$BC607=24</formula>
    </cfRule>
    <cfRule type="expression" dxfId="9711" priority="18744">
      <formula>$BC607=23</formula>
    </cfRule>
    <cfRule type="expression" dxfId="9710" priority="18745">
      <formula>$BC607=22</formula>
    </cfRule>
    <cfRule type="expression" dxfId="9709" priority="18746">
      <formula>$BC607=21</formula>
    </cfRule>
    <cfRule type="expression" dxfId="9708" priority="18747">
      <formula>$BC607=20</formula>
    </cfRule>
    <cfRule type="expression" dxfId="9707" priority="18748">
      <formula>$BC607=19</formula>
    </cfRule>
    <cfRule type="expression" dxfId="9706" priority="18749">
      <formula>$BC607=18</formula>
    </cfRule>
    <cfRule type="expression" dxfId="9705" priority="18750">
      <formula>$BC607=17</formula>
    </cfRule>
    <cfRule type="expression" dxfId="9704" priority="18751">
      <formula>$BC607=16</formula>
    </cfRule>
    <cfRule type="expression" dxfId="9703" priority="18752">
      <formula>$BC607=15</formula>
    </cfRule>
    <cfRule type="expression" dxfId="9702" priority="18753">
      <formula>$BC607=14</formula>
    </cfRule>
    <cfRule type="expression" dxfId="9701" priority="18754">
      <formula>$BC607=13</formula>
    </cfRule>
    <cfRule type="expression" dxfId="9700" priority="18755">
      <formula>$BC607=12</formula>
    </cfRule>
    <cfRule type="expression" dxfId="9699" priority="18756">
      <formula>$BC607=11</formula>
    </cfRule>
    <cfRule type="expression" dxfId="9698" priority="18757">
      <formula>$BC607=10</formula>
    </cfRule>
    <cfRule type="expression" dxfId="9697" priority="18758">
      <formula>$BC607=9</formula>
    </cfRule>
    <cfRule type="expression" dxfId="9696" priority="18759">
      <formula>$BC607=8</formula>
    </cfRule>
    <cfRule type="expression" dxfId="9695" priority="18760">
      <formula>$BC607=7</formula>
    </cfRule>
    <cfRule type="expression" dxfId="9694" priority="18761">
      <formula>$BC607=6</formula>
    </cfRule>
    <cfRule type="expression" dxfId="9693" priority="18762">
      <formula>$BC607=5</formula>
    </cfRule>
    <cfRule type="expression" dxfId="9692" priority="18763">
      <formula>$BC607=4</formula>
    </cfRule>
    <cfRule type="expression" dxfId="9691" priority="18764">
      <formula>$BC607=3</formula>
    </cfRule>
    <cfRule type="expression" dxfId="9690" priority="18765">
      <formula>$BC607=2</formula>
    </cfRule>
    <cfRule type="expression" dxfId="9689" priority="18766">
      <formula>$BC607=1</formula>
    </cfRule>
  </conditionalFormatting>
  <conditionalFormatting sqref="AW607:AW611">
    <cfRule type="beginsWith" dxfId="9688" priority="18735" operator="beginsWith" text="MUY ALTA">
      <formula>LEFT(AW607,LEN("MUY ALTA"))="MUY ALTA"</formula>
    </cfRule>
    <cfRule type="beginsWith" dxfId="9687" priority="18736" operator="beginsWith" text="ALTA">
      <formula>LEFT(AW607,LEN("ALTA"))="ALTA"</formula>
    </cfRule>
    <cfRule type="beginsWith" dxfId="9686" priority="18737" operator="beginsWith" text="MEDIA">
      <formula>LEFT(AW607,LEN("MEDIA"))="MEDIA"</formula>
    </cfRule>
    <cfRule type="beginsWith" dxfId="9685" priority="18738" operator="beginsWith" text="BAJA">
      <formula>LEFT(AW607,LEN("BAJA"))="BAJA"</formula>
    </cfRule>
    <cfRule type="beginsWith" dxfId="9684" priority="18739" operator="beginsWith" text="MUY BAJA">
      <formula>LEFT(AW607,LEN("MUY BAJA"))="MUY BAJA"</formula>
    </cfRule>
  </conditionalFormatting>
  <conditionalFormatting sqref="AY607:AY611">
    <cfRule type="beginsWith" dxfId="9683" priority="18730" operator="beginsWith" text="MUY ALTA">
      <formula>LEFT(AY607,LEN("MUY ALTA"))="MUY ALTA"</formula>
    </cfRule>
    <cfRule type="beginsWith" dxfId="9682" priority="18731" operator="beginsWith" text="ALTA">
      <formula>LEFT(AY607,LEN("ALTA"))="ALTA"</formula>
    </cfRule>
    <cfRule type="beginsWith" dxfId="9681" priority="18732" operator="beginsWith" text="MEDIA">
      <formula>LEFT(AY607,LEN("MEDIA"))="MEDIA"</formula>
    </cfRule>
    <cfRule type="beginsWith" dxfId="9680" priority="18733" operator="beginsWith" text="BAJA">
      <formula>LEFT(AY607,LEN("BAJA"))="BAJA"</formula>
    </cfRule>
    <cfRule type="beginsWith" dxfId="9679" priority="18734" operator="beginsWith" text="MUY BAJA">
      <formula>LEFT(AY607,LEN("MUY BAJA"))="MUY BAJA"</formula>
    </cfRule>
  </conditionalFormatting>
  <conditionalFormatting sqref="AN609:AO611">
    <cfRule type="cellIs" dxfId="9678" priority="18728" operator="equal">
      <formula>"NO"</formula>
    </cfRule>
  </conditionalFormatting>
  <conditionalFormatting sqref="BA607:BA611">
    <cfRule type="cellIs" dxfId="9677" priority="18725" operator="equal">
      <formula>"Evitar"</formula>
    </cfRule>
    <cfRule type="cellIs" dxfId="9676" priority="18726" operator="equal">
      <formula>"Aceptar"</formula>
    </cfRule>
    <cfRule type="cellIs" dxfId="9675" priority="18727" operator="equal">
      <formula>"Reducir"</formula>
    </cfRule>
  </conditionalFormatting>
  <conditionalFormatting sqref="V607:V611">
    <cfRule type="cellIs" dxfId="9674" priority="18724" operator="equal">
      <formula>"X"</formula>
    </cfRule>
  </conditionalFormatting>
  <conditionalFormatting sqref="R607">
    <cfRule type="expression" dxfId="9673" priority="18698">
      <formula>$S607=25</formula>
    </cfRule>
    <cfRule type="expression" dxfId="9672" priority="18699">
      <formula>$S607=24</formula>
    </cfRule>
    <cfRule type="expression" dxfId="9671" priority="18700">
      <formula>$S607=23</formula>
    </cfRule>
    <cfRule type="expression" dxfId="9670" priority="18701">
      <formula>$S607=22</formula>
    </cfRule>
    <cfRule type="expression" dxfId="9669" priority="18702">
      <formula>$S607=21</formula>
    </cfRule>
    <cfRule type="expression" dxfId="9668" priority="18703">
      <formula>$S607=20</formula>
    </cfRule>
    <cfRule type="expression" dxfId="9667" priority="18704">
      <formula>$S607=19</formula>
    </cfRule>
    <cfRule type="expression" dxfId="9666" priority="18705">
      <formula>$S607=18</formula>
    </cfRule>
    <cfRule type="expression" dxfId="9665" priority="18706">
      <formula>$S607=17</formula>
    </cfRule>
    <cfRule type="expression" dxfId="9664" priority="18707">
      <formula>$S607=16</formula>
    </cfRule>
    <cfRule type="expression" dxfId="9663" priority="18708">
      <formula>$S607=15</formula>
    </cfRule>
    <cfRule type="expression" dxfId="9662" priority="18709">
      <formula>$S607=14</formula>
    </cfRule>
    <cfRule type="expression" dxfId="9661" priority="18710">
      <formula>$S607=13</formula>
    </cfRule>
    <cfRule type="expression" dxfId="9660" priority="18711">
      <formula>$S607=12</formula>
    </cfRule>
    <cfRule type="expression" dxfId="9659" priority="18712">
      <formula>$S607=11</formula>
    </cfRule>
    <cfRule type="expression" dxfId="9658" priority="18713">
      <formula>$S607=10</formula>
    </cfRule>
    <cfRule type="expression" dxfId="9657" priority="18714">
      <formula>$S607=9</formula>
    </cfRule>
    <cfRule type="expression" dxfId="9656" priority="18715">
      <formula>$S607=8</formula>
    </cfRule>
    <cfRule type="expression" dxfId="9655" priority="18716">
      <formula>$S607=7</formula>
    </cfRule>
    <cfRule type="expression" dxfId="9654" priority="18717">
      <formula>$S607=6</formula>
    </cfRule>
    <cfRule type="expression" dxfId="9653" priority="18718">
      <formula>$S607=5</formula>
    </cfRule>
    <cfRule type="expression" dxfId="9652" priority="18719">
      <formula>$S607=4</formula>
    </cfRule>
    <cfRule type="expression" dxfId="9651" priority="18720">
      <formula>$S607=3</formula>
    </cfRule>
    <cfRule type="expression" dxfId="9650" priority="18721">
      <formula>$S607=2</formula>
    </cfRule>
    <cfRule type="expression" dxfId="9649" priority="18722">
      <formula>$S607=1</formula>
    </cfRule>
  </conditionalFormatting>
  <conditionalFormatting sqref="P607:P611">
    <cfRule type="expression" dxfId="9648" priority="18697">
      <formula>"&lt;,2"</formula>
    </cfRule>
  </conditionalFormatting>
  <conditionalFormatting sqref="Q607:Q611">
    <cfRule type="cellIs" dxfId="9647" priority="18689" operator="equal">
      <formula>20</formula>
    </cfRule>
    <cfRule type="cellIs" dxfId="9646" priority="18690" operator="equal">
      <formula>10</formula>
    </cfRule>
    <cfRule type="cellIs" dxfId="9645" priority="18691" operator="equal">
      <formula>5</formula>
    </cfRule>
    <cfRule type="cellIs" dxfId="9644" priority="18692" operator="equal">
      <formula>1</formula>
    </cfRule>
    <cfRule type="cellIs" dxfId="9643" priority="18693" operator="equal">
      <formula>0.8</formula>
    </cfRule>
    <cfRule type="cellIs" dxfId="9642" priority="18694" operator="equal">
      <formula>0.6</formula>
    </cfRule>
    <cfRule type="cellIs" dxfId="9641" priority="18695" operator="equal">
      <formula>0.4</formula>
    </cfRule>
    <cfRule type="cellIs" dxfId="9640" priority="18696" operator="equal">
      <formula>20%</formula>
    </cfRule>
  </conditionalFormatting>
  <conditionalFormatting sqref="O607:O611">
    <cfRule type="cellIs" dxfId="9639" priority="18682" operator="equal">
      <formula>"MUY ALTA "</formula>
    </cfRule>
    <cfRule type="cellIs" dxfId="9638" priority="18683" operator="equal">
      <formula>"MUY ALTA"</formula>
    </cfRule>
    <cfRule type="cellIs" dxfId="9637" priority="18684" operator="equal">
      <formula>"ALTA"</formula>
    </cfRule>
    <cfRule type="cellIs" dxfId="9636" priority="18685" operator="equal">
      <formula>"MEDIA"</formula>
    </cfRule>
    <cfRule type="cellIs" dxfId="9635" priority="18686" operator="equal">
      <formula>"BAJA"</formula>
    </cfRule>
    <cfRule type="cellIs" dxfId="9634" priority="18687" operator="equal">
      <formula>"MUY BAJA"</formula>
    </cfRule>
    <cfRule type="cellIs" dxfId="9633" priority="18688" operator="equal">
      <formula>0.2</formula>
    </cfRule>
  </conditionalFormatting>
  <conditionalFormatting sqref="N607:N611">
    <cfRule type="beginsWith" priority="18675" operator="beginsWith" text="La actividad que conlleva el riesgo se ejecuta como máximos 2 veces por año">
      <formula>LEFT(N607,LEN("La actividad que conlleva el riesgo se ejecuta como máximos 2 veces por año"))="La actividad que conlleva el riesgo se ejecuta como máximos 2 veces por año"</formula>
    </cfRule>
    <cfRule type="cellIs" dxfId="9632" priority="18676" operator="equal">
      <formula>"La actividad que conlleva el riesgo se ejecuta como máximos 2 veces por año"</formula>
    </cfRule>
    <cfRule type="cellIs" dxfId="9631" priority="18677" operator="equal">
      <formula>"La actividad que conlleva el riesgo se ejecuta como máximos 2 veces por año "</formula>
    </cfRule>
    <cfRule type="containsText" dxfId="9630" priority="18679" operator="containsText" text="La actividad que conlleva el riesgo se ejecuta como máximos 2 veces por año">
      <formula>NOT(ISERROR(SEARCH("La actividad que conlleva el riesgo se ejecuta como máximos 2 veces por año",N607)))</formula>
    </cfRule>
    <cfRule type="cellIs" dxfId="9629" priority="18680" operator="equal">
      <formula>"La actividad que conlleva el riesgo se ejecuta como máximos 2 veces por año"</formula>
    </cfRule>
    <cfRule type="cellIs" dxfId="9628" priority="18681" operator="equal">
      <formula>"La actividad que conlleva el riesgo se ejecuta como máximos 2 veces por año"</formula>
    </cfRule>
  </conditionalFormatting>
  <conditionalFormatting sqref="V607:V611">
    <cfRule type="expression" dxfId="9627" priority="18673">
      <formula>U607=Y</formula>
    </cfRule>
    <cfRule type="expression" dxfId="9626" priority="18674">
      <formula>U607="y"</formula>
    </cfRule>
  </conditionalFormatting>
  <conditionalFormatting sqref="V608">
    <cfRule type="expression" dxfId="9625" priority="18671">
      <formula>$U$20=Y</formula>
    </cfRule>
    <cfRule type="expression" dxfId="9624" priority="18672">
      <formula>$U$20=x</formula>
    </cfRule>
  </conditionalFormatting>
  <conditionalFormatting sqref="U607:U611">
    <cfRule type="expression" dxfId="9623" priority="18670">
      <formula>V607="X"</formula>
    </cfRule>
  </conditionalFormatting>
  <conditionalFormatting sqref="V607:V611">
    <cfRule type="expression" dxfId="9622" priority="18668">
      <formula>U607=Y</formula>
    </cfRule>
    <cfRule type="expression" dxfId="9621" priority="18669">
      <formula>U607="y"</formula>
    </cfRule>
  </conditionalFormatting>
  <conditionalFormatting sqref="V608">
    <cfRule type="expression" dxfId="9620" priority="18666">
      <formula>$U$20=Y</formula>
    </cfRule>
    <cfRule type="expression" dxfId="9619" priority="18667">
      <formula>$U$20=x</formula>
    </cfRule>
  </conditionalFormatting>
  <conditionalFormatting sqref="U607:U611">
    <cfRule type="expression" dxfId="9618" priority="18665">
      <formula>V607="X"</formula>
    </cfRule>
  </conditionalFormatting>
  <conditionalFormatting sqref="AA607:AB607">
    <cfRule type="expression" dxfId="9617" priority="18652">
      <formula>AA607=10</formula>
    </cfRule>
    <cfRule type="expression" dxfId="9616" priority="18653">
      <formula>Y607=15</formula>
    </cfRule>
    <cfRule type="expression" dxfId="9615" priority="18654">
      <formula>W607=25</formula>
    </cfRule>
    <cfRule type="cellIs" dxfId="9614" priority="18664" operator="equal">
      <formula>25</formula>
    </cfRule>
  </conditionalFormatting>
  <conditionalFormatting sqref="AA607:AB607">
    <cfRule type="expression" dxfId="9613" priority="18661">
      <formula>AC607=15</formula>
    </cfRule>
    <cfRule type="expression" dxfId="9612" priority="18662">
      <formula>AE607=10</formula>
    </cfRule>
    <cfRule type="expression" dxfId="9611" priority="18663">
      <formula>AC607=15</formula>
    </cfRule>
  </conditionalFormatting>
  <conditionalFormatting sqref="W607:X607">
    <cfRule type="expression" dxfId="9610" priority="18658">
      <formula>AA607=10</formula>
    </cfRule>
    <cfRule type="expression" dxfId="9609" priority="18659">
      <formula>W607=25</formula>
    </cfRule>
    <cfRule type="expression" dxfId="9608" priority="18660">
      <formula>Y607=15</formula>
    </cfRule>
  </conditionalFormatting>
  <conditionalFormatting sqref="Y607:Z607">
    <cfRule type="expression" dxfId="9607" priority="18655">
      <formula>Y607=15</formula>
    </cfRule>
    <cfRule type="expression" dxfId="9606" priority="18656">
      <formula>AA607=10</formula>
    </cfRule>
    <cfRule type="expression" dxfId="9605" priority="18657">
      <formula>W607=25</formula>
    </cfRule>
  </conditionalFormatting>
  <conditionalFormatting sqref="AC607:AD607">
    <cfRule type="cellIs" dxfId="9604" priority="18651" operator="equal">
      <formula>25</formula>
    </cfRule>
  </conditionalFormatting>
  <conditionalFormatting sqref="AE607:AF607">
    <cfRule type="cellIs" dxfId="9603" priority="18650" operator="equal">
      <formula>15</formula>
    </cfRule>
  </conditionalFormatting>
  <conditionalFormatting sqref="AC607:AD607">
    <cfRule type="expression" dxfId="9602" priority="18649">
      <formula>AE607=15</formula>
    </cfRule>
  </conditionalFormatting>
  <conditionalFormatting sqref="AE607:AF607">
    <cfRule type="expression" dxfId="9601" priority="18648">
      <formula>AC607=25</formula>
    </cfRule>
  </conditionalFormatting>
  <conditionalFormatting sqref="AA609:AB611">
    <cfRule type="expression" dxfId="9600" priority="18635">
      <formula>AA609=10</formula>
    </cfRule>
    <cfRule type="expression" dxfId="9599" priority="18636">
      <formula>Y609=15</formula>
    </cfRule>
    <cfRule type="expression" dxfId="9598" priority="18637">
      <formula>W609=25</formula>
    </cfRule>
    <cfRule type="cellIs" dxfId="9597" priority="18647" operator="equal">
      <formula>25</formula>
    </cfRule>
  </conditionalFormatting>
  <conditionalFormatting sqref="AA609:AB611">
    <cfRule type="expression" dxfId="9596" priority="18644">
      <formula>AC609=15</formula>
    </cfRule>
    <cfRule type="expression" dxfId="9595" priority="18645">
      <formula>AE609=10</formula>
    </cfRule>
    <cfRule type="expression" dxfId="9594" priority="18646">
      <formula>AC609=15</formula>
    </cfRule>
  </conditionalFormatting>
  <conditionalFormatting sqref="W609:X611">
    <cfRule type="expression" dxfId="9593" priority="18641">
      <formula>AA609=10</formula>
    </cfRule>
    <cfRule type="expression" dxfId="9592" priority="18642">
      <formula>W609=25</formula>
    </cfRule>
    <cfRule type="expression" dxfId="9591" priority="18643">
      <formula>Y609=15</formula>
    </cfRule>
  </conditionalFormatting>
  <conditionalFormatting sqref="Y609:Z611">
    <cfRule type="expression" dxfId="9590" priority="18638">
      <formula>Y609=15</formula>
    </cfRule>
    <cfRule type="expression" dxfId="9589" priority="18639">
      <formula>AA609=10</formula>
    </cfRule>
    <cfRule type="expression" dxfId="9588" priority="18640">
      <formula>W609=25</formula>
    </cfRule>
  </conditionalFormatting>
  <conditionalFormatting sqref="AA608:AB608">
    <cfRule type="expression" dxfId="9587" priority="18622">
      <formula>AA608=10</formula>
    </cfRule>
    <cfRule type="expression" dxfId="9586" priority="18623">
      <formula>Y608=15</formula>
    </cfRule>
    <cfRule type="expression" dxfId="9585" priority="18624">
      <formula>W608=25</formula>
    </cfRule>
    <cfRule type="cellIs" dxfId="9584" priority="18634" operator="equal">
      <formula>25</formula>
    </cfRule>
  </conditionalFormatting>
  <conditionalFormatting sqref="AA608:AB608">
    <cfRule type="expression" dxfId="9583" priority="18631">
      <formula>AC608=15</formula>
    </cfRule>
    <cfRule type="expression" dxfId="9582" priority="18632">
      <formula>AE608=10</formula>
    </cfRule>
    <cfRule type="expression" dxfId="9581" priority="18633">
      <formula>AC608=15</formula>
    </cfRule>
  </conditionalFormatting>
  <conditionalFormatting sqref="W608:X608">
    <cfRule type="expression" dxfId="9580" priority="18628">
      <formula>AA608=10</formula>
    </cfRule>
    <cfRule type="expression" dxfId="9579" priority="18629">
      <formula>W608=25</formula>
    </cfRule>
    <cfRule type="expression" dxfId="9578" priority="18630">
      <formula>Y608=15</formula>
    </cfRule>
  </conditionalFormatting>
  <conditionalFormatting sqref="Y608:Z608">
    <cfRule type="expression" dxfId="9577" priority="18625">
      <formula>Y608=15</formula>
    </cfRule>
    <cfRule type="expression" dxfId="9576" priority="18626">
      <formula>AA608=10</formula>
    </cfRule>
    <cfRule type="expression" dxfId="9575" priority="18627">
      <formula>W608=25</formula>
    </cfRule>
  </conditionalFormatting>
  <conditionalFormatting sqref="AC608:AD611">
    <cfRule type="cellIs" dxfId="9574" priority="18621" operator="equal">
      <formula>25</formula>
    </cfRule>
  </conditionalFormatting>
  <conditionalFormatting sqref="AE608:AF611">
    <cfRule type="cellIs" dxfId="9573" priority="18620" operator="equal">
      <formula>15</formula>
    </cfRule>
  </conditionalFormatting>
  <conditionalFormatting sqref="AC608:AD611">
    <cfRule type="expression" dxfId="9572" priority="18619">
      <formula>AE608=15</formula>
    </cfRule>
  </conditionalFormatting>
  <conditionalFormatting sqref="AE608:AF611">
    <cfRule type="expression" dxfId="9571" priority="18618">
      <formula>AC608=25</formula>
    </cfRule>
  </conditionalFormatting>
  <conditionalFormatting sqref="AN607:AO607">
    <cfRule type="cellIs" dxfId="9570" priority="18612" operator="equal">
      <formula>"NO"</formula>
    </cfRule>
  </conditionalFormatting>
  <conditionalFormatting sqref="AJ607:AK607">
    <cfRule type="cellIs" dxfId="9569" priority="18616" operator="equal">
      <formula>"NO"</formula>
    </cfRule>
    <cfRule type="cellIs" dxfId="9568" priority="18617" operator="equal">
      <formula>"SI"</formula>
    </cfRule>
  </conditionalFormatting>
  <conditionalFormatting sqref="AL607:AM607">
    <cfRule type="cellIs" dxfId="9567" priority="18614" operator="equal">
      <formula>"ALE"</formula>
    </cfRule>
    <cfRule type="cellIs" dxfId="9566" priority="18615" operator="equal">
      <formula>"CON"</formula>
    </cfRule>
  </conditionalFormatting>
  <conditionalFormatting sqref="AJ608:AK608">
    <cfRule type="cellIs" dxfId="9565" priority="18610" operator="equal">
      <formula>"NO"</formula>
    </cfRule>
    <cfRule type="cellIs" dxfId="9564" priority="18611" operator="equal">
      <formula>"SI"</formula>
    </cfRule>
  </conditionalFormatting>
  <conditionalFormatting sqref="AL608:AM608">
    <cfRule type="cellIs" dxfId="9563" priority="18608" operator="equal">
      <formula>"ALE"</formula>
    </cfRule>
    <cfRule type="cellIs" dxfId="9562" priority="18609" operator="equal">
      <formula>"CON"</formula>
    </cfRule>
  </conditionalFormatting>
  <conditionalFormatting sqref="AN608:AO608">
    <cfRule type="cellIs" dxfId="9561" priority="18606" operator="equal">
      <formula>"NO"</formula>
    </cfRule>
  </conditionalFormatting>
  <conditionalFormatting sqref="CA607:CC611 CE607:CG611 CI607:CK611 CM607:CO611">
    <cfRule type="cellIs" dxfId="9560" priority="18604" operator="equal">
      <formula>"NO"</formula>
    </cfRule>
    <cfRule type="cellIs" dxfId="9559" priority="18605" operator="equal">
      <formula>"SI"</formula>
    </cfRule>
  </conditionalFormatting>
  <conditionalFormatting sqref="DA607:DC611 DE607:DG611 DM607:DO611 DI607:DK611">
    <cfRule type="cellIs" dxfId="9558" priority="18602" operator="equal">
      <formula>"NO"</formula>
    </cfRule>
    <cfRule type="cellIs" dxfId="9557" priority="18603" operator="equal">
      <formula>"SI"</formula>
    </cfRule>
  </conditionalFormatting>
  <conditionalFormatting sqref="CV607:CY611">
    <cfRule type="cellIs" dxfId="9556" priority="18600" operator="equal">
      <formula>"NO"</formula>
    </cfRule>
    <cfRule type="cellIs" dxfId="9555" priority="18601" operator="equal">
      <formula>"SI"</formula>
    </cfRule>
  </conditionalFormatting>
  <conditionalFormatting sqref="U613:V617">
    <cfRule type="cellIs" dxfId="9554" priority="18599" operator="equal">
      <formula>"X"</formula>
    </cfRule>
  </conditionalFormatting>
  <conditionalFormatting sqref="AJ615:AK617">
    <cfRule type="cellIs" dxfId="9553" priority="18597" operator="equal">
      <formula>"NO"</formula>
    </cfRule>
    <cfRule type="cellIs" dxfId="9552" priority="18598" operator="equal">
      <formula>"SI"</formula>
    </cfRule>
  </conditionalFormatting>
  <conditionalFormatting sqref="AL615:AM617">
    <cfRule type="cellIs" dxfId="9551" priority="18595" operator="equal">
      <formula>"ALE"</formula>
    </cfRule>
    <cfRule type="cellIs" dxfId="9550" priority="18596" operator="equal">
      <formula>"CON"</formula>
    </cfRule>
  </conditionalFormatting>
  <conditionalFormatting sqref="U613:U617">
    <cfRule type="cellIs" dxfId="9549" priority="18540" operator="equal">
      <formula>"Y"</formula>
    </cfRule>
  </conditionalFormatting>
  <conditionalFormatting sqref="AH613:AI617">
    <cfRule type="cellIs" dxfId="9548" priority="18591" operator="equal">
      <formula>0</formula>
    </cfRule>
    <cfRule type="cellIs" dxfId="9547" priority="18592" operator="between">
      <formula>"0.1"</formula>
      <formula>100</formula>
    </cfRule>
    <cfRule type="cellIs" dxfId="9546" priority="18593" operator="between">
      <formula>0</formula>
      <formula>100</formula>
    </cfRule>
    <cfRule type="cellIs" dxfId="9545" priority="18594" operator="between">
      <formula>0</formula>
      <formula>100</formula>
    </cfRule>
  </conditionalFormatting>
  <conditionalFormatting sqref="AI613:AI617">
    <cfRule type="cellIs" dxfId="9544" priority="18588" operator="equal">
      <formula>0</formula>
    </cfRule>
    <cfRule type="cellIs" dxfId="9543" priority="18589" operator="between">
      <formula>0</formula>
      <formula>100</formula>
    </cfRule>
    <cfRule type="cellIs" dxfId="9542" priority="18590" operator="between">
      <formula>"0.1"</formula>
      <formula>100</formula>
    </cfRule>
  </conditionalFormatting>
  <conditionalFormatting sqref="BA613">
    <cfRule type="cellIs" dxfId="9541" priority="18586" operator="equal">
      <formula>"NO"</formula>
    </cfRule>
    <cfRule type="cellIs" dxfId="9540" priority="18587" operator="equal">
      <formula>"SI"</formula>
    </cfRule>
  </conditionalFormatting>
  <conditionalFormatting sqref="AH613:AH617">
    <cfRule type="cellIs" dxfId="9539" priority="18585" operator="equal">
      <formula>0.58</formula>
    </cfRule>
  </conditionalFormatting>
  <conditionalFormatting sqref="AI613:AI617">
    <cfRule type="cellIs" dxfId="9538" priority="18584" operator="equal">
      <formula>0.56</formula>
    </cfRule>
  </conditionalFormatting>
  <conditionalFormatting sqref="AX613:AX617">
    <cfRule type="expression" dxfId="9537" priority="18558">
      <formula>"&lt;,2"</formula>
    </cfRule>
  </conditionalFormatting>
  <conditionalFormatting sqref="AV613:AV617">
    <cfRule type="expression" dxfId="9536" priority="18557">
      <formula>"&lt;,2"</formula>
    </cfRule>
  </conditionalFormatting>
  <conditionalFormatting sqref="AZ613">
    <cfRule type="expression" dxfId="9535" priority="18559">
      <formula>$BC613=25</formula>
    </cfRule>
    <cfRule type="expression" dxfId="9534" priority="18560">
      <formula>$BC613=24</formula>
    </cfRule>
    <cfRule type="expression" dxfId="9533" priority="18561">
      <formula>$BC613=23</formula>
    </cfRule>
    <cfRule type="expression" dxfId="9532" priority="18562">
      <formula>$BC613=22</formula>
    </cfRule>
    <cfRule type="expression" dxfId="9531" priority="18563">
      <formula>$BC613=21</formula>
    </cfRule>
    <cfRule type="expression" dxfId="9530" priority="18564">
      <formula>$BC613=20</formula>
    </cfRule>
    <cfRule type="expression" dxfId="9529" priority="18565">
      <formula>$BC613=19</formula>
    </cfRule>
    <cfRule type="expression" dxfId="9528" priority="18566">
      <formula>$BC613=18</formula>
    </cfRule>
    <cfRule type="expression" dxfId="9527" priority="18567">
      <formula>$BC613=17</formula>
    </cfRule>
    <cfRule type="expression" dxfId="9526" priority="18568">
      <formula>$BC613=16</formula>
    </cfRule>
    <cfRule type="expression" dxfId="9525" priority="18569">
      <formula>$BC613=15</formula>
    </cfRule>
    <cfRule type="expression" dxfId="9524" priority="18570">
      <formula>$BC613=14</formula>
    </cfRule>
    <cfRule type="expression" dxfId="9523" priority="18571">
      <formula>$BC613=13</formula>
    </cfRule>
    <cfRule type="expression" dxfId="9522" priority="18572">
      <formula>$BC613=12</formula>
    </cfRule>
    <cfRule type="expression" dxfId="9521" priority="18573">
      <formula>$BC613=11</formula>
    </cfRule>
    <cfRule type="expression" dxfId="9520" priority="18574">
      <formula>$BC613=10</formula>
    </cfRule>
    <cfRule type="expression" dxfId="9519" priority="18575">
      <formula>$BC613=9</formula>
    </cfRule>
    <cfRule type="expression" dxfId="9518" priority="18576">
      <formula>$BC613=8</formula>
    </cfRule>
    <cfRule type="expression" dxfId="9517" priority="18577">
      <formula>$BC613=7</formula>
    </cfRule>
    <cfRule type="expression" dxfId="9516" priority="18578">
      <formula>$BC613=6</formula>
    </cfRule>
    <cfRule type="expression" dxfId="9515" priority="18579">
      <formula>$BC613=5</formula>
    </cfRule>
    <cfRule type="expression" dxfId="9514" priority="18580">
      <formula>$BC613=4</formula>
    </cfRule>
    <cfRule type="expression" dxfId="9513" priority="18581">
      <formula>$BC613=3</formula>
    </cfRule>
    <cfRule type="expression" dxfId="9512" priority="18582">
      <formula>$BC613=2</formula>
    </cfRule>
    <cfRule type="expression" dxfId="9511" priority="18583">
      <formula>$BC613=1</formula>
    </cfRule>
  </conditionalFormatting>
  <conditionalFormatting sqref="AW613:AW617">
    <cfRule type="beginsWith" dxfId="9510" priority="18552" operator="beginsWith" text="MUY ALTA">
      <formula>LEFT(AW613,LEN("MUY ALTA"))="MUY ALTA"</formula>
    </cfRule>
    <cfRule type="beginsWith" dxfId="9509" priority="18553" operator="beginsWith" text="ALTA">
      <formula>LEFT(AW613,LEN("ALTA"))="ALTA"</formula>
    </cfRule>
    <cfRule type="beginsWith" dxfId="9508" priority="18554" operator="beginsWith" text="MEDIA">
      <formula>LEFT(AW613,LEN("MEDIA"))="MEDIA"</formula>
    </cfRule>
    <cfRule type="beginsWith" dxfId="9507" priority="18555" operator="beginsWith" text="BAJA">
      <formula>LEFT(AW613,LEN("BAJA"))="BAJA"</formula>
    </cfRule>
    <cfRule type="beginsWith" dxfId="9506" priority="18556" operator="beginsWith" text="MUY BAJA">
      <formula>LEFT(AW613,LEN("MUY BAJA"))="MUY BAJA"</formula>
    </cfRule>
  </conditionalFormatting>
  <conditionalFormatting sqref="AY613:AY617">
    <cfRule type="beginsWith" dxfId="9505" priority="18547" operator="beginsWith" text="MUY ALTA">
      <formula>LEFT(AY613,LEN("MUY ALTA"))="MUY ALTA"</formula>
    </cfRule>
    <cfRule type="beginsWith" dxfId="9504" priority="18548" operator="beginsWith" text="ALTA">
      <formula>LEFT(AY613,LEN("ALTA"))="ALTA"</formula>
    </cfRule>
    <cfRule type="beginsWith" dxfId="9503" priority="18549" operator="beginsWith" text="MEDIA">
      <formula>LEFT(AY613,LEN("MEDIA"))="MEDIA"</formula>
    </cfRule>
    <cfRule type="beginsWith" dxfId="9502" priority="18550" operator="beginsWith" text="BAJA">
      <formula>LEFT(AY613,LEN("BAJA"))="BAJA"</formula>
    </cfRule>
    <cfRule type="beginsWith" dxfId="9501" priority="18551" operator="beginsWith" text="MUY BAJA">
      <formula>LEFT(AY613,LEN("MUY BAJA"))="MUY BAJA"</formula>
    </cfRule>
  </conditionalFormatting>
  <conditionalFormatting sqref="AN615:AO617">
    <cfRule type="cellIs" dxfId="9500" priority="18545" operator="equal">
      <formula>"NO"</formula>
    </cfRule>
  </conditionalFormatting>
  <conditionalFormatting sqref="BA613:BA617">
    <cfRule type="cellIs" dxfId="9499" priority="18542" operator="equal">
      <formula>"Evitar"</formula>
    </cfRule>
    <cfRule type="cellIs" dxfId="9498" priority="18543" operator="equal">
      <formula>"Aceptar"</formula>
    </cfRule>
    <cfRule type="cellIs" dxfId="9497" priority="18544" operator="equal">
      <formula>"Reducir"</formula>
    </cfRule>
  </conditionalFormatting>
  <conditionalFormatting sqref="V613:V617">
    <cfRule type="cellIs" dxfId="9496" priority="18541" operator="equal">
      <formula>"X"</formula>
    </cfRule>
  </conditionalFormatting>
  <conditionalFormatting sqref="R613">
    <cfRule type="expression" dxfId="9495" priority="18515">
      <formula>$S613=25</formula>
    </cfRule>
    <cfRule type="expression" dxfId="9494" priority="18516">
      <formula>$S613=24</formula>
    </cfRule>
    <cfRule type="expression" dxfId="9493" priority="18517">
      <formula>$S613=23</formula>
    </cfRule>
    <cfRule type="expression" dxfId="9492" priority="18518">
      <formula>$S613=22</formula>
    </cfRule>
    <cfRule type="expression" dxfId="9491" priority="18519">
      <formula>$S613=21</formula>
    </cfRule>
    <cfRule type="expression" dxfId="9490" priority="18520">
      <formula>$S613=20</formula>
    </cfRule>
    <cfRule type="expression" dxfId="9489" priority="18521">
      <formula>$S613=19</formula>
    </cfRule>
    <cfRule type="expression" dxfId="9488" priority="18522">
      <formula>$S613=18</formula>
    </cfRule>
    <cfRule type="expression" dxfId="9487" priority="18523">
      <formula>$S613=17</formula>
    </cfRule>
    <cfRule type="expression" dxfId="9486" priority="18524">
      <formula>$S613=16</formula>
    </cfRule>
    <cfRule type="expression" dxfId="9485" priority="18525">
      <formula>$S613=15</formula>
    </cfRule>
    <cfRule type="expression" dxfId="9484" priority="18526">
      <formula>$S613=14</formula>
    </cfRule>
    <cfRule type="expression" dxfId="9483" priority="18527">
      <formula>$S613=13</formula>
    </cfRule>
    <cfRule type="expression" dxfId="9482" priority="18528">
      <formula>$S613=12</formula>
    </cfRule>
    <cfRule type="expression" dxfId="9481" priority="18529">
      <formula>$S613=11</formula>
    </cfRule>
    <cfRule type="expression" dxfId="9480" priority="18530">
      <formula>$S613=10</formula>
    </cfRule>
    <cfRule type="expression" dxfId="9479" priority="18531">
      <formula>$S613=9</formula>
    </cfRule>
    <cfRule type="expression" dxfId="9478" priority="18532">
      <formula>$S613=8</formula>
    </cfRule>
    <cfRule type="expression" dxfId="9477" priority="18533">
      <formula>$S613=7</formula>
    </cfRule>
    <cfRule type="expression" dxfId="9476" priority="18534">
      <formula>$S613=6</formula>
    </cfRule>
    <cfRule type="expression" dxfId="9475" priority="18535">
      <formula>$S613=5</formula>
    </cfRule>
    <cfRule type="expression" dxfId="9474" priority="18536">
      <formula>$S613=4</formula>
    </cfRule>
    <cfRule type="expression" dxfId="9473" priority="18537">
      <formula>$S613=3</formula>
    </cfRule>
    <cfRule type="expression" dxfId="9472" priority="18538">
      <formula>$S613=2</formula>
    </cfRule>
    <cfRule type="expression" dxfId="9471" priority="18539">
      <formula>$S613=1</formula>
    </cfRule>
  </conditionalFormatting>
  <conditionalFormatting sqref="P613:P617">
    <cfRule type="expression" dxfId="9470" priority="18514">
      <formula>"&lt;,2"</formula>
    </cfRule>
  </conditionalFormatting>
  <conditionalFormatting sqref="Q613:Q617">
    <cfRule type="cellIs" dxfId="9469" priority="18506" operator="equal">
      <formula>20</formula>
    </cfRule>
    <cfRule type="cellIs" dxfId="9468" priority="18507" operator="equal">
      <formula>10</formula>
    </cfRule>
    <cfRule type="cellIs" dxfId="9467" priority="18508" operator="equal">
      <formula>5</formula>
    </cfRule>
    <cfRule type="cellIs" dxfId="9466" priority="18509" operator="equal">
      <formula>1</formula>
    </cfRule>
    <cfRule type="cellIs" dxfId="9465" priority="18510" operator="equal">
      <formula>0.8</formula>
    </cfRule>
    <cfRule type="cellIs" dxfId="9464" priority="18511" operator="equal">
      <formula>0.6</formula>
    </cfRule>
    <cfRule type="cellIs" dxfId="9463" priority="18512" operator="equal">
      <formula>0.4</formula>
    </cfRule>
    <cfRule type="cellIs" dxfId="9462" priority="18513" operator="equal">
      <formula>20%</formula>
    </cfRule>
  </conditionalFormatting>
  <conditionalFormatting sqref="O613:O617">
    <cfRule type="cellIs" dxfId="9461" priority="18499" operator="equal">
      <formula>"MUY ALTA "</formula>
    </cfRule>
    <cfRule type="cellIs" dxfId="9460" priority="18500" operator="equal">
      <formula>"MUY ALTA"</formula>
    </cfRule>
    <cfRule type="cellIs" dxfId="9459" priority="18501" operator="equal">
      <formula>"ALTA"</formula>
    </cfRule>
    <cfRule type="cellIs" dxfId="9458" priority="18502" operator="equal">
      <formula>"MEDIA"</formula>
    </cfRule>
    <cfRule type="cellIs" dxfId="9457" priority="18503" operator="equal">
      <formula>"BAJA"</formula>
    </cfRule>
    <cfRule type="cellIs" dxfId="9456" priority="18504" operator="equal">
      <formula>"MUY BAJA"</formula>
    </cfRule>
    <cfRule type="cellIs" dxfId="9455" priority="18505" operator="equal">
      <formula>0.2</formula>
    </cfRule>
  </conditionalFormatting>
  <conditionalFormatting sqref="N613:N617">
    <cfRule type="beginsWith" priority="18492" operator="beginsWith" text="La actividad que conlleva el riesgo se ejecuta como máximos 2 veces por año">
      <formula>LEFT(N613,LEN("La actividad que conlleva el riesgo se ejecuta como máximos 2 veces por año"))="La actividad que conlleva el riesgo se ejecuta como máximos 2 veces por año"</formula>
    </cfRule>
    <cfRule type="cellIs" dxfId="9454" priority="18493" operator="equal">
      <formula>"La actividad que conlleva el riesgo se ejecuta como máximos 2 veces por año"</formula>
    </cfRule>
    <cfRule type="cellIs" dxfId="9453" priority="18494" operator="equal">
      <formula>"La actividad que conlleva el riesgo se ejecuta como máximos 2 veces por año "</formula>
    </cfRule>
    <cfRule type="containsText" dxfId="9452" priority="18496" operator="containsText" text="La actividad que conlleva el riesgo se ejecuta como máximos 2 veces por año">
      <formula>NOT(ISERROR(SEARCH("La actividad que conlleva el riesgo se ejecuta como máximos 2 veces por año",N613)))</formula>
    </cfRule>
    <cfRule type="cellIs" dxfId="9451" priority="18497" operator="equal">
      <formula>"La actividad que conlleva el riesgo se ejecuta como máximos 2 veces por año"</formula>
    </cfRule>
    <cfRule type="cellIs" dxfId="9450" priority="18498" operator="equal">
      <formula>"La actividad que conlleva el riesgo se ejecuta como máximos 2 veces por año"</formula>
    </cfRule>
  </conditionalFormatting>
  <conditionalFormatting sqref="V613:V617">
    <cfRule type="expression" dxfId="9449" priority="18490">
      <formula>U613=Y</formula>
    </cfRule>
    <cfRule type="expression" dxfId="9448" priority="18491">
      <formula>U613="y"</formula>
    </cfRule>
  </conditionalFormatting>
  <conditionalFormatting sqref="V614">
    <cfRule type="expression" dxfId="9447" priority="18488">
      <formula>$U$20=Y</formula>
    </cfRule>
    <cfRule type="expression" dxfId="9446" priority="18489">
      <formula>$U$20=x</formula>
    </cfRule>
  </conditionalFormatting>
  <conditionalFormatting sqref="U613:U617">
    <cfRule type="expression" dxfId="9445" priority="18487">
      <formula>V613="X"</formula>
    </cfRule>
  </conditionalFormatting>
  <conditionalFormatting sqref="V613:V617">
    <cfRule type="expression" dxfId="9444" priority="18485">
      <formula>U613=Y</formula>
    </cfRule>
    <cfRule type="expression" dxfId="9443" priority="18486">
      <formula>U613="y"</formula>
    </cfRule>
  </conditionalFormatting>
  <conditionalFormatting sqref="V614">
    <cfRule type="expression" dxfId="9442" priority="18483">
      <formula>$U$20=Y</formula>
    </cfRule>
    <cfRule type="expression" dxfId="9441" priority="18484">
      <formula>$U$20=x</formula>
    </cfRule>
  </conditionalFormatting>
  <conditionalFormatting sqref="U613:U617">
    <cfRule type="expression" dxfId="9440" priority="18482">
      <formula>V613="X"</formula>
    </cfRule>
  </conditionalFormatting>
  <conditionalFormatting sqref="AA613:AB613">
    <cfRule type="expression" dxfId="9439" priority="18469">
      <formula>AA613=10</formula>
    </cfRule>
    <cfRule type="expression" dxfId="9438" priority="18470">
      <formula>Y613=15</formula>
    </cfRule>
    <cfRule type="expression" dxfId="9437" priority="18471">
      <formula>W613=25</formula>
    </cfRule>
    <cfRule type="cellIs" dxfId="9436" priority="18481" operator="equal">
      <formula>25</formula>
    </cfRule>
  </conditionalFormatting>
  <conditionalFormatting sqref="AA613:AB613">
    <cfRule type="expression" dxfId="9435" priority="18478">
      <formula>AC613=15</formula>
    </cfRule>
    <cfRule type="expression" dxfId="9434" priority="18479">
      <formula>AE613=10</formula>
    </cfRule>
    <cfRule type="expression" dxfId="9433" priority="18480">
      <formula>AC613=15</formula>
    </cfRule>
  </conditionalFormatting>
  <conditionalFormatting sqref="W613:X613">
    <cfRule type="expression" dxfId="9432" priority="18475">
      <formula>AA613=10</formula>
    </cfRule>
    <cfRule type="expression" dxfId="9431" priority="18476">
      <formula>W613=25</formula>
    </cfRule>
    <cfRule type="expression" dxfId="9430" priority="18477">
      <formula>Y613=15</formula>
    </cfRule>
  </conditionalFormatting>
  <conditionalFormatting sqref="Y613:Z613">
    <cfRule type="expression" dxfId="9429" priority="18472">
      <formula>Y613=15</formula>
    </cfRule>
    <cfRule type="expression" dxfId="9428" priority="18473">
      <formula>AA613=10</formula>
    </cfRule>
    <cfRule type="expression" dxfId="9427" priority="18474">
      <formula>W613=25</formula>
    </cfRule>
  </conditionalFormatting>
  <conditionalFormatting sqref="AC613:AD613">
    <cfRule type="cellIs" dxfId="9426" priority="18468" operator="equal">
      <formula>25</formula>
    </cfRule>
  </conditionalFormatting>
  <conditionalFormatting sqref="AE613:AF613">
    <cfRule type="cellIs" dxfId="9425" priority="18467" operator="equal">
      <formula>15</formula>
    </cfRule>
  </conditionalFormatting>
  <conditionalFormatting sqref="AC613:AD613">
    <cfRule type="expression" dxfId="9424" priority="18466">
      <formula>AE613=15</formula>
    </cfRule>
  </conditionalFormatting>
  <conditionalFormatting sqref="AE613:AF613">
    <cfRule type="expression" dxfId="9423" priority="18465">
      <formula>AC613=25</formula>
    </cfRule>
  </conditionalFormatting>
  <conditionalFormatting sqref="AA615:AB617">
    <cfRule type="expression" dxfId="9422" priority="18452">
      <formula>AA615=10</formula>
    </cfRule>
    <cfRule type="expression" dxfId="9421" priority="18453">
      <formula>Y615=15</formula>
    </cfRule>
    <cfRule type="expression" dxfId="9420" priority="18454">
      <formula>W615=25</formula>
    </cfRule>
    <cfRule type="cellIs" dxfId="9419" priority="18464" operator="equal">
      <formula>25</formula>
    </cfRule>
  </conditionalFormatting>
  <conditionalFormatting sqref="AA615:AB617">
    <cfRule type="expression" dxfId="9418" priority="18461">
      <formula>AC615=15</formula>
    </cfRule>
    <cfRule type="expression" dxfId="9417" priority="18462">
      <formula>AE615=10</formula>
    </cfRule>
    <cfRule type="expression" dxfId="9416" priority="18463">
      <formula>AC615=15</formula>
    </cfRule>
  </conditionalFormatting>
  <conditionalFormatting sqref="W615:X617">
    <cfRule type="expression" dxfId="9415" priority="18458">
      <formula>AA615=10</formula>
    </cfRule>
    <cfRule type="expression" dxfId="9414" priority="18459">
      <formula>W615=25</formula>
    </cfRule>
    <cfRule type="expression" dxfId="9413" priority="18460">
      <formula>Y615=15</formula>
    </cfRule>
  </conditionalFormatting>
  <conditionalFormatting sqref="Y615:Z617">
    <cfRule type="expression" dxfId="9412" priority="18455">
      <formula>Y615=15</formula>
    </cfRule>
    <cfRule type="expression" dxfId="9411" priority="18456">
      <formula>AA615=10</formula>
    </cfRule>
    <cfRule type="expression" dxfId="9410" priority="18457">
      <formula>W615=25</formula>
    </cfRule>
  </conditionalFormatting>
  <conditionalFormatting sqref="AA614:AB614">
    <cfRule type="expression" dxfId="9409" priority="18439">
      <formula>AA614=10</formula>
    </cfRule>
    <cfRule type="expression" dxfId="9408" priority="18440">
      <formula>Y614=15</formula>
    </cfRule>
    <cfRule type="expression" dxfId="9407" priority="18441">
      <formula>W614=25</formula>
    </cfRule>
    <cfRule type="cellIs" dxfId="9406" priority="18451" operator="equal">
      <formula>25</formula>
    </cfRule>
  </conditionalFormatting>
  <conditionalFormatting sqref="AA614:AB614">
    <cfRule type="expression" dxfId="9405" priority="18448">
      <formula>AC614=15</formula>
    </cfRule>
    <cfRule type="expression" dxfId="9404" priority="18449">
      <formula>AE614=10</formula>
    </cfRule>
    <cfRule type="expression" dxfId="9403" priority="18450">
      <formula>AC614=15</formula>
    </cfRule>
  </conditionalFormatting>
  <conditionalFormatting sqref="W614:X614">
    <cfRule type="expression" dxfId="9402" priority="18445">
      <formula>AA614=10</formula>
    </cfRule>
    <cfRule type="expression" dxfId="9401" priority="18446">
      <formula>W614=25</formula>
    </cfRule>
    <cfRule type="expression" dxfId="9400" priority="18447">
      <formula>Y614=15</formula>
    </cfRule>
  </conditionalFormatting>
  <conditionalFormatting sqref="Y614:Z614">
    <cfRule type="expression" dxfId="9399" priority="18442">
      <formula>Y614=15</formula>
    </cfRule>
    <cfRule type="expression" dxfId="9398" priority="18443">
      <formula>AA614=10</formula>
    </cfRule>
    <cfRule type="expression" dxfId="9397" priority="18444">
      <formula>W614=25</formula>
    </cfRule>
  </conditionalFormatting>
  <conditionalFormatting sqref="AC614:AD617">
    <cfRule type="cellIs" dxfId="9396" priority="18438" operator="equal">
      <formula>25</formula>
    </cfRule>
  </conditionalFormatting>
  <conditionalFormatting sqref="AE614:AF617">
    <cfRule type="cellIs" dxfId="9395" priority="18437" operator="equal">
      <formula>15</formula>
    </cfRule>
  </conditionalFormatting>
  <conditionalFormatting sqref="AC614:AD617">
    <cfRule type="expression" dxfId="9394" priority="18436">
      <formula>AE614=15</formula>
    </cfRule>
  </conditionalFormatting>
  <conditionalFormatting sqref="AE614:AF617">
    <cfRule type="expression" dxfId="9393" priority="18435">
      <formula>AC614=25</formula>
    </cfRule>
  </conditionalFormatting>
  <conditionalFormatting sqref="AN613:AO613">
    <cfRule type="cellIs" dxfId="9392" priority="18429" operator="equal">
      <formula>"NO"</formula>
    </cfRule>
  </conditionalFormatting>
  <conditionalFormatting sqref="AJ613:AK613">
    <cfRule type="cellIs" dxfId="9391" priority="18433" operator="equal">
      <formula>"NO"</formula>
    </cfRule>
    <cfRule type="cellIs" dxfId="9390" priority="18434" operator="equal">
      <formula>"SI"</formula>
    </cfRule>
  </conditionalFormatting>
  <conditionalFormatting sqref="AL613:AM613">
    <cfRule type="cellIs" dxfId="9389" priority="18431" operator="equal">
      <formula>"ALE"</formula>
    </cfRule>
    <cfRule type="cellIs" dxfId="9388" priority="18432" operator="equal">
      <formula>"CON"</formula>
    </cfRule>
  </conditionalFormatting>
  <conditionalFormatting sqref="AJ614:AK614">
    <cfRule type="cellIs" dxfId="9387" priority="18427" operator="equal">
      <formula>"NO"</formula>
    </cfRule>
    <cfRule type="cellIs" dxfId="9386" priority="18428" operator="equal">
      <formula>"SI"</formula>
    </cfRule>
  </conditionalFormatting>
  <conditionalFormatting sqref="AL614:AM614">
    <cfRule type="cellIs" dxfId="9385" priority="18425" operator="equal">
      <formula>"ALE"</formula>
    </cfRule>
    <cfRule type="cellIs" dxfId="9384" priority="18426" operator="equal">
      <formula>"CON"</formula>
    </cfRule>
  </conditionalFormatting>
  <conditionalFormatting sqref="AN614:AO614">
    <cfRule type="cellIs" dxfId="9383" priority="18423" operator="equal">
      <formula>"NO"</formula>
    </cfRule>
  </conditionalFormatting>
  <conditionalFormatting sqref="CA613:CC617 CE613:CG617 CI613:CK617 CM613:CO617">
    <cfRule type="cellIs" dxfId="9382" priority="18421" operator="equal">
      <formula>"NO"</formula>
    </cfRule>
    <cfRule type="cellIs" dxfId="9381" priority="18422" operator="equal">
      <formula>"SI"</formula>
    </cfRule>
  </conditionalFormatting>
  <conditionalFormatting sqref="DA613:DC617 DE613:DG617 DM613:DO617 DI613:DK617">
    <cfRule type="cellIs" dxfId="9380" priority="18419" operator="equal">
      <formula>"NO"</formula>
    </cfRule>
    <cfRule type="cellIs" dxfId="9379" priority="18420" operator="equal">
      <formula>"SI"</formula>
    </cfRule>
  </conditionalFormatting>
  <conditionalFormatting sqref="CV613:CY617">
    <cfRule type="cellIs" dxfId="9378" priority="18417" operator="equal">
      <formula>"NO"</formula>
    </cfRule>
    <cfRule type="cellIs" dxfId="9377" priority="18418" operator="equal">
      <formula>"SI"</formula>
    </cfRule>
  </conditionalFormatting>
  <conditionalFormatting sqref="U661:V665">
    <cfRule type="cellIs" dxfId="9376" priority="17390" operator="equal">
      <formula>"X"</formula>
    </cfRule>
  </conditionalFormatting>
  <conditionalFormatting sqref="AJ661:AK665">
    <cfRule type="cellIs" dxfId="9375" priority="17388" operator="equal">
      <formula>"NO"</formula>
    </cfRule>
    <cfRule type="cellIs" dxfId="9374" priority="17389" operator="equal">
      <formula>"SI"</formula>
    </cfRule>
  </conditionalFormatting>
  <conditionalFormatting sqref="AL661:AM665">
    <cfRule type="cellIs" dxfId="9373" priority="17386" operator="equal">
      <formula>"ALE"</formula>
    </cfRule>
    <cfRule type="cellIs" dxfId="9372" priority="17387" operator="equal">
      <formula>"CON"</formula>
    </cfRule>
  </conditionalFormatting>
  <conditionalFormatting sqref="U661:U665">
    <cfRule type="cellIs" dxfId="9371" priority="17331" operator="equal">
      <formula>"Y"</formula>
    </cfRule>
  </conditionalFormatting>
  <conditionalFormatting sqref="AH661:AI665">
    <cfRule type="cellIs" dxfId="9370" priority="17382" operator="equal">
      <formula>0</formula>
    </cfRule>
    <cfRule type="cellIs" dxfId="9369" priority="17383" operator="between">
      <formula>"0.1"</formula>
      <formula>100</formula>
    </cfRule>
    <cfRule type="cellIs" dxfId="9368" priority="17384" operator="between">
      <formula>0</formula>
      <formula>100</formula>
    </cfRule>
    <cfRule type="cellIs" dxfId="9367" priority="17385" operator="between">
      <formula>0</formula>
      <formula>100</formula>
    </cfRule>
  </conditionalFormatting>
  <conditionalFormatting sqref="AI661:AI665">
    <cfRule type="cellIs" dxfId="9366" priority="17379" operator="equal">
      <formula>0</formula>
    </cfRule>
    <cfRule type="cellIs" dxfId="9365" priority="17380" operator="between">
      <formula>0</formula>
      <formula>100</formula>
    </cfRule>
    <cfRule type="cellIs" dxfId="9364" priority="17381" operator="between">
      <formula>"0.1"</formula>
      <formula>100</formula>
    </cfRule>
  </conditionalFormatting>
  <conditionalFormatting sqref="BA661">
    <cfRule type="cellIs" dxfId="9363" priority="17377" operator="equal">
      <formula>"NO"</formula>
    </cfRule>
    <cfRule type="cellIs" dxfId="9362" priority="17378" operator="equal">
      <formula>"SI"</formula>
    </cfRule>
  </conditionalFormatting>
  <conditionalFormatting sqref="AH661:AH665">
    <cfRule type="cellIs" dxfId="9361" priority="17376" operator="equal">
      <formula>0.58</formula>
    </cfRule>
  </conditionalFormatting>
  <conditionalFormatting sqref="AI661:AI665">
    <cfRule type="cellIs" dxfId="9360" priority="17375" operator="equal">
      <formula>0.56</formula>
    </cfRule>
  </conditionalFormatting>
  <conditionalFormatting sqref="AX661:AX665">
    <cfRule type="expression" dxfId="9359" priority="17349">
      <formula>"&lt;,2"</formula>
    </cfRule>
  </conditionalFormatting>
  <conditionalFormatting sqref="AV661:AV665">
    <cfRule type="expression" dxfId="9358" priority="17348">
      <formula>"&lt;,2"</formula>
    </cfRule>
  </conditionalFormatting>
  <conditionalFormatting sqref="AZ661">
    <cfRule type="expression" dxfId="9357" priority="17350">
      <formula>$BC661=25</formula>
    </cfRule>
    <cfRule type="expression" dxfId="9356" priority="17351">
      <formula>$BC661=24</formula>
    </cfRule>
    <cfRule type="expression" dxfId="9355" priority="17352">
      <formula>$BC661=23</formula>
    </cfRule>
    <cfRule type="expression" dxfId="9354" priority="17353">
      <formula>$BC661=22</formula>
    </cfRule>
    <cfRule type="expression" dxfId="9353" priority="17354">
      <formula>$BC661=21</formula>
    </cfRule>
    <cfRule type="expression" dxfId="9352" priority="17355">
      <formula>$BC661=20</formula>
    </cfRule>
    <cfRule type="expression" dxfId="9351" priority="17356">
      <formula>$BC661=19</formula>
    </cfRule>
    <cfRule type="expression" dxfId="9350" priority="17357">
      <formula>$BC661=18</formula>
    </cfRule>
    <cfRule type="expression" dxfId="9349" priority="17358">
      <formula>$BC661=17</formula>
    </cfRule>
    <cfRule type="expression" dxfId="9348" priority="17359">
      <formula>$BC661=16</formula>
    </cfRule>
    <cfRule type="expression" dxfId="9347" priority="17360">
      <formula>$BC661=15</formula>
    </cfRule>
    <cfRule type="expression" dxfId="9346" priority="17361">
      <formula>$BC661=14</formula>
    </cfRule>
    <cfRule type="expression" dxfId="9345" priority="17362">
      <formula>$BC661=13</formula>
    </cfRule>
    <cfRule type="expression" dxfId="9344" priority="17363">
      <formula>$BC661=12</formula>
    </cfRule>
    <cfRule type="expression" dxfId="9343" priority="17364">
      <formula>$BC661=11</formula>
    </cfRule>
    <cfRule type="expression" dxfId="9342" priority="17365">
      <formula>$BC661=10</formula>
    </cfRule>
    <cfRule type="expression" dxfId="9341" priority="17366">
      <formula>$BC661=9</formula>
    </cfRule>
    <cfRule type="expression" dxfId="9340" priority="17367">
      <formula>$BC661=8</formula>
    </cfRule>
    <cfRule type="expression" dxfId="9339" priority="17368">
      <formula>$BC661=7</formula>
    </cfRule>
    <cfRule type="expression" dxfId="9338" priority="17369">
      <formula>$BC661=6</formula>
    </cfRule>
    <cfRule type="expression" dxfId="9337" priority="17370">
      <formula>$BC661=5</formula>
    </cfRule>
    <cfRule type="expression" dxfId="9336" priority="17371">
      <formula>$BC661=4</formula>
    </cfRule>
    <cfRule type="expression" dxfId="9335" priority="17372">
      <formula>$BC661=3</formula>
    </cfRule>
    <cfRule type="expression" dxfId="9334" priority="17373">
      <formula>$BC661=2</formula>
    </cfRule>
    <cfRule type="expression" dxfId="9333" priority="17374">
      <formula>$BC661=1</formula>
    </cfRule>
  </conditionalFormatting>
  <conditionalFormatting sqref="AW661:AW665">
    <cfRule type="beginsWith" dxfId="9332" priority="17343" operator="beginsWith" text="MUY ALTA">
      <formula>LEFT(AW661,LEN("MUY ALTA"))="MUY ALTA"</formula>
    </cfRule>
    <cfRule type="beginsWith" dxfId="9331" priority="17344" operator="beginsWith" text="ALTA">
      <formula>LEFT(AW661,LEN("ALTA"))="ALTA"</formula>
    </cfRule>
    <cfRule type="beginsWith" dxfId="9330" priority="17345" operator="beginsWith" text="MEDIA">
      <formula>LEFT(AW661,LEN("MEDIA"))="MEDIA"</formula>
    </cfRule>
    <cfRule type="beginsWith" dxfId="9329" priority="17346" operator="beginsWith" text="BAJA">
      <formula>LEFT(AW661,LEN("BAJA"))="BAJA"</formula>
    </cfRule>
    <cfRule type="beginsWith" dxfId="9328" priority="17347" operator="beginsWith" text="MUY BAJA">
      <formula>LEFT(AW661,LEN("MUY BAJA"))="MUY BAJA"</formula>
    </cfRule>
  </conditionalFormatting>
  <conditionalFormatting sqref="AY661:AY665">
    <cfRule type="beginsWith" dxfId="9327" priority="17338" operator="beginsWith" text="MUY ALTA">
      <formula>LEFT(AY661,LEN("MUY ALTA"))="MUY ALTA"</formula>
    </cfRule>
    <cfRule type="beginsWith" dxfId="9326" priority="17339" operator="beginsWith" text="ALTA">
      <formula>LEFT(AY661,LEN("ALTA"))="ALTA"</formula>
    </cfRule>
    <cfRule type="beginsWith" dxfId="9325" priority="17340" operator="beginsWith" text="MEDIA">
      <formula>LEFT(AY661,LEN("MEDIA"))="MEDIA"</formula>
    </cfRule>
    <cfRule type="beginsWith" dxfId="9324" priority="17341" operator="beginsWith" text="BAJA">
      <formula>LEFT(AY661,LEN("BAJA"))="BAJA"</formula>
    </cfRule>
    <cfRule type="beginsWith" dxfId="9323" priority="17342" operator="beginsWith" text="MUY BAJA">
      <formula>LEFT(AY661,LEN("MUY BAJA"))="MUY BAJA"</formula>
    </cfRule>
  </conditionalFormatting>
  <conditionalFormatting sqref="AN661:AO665">
    <cfRule type="cellIs" dxfId="9322" priority="17336" operator="equal">
      <formula>"NO"</formula>
    </cfRule>
  </conditionalFormatting>
  <conditionalFormatting sqref="BA661:BA665">
    <cfRule type="cellIs" dxfId="9321" priority="17333" operator="equal">
      <formula>"Evitar"</formula>
    </cfRule>
    <cfRule type="cellIs" dxfId="9320" priority="17334" operator="equal">
      <formula>"Aceptar"</formula>
    </cfRule>
    <cfRule type="cellIs" dxfId="9319" priority="17335" operator="equal">
      <formula>"Reducir"</formula>
    </cfRule>
  </conditionalFormatting>
  <conditionalFormatting sqref="V661:V665">
    <cfRule type="cellIs" dxfId="9318" priority="17332" operator="equal">
      <formula>"X"</formula>
    </cfRule>
  </conditionalFormatting>
  <conditionalFormatting sqref="R661">
    <cfRule type="expression" dxfId="9317" priority="17306">
      <formula>$S661=25</formula>
    </cfRule>
    <cfRule type="expression" dxfId="9316" priority="17307">
      <formula>$S661=24</formula>
    </cfRule>
    <cfRule type="expression" dxfId="9315" priority="17308">
      <formula>$S661=23</formula>
    </cfRule>
    <cfRule type="expression" dxfId="9314" priority="17309">
      <formula>$S661=22</formula>
    </cfRule>
    <cfRule type="expression" dxfId="9313" priority="17310">
      <formula>$S661=21</formula>
    </cfRule>
    <cfRule type="expression" dxfId="9312" priority="17311">
      <formula>$S661=20</formula>
    </cfRule>
    <cfRule type="expression" dxfId="9311" priority="17312">
      <formula>$S661=19</formula>
    </cfRule>
    <cfRule type="expression" dxfId="9310" priority="17313">
      <formula>$S661=18</formula>
    </cfRule>
    <cfRule type="expression" dxfId="9309" priority="17314">
      <formula>$S661=17</formula>
    </cfRule>
    <cfRule type="expression" dxfId="9308" priority="17315">
      <formula>$S661=16</formula>
    </cfRule>
    <cfRule type="expression" dxfId="9307" priority="17316">
      <formula>$S661=15</formula>
    </cfRule>
    <cfRule type="expression" dxfId="9306" priority="17317">
      <formula>$S661=14</formula>
    </cfRule>
    <cfRule type="expression" dxfId="9305" priority="17318">
      <formula>$S661=13</formula>
    </cfRule>
    <cfRule type="expression" dxfId="9304" priority="17319">
      <formula>$S661=12</formula>
    </cfRule>
    <cfRule type="expression" dxfId="9303" priority="17320">
      <formula>$S661=11</formula>
    </cfRule>
    <cfRule type="expression" dxfId="9302" priority="17321">
      <formula>$S661=10</formula>
    </cfRule>
    <cfRule type="expression" dxfId="9301" priority="17322">
      <formula>$S661=9</formula>
    </cfRule>
    <cfRule type="expression" dxfId="9300" priority="17323">
      <formula>$S661=8</formula>
    </cfRule>
    <cfRule type="expression" dxfId="9299" priority="17324">
      <formula>$S661=7</formula>
    </cfRule>
    <cfRule type="expression" dxfId="9298" priority="17325">
      <formula>$S661=6</formula>
    </cfRule>
    <cfRule type="expression" dxfId="9297" priority="17326">
      <formula>$S661=5</formula>
    </cfRule>
    <cfRule type="expression" dxfId="9296" priority="17327">
      <formula>$S661=4</formula>
    </cfRule>
    <cfRule type="expression" dxfId="9295" priority="17328">
      <formula>$S661=3</formula>
    </cfRule>
    <cfRule type="expression" dxfId="9294" priority="17329">
      <formula>$S661=2</formula>
    </cfRule>
    <cfRule type="expression" dxfId="9293" priority="17330">
      <formula>$S661=1</formula>
    </cfRule>
  </conditionalFormatting>
  <conditionalFormatting sqref="P661:P665">
    <cfRule type="expression" dxfId="9292" priority="17305">
      <formula>"&lt;,2"</formula>
    </cfRule>
  </conditionalFormatting>
  <conditionalFormatting sqref="Q661:Q665">
    <cfRule type="cellIs" dxfId="9291" priority="17297" operator="equal">
      <formula>20</formula>
    </cfRule>
    <cfRule type="cellIs" dxfId="9290" priority="17298" operator="equal">
      <formula>10</formula>
    </cfRule>
    <cfRule type="cellIs" dxfId="9289" priority="17299" operator="equal">
      <formula>5</formula>
    </cfRule>
    <cfRule type="cellIs" dxfId="9288" priority="17300" operator="equal">
      <formula>1</formula>
    </cfRule>
    <cfRule type="cellIs" dxfId="9287" priority="17301" operator="equal">
      <formula>0.8</formula>
    </cfRule>
    <cfRule type="cellIs" dxfId="9286" priority="17302" operator="equal">
      <formula>0.6</formula>
    </cfRule>
    <cfRule type="cellIs" dxfId="9285" priority="17303" operator="equal">
      <formula>0.4</formula>
    </cfRule>
    <cfRule type="cellIs" dxfId="9284" priority="17304" operator="equal">
      <formula>20%</formula>
    </cfRule>
  </conditionalFormatting>
  <conditionalFormatting sqref="O661:O665">
    <cfRule type="cellIs" dxfId="9283" priority="17290" operator="equal">
      <formula>"MUY ALTA "</formula>
    </cfRule>
    <cfRule type="cellIs" dxfId="9282" priority="17291" operator="equal">
      <formula>"MUY ALTA"</formula>
    </cfRule>
    <cfRule type="cellIs" dxfId="9281" priority="17292" operator="equal">
      <formula>"ALTA"</formula>
    </cfRule>
    <cfRule type="cellIs" dxfId="9280" priority="17293" operator="equal">
      <formula>"MEDIA"</formula>
    </cfRule>
    <cfRule type="cellIs" dxfId="9279" priority="17294" operator="equal">
      <formula>"BAJA"</formula>
    </cfRule>
    <cfRule type="cellIs" dxfId="9278" priority="17295" operator="equal">
      <formula>"MUY BAJA"</formula>
    </cfRule>
    <cfRule type="cellIs" dxfId="9277" priority="17296" operator="equal">
      <formula>0.2</formula>
    </cfRule>
  </conditionalFormatting>
  <conditionalFormatting sqref="N661:N665">
    <cfRule type="beginsWith" priority="17283" operator="beginsWith" text="La actividad que conlleva el riesgo se ejecuta como máximos 2 veces por año">
      <formula>LEFT(N661,LEN("La actividad que conlleva el riesgo se ejecuta como máximos 2 veces por año"))="La actividad que conlleva el riesgo se ejecuta como máximos 2 veces por año"</formula>
    </cfRule>
    <cfRule type="cellIs" dxfId="9276" priority="17284" operator="equal">
      <formula>"La actividad que conlleva el riesgo se ejecuta como máximos 2 veces por año"</formula>
    </cfRule>
    <cfRule type="cellIs" dxfId="9275" priority="17285" operator="equal">
      <formula>"La actividad que conlleva el riesgo se ejecuta como máximos 2 veces por año "</formula>
    </cfRule>
    <cfRule type="containsText" dxfId="9274" priority="17287" operator="containsText" text="La actividad que conlleva el riesgo se ejecuta como máximos 2 veces por año">
      <formula>NOT(ISERROR(SEARCH("La actividad que conlleva el riesgo se ejecuta como máximos 2 veces por año",N661)))</formula>
    </cfRule>
    <cfRule type="cellIs" dxfId="9273" priority="17288" operator="equal">
      <formula>"La actividad que conlleva el riesgo se ejecuta como máximos 2 veces por año"</formula>
    </cfRule>
    <cfRule type="cellIs" dxfId="9272" priority="17289" operator="equal">
      <formula>"La actividad que conlleva el riesgo se ejecuta como máximos 2 veces por año"</formula>
    </cfRule>
  </conditionalFormatting>
  <conditionalFormatting sqref="V661:V665">
    <cfRule type="expression" dxfId="9271" priority="17281">
      <formula>U661=Y</formula>
    </cfRule>
    <cfRule type="expression" dxfId="9270" priority="17282">
      <formula>U661="y"</formula>
    </cfRule>
  </conditionalFormatting>
  <conditionalFormatting sqref="V662">
    <cfRule type="expression" dxfId="9269" priority="17279">
      <formula>$U$20=Y</formula>
    </cfRule>
    <cfRule type="expression" dxfId="9268" priority="17280">
      <formula>$U$20=x</formula>
    </cfRule>
  </conditionalFormatting>
  <conditionalFormatting sqref="U661:U665">
    <cfRule type="expression" dxfId="9267" priority="17278">
      <formula>V661="X"</formula>
    </cfRule>
  </conditionalFormatting>
  <conditionalFormatting sqref="V661:V665">
    <cfRule type="expression" dxfId="9266" priority="17276">
      <formula>U661=Y</formula>
    </cfRule>
    <cfRule type="expression" dxfId="9265" priority="17277">
      <formula>U661="y"</formula>
    </cfRule>
  </conditionalFormatting>
  <conditionalFormatting sqref="V662">
    <cfRule type="expression" dxfId="9264" priority="17274">
      <formula>$U$20=Y</formula>
    </cfRule>
    <cfRule type="expression" dxfId="9263" priority="17275">
      <formula>$U$20=x</formula>
    </cfRule>
  </conditionalFormatting>
  <conditionalFormatting sqref="U661:U665">
    <cfRule type="expression" dxfId="9262" priority="17273">
      <formula>V661="X"</formula>
    </cfRule>
  </conditionalFormatting>
  <conditionalFormatting sqref="AA661:AB661">
    <cfRule type="expression" dxfId="9261" priority="17260">
      <formula>AA661=10</formula>
    </cfRule>
    <cfRule type="expression" dxfId="9260" priority="17261">
      <formula>Y661=15</formula>
    </cfRule>
    <cfRule type="expression" dxfId="9259" priority="17262">
      <formula>W661=25</formula>
    </cfRule>
    <cfRule type="cellIs" dxfId="9258" priority="17272" operator="equal">
      <formula>25</formula>
    </cfRule>
  </conditionalFormatting>
  <conditionalFormatting sqref="AA661:AB661">
    <cfRule type="expression" dxfId="9257" priority="17269">
      <formula>AC661=15</formula>
    </cfRule>
    <cfRule type="expression" dxfId="9256" priority="17270">
      <formula>AE661=10</formula>
    </cfRule>
    <cfRule type="expression" dxfId="9255" priority="17271">
      <formula>AC661=15</formula>
    </cfRule>
  </conditionalFormatting>
  <conditionalFormatting sqref="W661:X661">
    <cfRule type="expression" dxfId="9254" priority="17266">
      <formula>AA661=10</formula>
    </cfRule>
    <cfRule type="expression" dxfId="9253" priority="17267">
      <formula>W661=25</formula>
    </cfRule>
    <cfRule type="expression" dxfId="9252" priority="17268">
      <formula>Y661=15</formula>
    </cfRule>
  </conditionalFormatting>
  <conditionalFormatting sqref="Y661:Z661">
    <cfRule type="expression" dxfId="9251" priority="17263">
      <formula>Y661=15</formula>
    </cfRule>
    <cfRule type="expression" dxfId="9250" priority="17264">
      <formula>AA661=10</formula>
    </cfRule>
    <cfRule type="expression" dxfId="9249" priority="17265">
      <formula>W661=25</formula>
    </cfRule>
  </conditionalFormatting>
  <conditionalFormatting sqref="AC661:AD661">
    <cfRule type="cellIs" dxfId="9248" priority="17259" operator="equal">
      <formula>25</formula>
    </cfRule>
  </conditionalFormatting>
  <conditionalFormatting sqref="AE661:AF661">
    <cfRule type="cellIs" dxfId="9247" priority="17258" operator="equal">
      <formula>15</formula>
    </cfRule>
  </conditionalFormatting>
  <conditionalFormatting sqref="AC661:AD661">
    <cfRule type="expression" dxfId="9246" priority="17257">
      <formula>AE661=15</formula>
    </cfRule>
  </conditionalFormatting>
  <conditionalFormatting sqref="AE661:AF661">
    <cfRule type="expression" dxfId="9245" priority="17256">
      <formula>AC661=25</formula>
    </cfRule>
  </conditionalFormatting>
  <conditionalFormatting sqref="AA663:AB665">
    <cfRule type="expression" dxfId="9244" priority="17243">
      <formula>AA663=10</formula>
    </cfRule>
    <cfRule type="expression" dxfId="9243" priority="17244">
      <formula>Y663=15</formula>
    </cfRule>
    <cfRule type="expression" dxfId="9242" priority="17245">
      <formula>W663=25</formula>
    </cfRule>
    <cfRule type="cellIs" dxfId="9241" priority="17255" operator="equal">
      <formula>25</formula>
    </cfRule>
  </conditionalFormatting>
  <conditionalFormatting sqref="AA663:AB665">
    <cfRule type="expression" dxfId="9240" priority="17252">
      <formula>AC663=15</formula>
    </cfRule>
    <cfRule type="expression" dxfId="9239" priority="17253">
      <formula>AE663=10</formula>
    </cfRule>
    <cfRule type="expression" dxfId="9238" priority="17254">
      <formula>AC663=15</formula>
    </cfRule>
  </conditionalFormatting>
  <conditionalFormatting sqref="W663:X665">
    <cfRule type="expression" dxfId="9237" priority="17249">
      <formula>AA663=10</formula>
    </cfRule>
    <cfRule type="expression" dxfId="9236" priority="17250">
      <formula>W663=25</formula>
    </cfRule>
    <cfRule type="expression" dxfId="9235" priority="17251">
      <formula>Y663=15</formula>
    </cfRule>
  </conditionalFormatting>
  <conditionalFormatting sqref="Y663:Z665">
    <cfRule type="expression" dxfId="9234" priority="17246">
      <formula>Y663=15</formula>
    </cfRule>
    <cfRule type="expression" dxfId="9233" priority="17247">
      <formula>AA663=10</formula>
    </cfRule>
    <cfRule type="expression" dxfId="9232" priority="17248">
      <formula>W663=25</formula>
    </cfRule>
  </conditionalFormatting>
  <conditionalFormatting sqref="AA662:AB662">
    <cfRule type="expression" dxfId="9231" priority="17230">
      <formula>AA662=10</formula>
    </cfRule>
    <cfRule type="expression" dxfId="9230" priority="17231">
      <formula>Y662=15</formula>
    </cfRule>
    <cfRule type="expression" dxfId="9229" priority="17232">
      <formula>W662=25</formula>
    </cfRule>
    <cfRule type="cellIs" dxfId="9228" priority="17242" operator="equal">
      <formula>25</formula>
    </cfRule>
  </conditionalFormatting>
  <conditionalFormatting sqref="AA662:AB662">
    <cfRule type="expression" dxfId="9227" priority="17239">
      <formula>AC662=15</formula>
    </cfRule>
    <cfRule type="expression" dxfId="9226" priority="17240">
      <formula>AE662=10</formula>
    </cfRule>
    <cfRule type="expression" dxfId="9225" priority="17241">
      <formula>AC662=15</formula>
    </cfRule>
  </conditionalFormatting>
  <conditionalFormatting sqref="W662:X662">
    <cfRule type="expression" dxfId="9224" priority="17236">
      <formula>AA662=10</formula>
    </cfRule>
    <cfRule type="expression" dxfId="9223" priority="17237">
      <formula>W662=25</formula>
    </cfRule>
    <cfRule type="expression" dxfId="9222" priority="17238">
      <formula>Y662=15</formula>
    </cfRule>
  </conditionalFormatting>
  <conditionalFormatting sqref="Y662:Z662">
    <cfRule type="expression" dxfId="9221" priority="17233">
      <formula>Y662=15</formula>
    </cfRule>
    <cfRule type="expression" dxfId="9220" priority="17234">
      <formula>AA662=10</formula>
    </cfRule>
    <cfRule type="expression" dxfId="9219" priority="17235">
      <formula>W662=25</formula>
    </cfRule>
  </conditionalFormatting>
  <conditionalFormatting sqref="AC662:AD665">
    <cfRule type="cellIs" dxfId="9218" priority="17229" operator="equal">
      <formula>25</formula>
    </cfRule>
  </conditionalFormatting>
  <conditionalFormatting sqref="AE662:AF665">
    <cfRule type="cellIs" dxfId="9217" priority="17228" operator="equal">
      <formula>15</formula>
    </cfRule>
  </conditionalFormatting>
  <conditionalFormatting sqref="AC662:AD665">
    <cfRule type="expression" dxfId="9216" priority="17227">
      <formula>AE662=15</formula>
    </cfRule>
  </conditionalFormatting>
  <conditionalFormatting sqref="AE662:AF665">
    <cfRule type="expression" dxfId="9215" priority="17226">
      <formula>AC662=25</formula>
    </cfRule>
  </conditionalFormatting>
  <conditionalFormatting sqref="CA661:CC665 CE661:CG665 CI661:CK665 CM661:CO665">
    <cfRule type="cellIs" dxfId="9214" priority="17224" operator="equal">
      <formula>"NO"</formula>
    </cfRule>
    <cfRule type="cellIs" dxfId="9213" priority="17225" operator="equal">
      <formula>"SI"</formula>
    </cfRule>
  </conditionalFormatting>
  <conditionalFormatting sqref="DA661:DC665 DE661:DG665 DM661:DO665 DI661:DK665">
    <cfRule type="cellIs" dxfId="9212" priority="17222" operator="equal">
      <formula>"NO"</formula>
    </cfRule>
    <cfRule type="cellIs" dxfId="9211" priority="17223" operator="equal">
      <formula>"SI"</formula>
    </cfRule>
  </conditionalFormatting>
  <conditionalFormatting sqref="CV661:CY665">
    <cfRule type="cellIs" dxfId="9210" priority="17220" operator="equal">
      <formula>"NO"</formula>
    </cfRule>
    <cfRule type="cellIs" dxfId="9209" priority="17221" operator="equal">
      <formula>"SI"</formula>
    </cfRule>
  </conditionalFormatting>
  <conditionalFormatting sqref="AN57:AO59">
    <cfRule type="cellIs" dxfId="9208" priority="10490" operator="equal">
      <formula>"NO"</formula>
    </cfRule>
  </conditionalFormatting>
  <conditionalFormatting sqref="U637:V641">
    <cfRule type="cellIs" dxfId="9207" priority="15886" operator="equal">
      <formula>"X"</formula>
    </cfRule>
  </conditionalFormatting>
  <conditionalFormatting sqref="AJ639:AK641">
    <cfRule type="cellIs" dxfId="9206" priority="15884" operator="equal">
      <formula>"NO"</formula>
    </cfRule>
    <cfRule type="cellIs" dxfId="9205" priority="15885" operator="equal">
      <formula>"SI"</formula>
    </cfRule>
  </conditionalFormatting>
  <conditionalFormatting sqref="AL639:AM641">
    <cfRule type="cellIs" dxfId="9204" priority="15882" operator="equal">
      <formula>"ALE"</formula>
    </cfRule>
    <cfRule type="cellIs" dxfId="9203" priority="15883" operator="equal">
      <formula>"CON"</formula>
    </cfRule>
  </conditionalFormatting>
  <conditionalFormatting sqref="U637:U641">
    <cfRule type="cellIs" dxfId="9202" priority="15827" operator="equal">
      <formula>"Y"</formula>
    </cfRule>
  </conditionalFormatting>
  <conditionalFormatting sqref="AH637:AI641">
    <cfRule type="cellIs" dxfId="9201" priority="15878" operator="equal">
      <formula>0</formula>
    </cfRule>
    <cfRule type="cellIs" dxfId="9200" priority="15879" operator="between">
      <formula>"0.1"</formula>
      <formula>100</formula>
    </cfRule>
    <cfRule type="cellIs" dxfId="9199" priority="15880" operator="between">
      <formula>0</formula>
      <formula>100</formula>
    </cfRule>
    <cfRule type="cellIs" dxfId="9198" priority="15881" operator="between">
      <formula>0</formula>
      <formula>100</formula>
    </cfRule>
  </conditionalFormatting>
  <conditionalFormatting sqref="AI637:AI641">
    <cfRule type="cellIs" dxfId="9197" priority="15875" operator="equal">
      <formula>0</formula>
    </cfRule>
    <cfRule type="cellIs" dxfId="9196" priority="15876" operator="between">
      <formula>0</formula>
      <formula>100</formula>
    </cfRule>
    <cfRule type="cellIs" dxfId="9195" priority="15877" operator="between">
      <formula>"0.1"</formula>
      <formula>100</formula>
    </cfRule>
  </conditionalFormatting>
  <conditionalFormatting sqref="BA637">
    <cfRule type="cellIs" dxfId="9194" priority="15873" operator="equal">
      <formula>"NO"</formula>
    </cfRule>
    <cfRule type="cellIs" dxfId="9193" priority="15874" operator="equal">
      <formula>"SI"</formula>
    </cfRule>
  </conditionalFormatting>
  <conditionalFormatting sqref="AH637:AH641">
    <cfRule type="cellIs" dxfId="9192" priority="15872" operator="equal">
      <formula>0.58</formula>
    </cfRule>
  </conditionalFormatting>
  <conditionalFormatting sqref="AI637:AI641">
    <cfRule type="cellIs" dxfId="9191" priority="15871" operator="equal">
      <formula>0.56</formula>
    </cfRule>
  </conditionalFormatting>
  <conditionalFormatting sqref="AX637:AX641">
    <cfRule type="expression" dxfId="9190" priority="15845">
      <formula>"&lt;,2"</formula>
    </cfRule>
  </conditionalFormatting>
  <conditionalFormatting sqref="AV637:AV641">
    <cfRule type="expression" dxfId="9189" priority="15844">
      <formula>"&lt;,2"</formula>
    </cfRule>
  </conditionalFormatting>
  <conditionalFormatting sqref="AZ637">
    <cfRule type="expression" dxfId="9188" priority="15846">
      <formula>$BC637=25</formula>
    </cfRule>
    <cfRule type="expression" dxfId="9187" priority="15847">
      <formula>$BC637=24</formula>
    </cfRule>
    <cfRule type="expression" dxfId="9186" priority="15848">
      <formula>$BC637=23</formula>
    </cfRule>
    <cfRule type="expression" dxfId="9185" priority="15849">
      <formula>$BC637=22</formula>
    </cfRule>
    <cfRule type="expression" dxfId="9184" priority="15850">
      <formula>$BC637=21</formula>
    </cfRule>
    <cfRule type="expression" dxfId="9183" priority="15851">
      <formula>$BC637=20</formula>
    </cfRule>
    <cfRule type="expression" dxfId="9182" priority="15852">
      <formula>$BC637=19</formula>
    </cfRule>
    <cfRule type="expression" dxfId="9181" priority="15853">
      <formula>$BC637=18</formula>
    </cfRule>
    <cfRule type="expression" dxfId="9180" priority="15854">
      <formula>$BC637=17</formula>
    </cfRule>
    <cfRule type="expression" dxfId="9179" priority="15855">
      <formula>$BC637=16</formula>
    </cfRule>
    <cfRule type="expression" dxfId="9178" priority="15856">
      <formula>$BC637=15</formula>
    </cfRule>
    <cfRule type="expression" dxfId="9177" priority="15857">
      <formula>$BC637=14</formula>
    </cfRule>
    <cfRule type="expression" dxfId="9176" priority="15858">
      <formula>$BC637=13</formula>
    </cfRule>
    <cfRule type="expression" dxfId="9175" priority="15859">
      <formula>$BC637=12</formula>
    </cfRule>
    <cfRule type="expression" dxfId="9174" priority="15860">
      <formula>$BC637=11</formula>
    </cfRule>
    <cfRule type="expression" dxfId="9173" priority="15861">
      <formula>$BC637=10</formula>
    </cfRule>
    <cfRule type="expression" dxfId="9172" priority="15862">
      <formula>$BC637=9</formula>
    </cfRule>
    <cfRule type="expression" dxfId="9171" priority="15863">
      <formula>$BC637=8</formula>
    </cfRule>
    <cfRule type="expression" dxfId="9170" priority="15864">
      <formula>$BC637=7</formula>
    </cfRule>
    <cfRule type="expression" dxfId="9169" priority="15865">
      <formula>$BC637=6</formula>
    </cfRule>
    <cfRule type="expression" dxfId="9168" priority="15866">
      <formula>$BC637=5</formula>
    </cfRule>
    <cfRule type="expression" dxfId="9167" priority="15867">
      <formula>$BC637=4</formula>
    </cfRule>
    <cfRule type="expression" dxfId="9166" priority="15868">
      <formula>$BC637=3</formula>
    </cfRule>
    <cfRule type="expression" dxfId="9165" priority="15869">
      <formula>$BC637=2</formula>
    </cfRule>
    <cfRule type="expression" dxfId="9164" priority="15870">
      <formula>$BC637=1</formula>
    </cfRule>
  </conditionalFormatting>
  <conditionalFormatting sqref="AW637:AW641">
    <cfRule type="beginsWith" dxfId="9163" priority="15839" operator="beginsWith" text="MUY ALTA">
      <formula>LEFT(AW637,LEN("MUY ALTA"))="MUY ALTA"</formula>
    </cfRule>
    <cfRule type="beginsWith" dxfId="9162" priority="15840" operator="beginsWith" text="ALTA">
      <formula>LEFT(AW637,LEN("ALTA"))="ALTA"</formula>
    </cfRule>
    <cfRule type="beginsWith" dxfId="9161" priority="15841" operator="beginsWith" text="MEDIA">
      <formula>LEFT(AW637,LEN("MEDIA"))="MEDIA"</formula>
    </cfRule>
    <cfRule type="beginsWith" dxfId="9160" priority="15842" operator="beginsWith" text="BAJA">
      <formula>LEFT(AW637,LEN("BAJA"))="BAJA"</formula>
    </cfRule>
    <cfRule type="beginsWith" dxfId="9159" priority="15843" operator="beginsWith" text="MUY BAJA">
      <formula>LEFT(AW637,LEN("MUY BAJA"))="MUY BAJA"</formula>
    </cfRule>
  </conditionalFormatting>
  <conditionalFormatting sqref="AY637:AY641">
    <cfRule type="beginsWith" dxfId="9158" priority="15834" operator="beginsWith" text="MUY ALTA">
      <formula>LEFT(AY637,LEN("MUY ALTA"))="MUY ALTA"</formula>
    </cfRule>
    <cfRule type="beginsWith" dxfId="9157" priority="15835" operator="beginsWith" text="ALTA">
      <formula>LEFT(AY637,LEN("ALTA"))="ALTA"</formula>
    </cfRule>
    <cfRule type="beginsWith" dxfId="9156" priority="15836" operator="beginsWith" text="MEDIA">
      <formula>LEFT(AY637,LEN("MEDIA"))="MEDIA"</formula>
    </cfRule>
    <cfRule type="beginsWith" dxfId="9155" priority="15837" operator="beginsWith" text="BAJA">
      <formula>LEFT(AY637,LEN("BAJA"))="BAJA"</formula>
    </cfRule>
    <cfRule type="beginsWith" dxfId="9154" priority="15838" operator="beginsWith" text="MUY BAJA">
      <formula>LEFT(AY637,LEN("MUY BAJA"))="MUY BAJA"</formula>
    </cfRule>
  </conditionalFormatting>
  <conditionalFormatting sqref="AN639:AO641">
    <cfRule type="cellIs" dxfId="9153" priority="15832" operator="equal">
      <formula>"NO"</formula>
    </cfRule>
  </conditionalFormatting>
  <conditionalFormatting sqref="BA637:BA641">
    <cfRule type="cellIs" dxfId="9152" priority="15829" operator="equal">
      <formula>"Evitar"</formula>
    </cfRule>
    <cfRule type="cellIs" dxfId="9151" priority="15830" operator="equal">
      <formula>"Aceptar"</formula>
    </cfRule>
    <cfRule type="cellIs" dxfId="9150" priority="15831" operator="equal">
      <formula>"Reducir"</formula>
    </cfRule>
  </conditionalFormatting>
  <conditionalFormatting sqref="V637:V641">
    <cfRule type="cellIs" dxfId="9149" priority="15828" operator="equal">
      <formula>"X"</formula>
    </cfRule>
  </conditionalFormatting>
  <conditionalFormatting sqref="R637">
    <cfRule type="expression" dxfId="9148" priority="15802">
      <formula>$S637=25</formula>
    </cfRule>
    <cfRule type="expression" dxfId="9147" priority="15803">
      <formula>$S637=24</formula>
    </cfRule>
    <cfRule type="expression" dxfId="9146" priority="15804">
      <formula>$S637=23</formula>
    </cfRule>
    <cfRule type="expression" dxfId="9145" priority="15805">
      <formula>$S637=22</formula>
    </cfRule>
    <cfRule type="expression" dxfId="9144" priority="15806">
      <formula>$S637=21</formula>
    </cfRule>
    <cfRule type="expression" dxfId="9143" priority="15807">
      <formula>$S637=20</formula>
    </cfRule>
    <cfRule type="expression" dxfId="9142" priority="15808">
      <formula>$S637=19</formula>
    </cfRule>
    <cfRule type="expression" dxfId="9141" priority="15809">
      <formula>$S637=18</formula>
    </cfRule>
    <cfRule type="expression" dxfId="9140" priority="15810">
      <formula>$S637=17</formula>
    </cfRule>
    <cfRule type="expression" dxfId="9139" priority="15811">
      <formula>$S637=16</formula>
    </cfRule>
    <cfRule type="expression" dxfId="9138" priority="15812">
      <formula>$S637=15</formula>
    </cfRule>
    <cfRule type="expression" dxfId="9137" priority="15813">
      <formula>$S637=14</formula>
    </cfRule>
    <cfRule type="expression" dxfId="9136" priority="15814">
      <formula>$S637=13</formula>
    </cfRule>
    <cfRule type="expression" dxfId="9135" priority="15815">
      <formula>$S637=12</formula>
    </cfRule>
    <cfRule type="expression" dxfId="9134" priority="15816">
      <formula>$S637=11</formula>
    </cfRule>
    <cfRule type="expression" dxfId="9133" priority="15817">
      <formula>$S637=10</formula>
    </cfRule>
    <cfRule type="expression" dxfId="9132" priority="15818">
      <formula>$S637=9</formula>
    </cfRule>
    <cfRule type="expression" dxfId="9131" priority="15819">
      <formula>$S637=8</formula>
    </cfRule>
    <cfRule type="expression" dxfId="9130" priority="15820">
      <formula>$S637=7</formula>
    </cfRule>
    <cfRule type="expression" dxfId="9129" priority="15821">
      <formula>$S637=6</formula>
    </cfRule>
    <cfRule type="expression" dxfId="9128" priority="15822">
      <formula>$S637=5</formula>
    </cfRule>
    <cfRule type="expression" dxfId="9127" priority="15823">
      <formula>$S637=4</formula>
    </cfRule>
    <cfRule type="expression" dxfId="9126" priority="15824">
      <formula>$S637=3</formula>
    </cfRule>
    <cfRule type="expression" dxfId="9125" priority="15825">
      <formula>$S637=2</formula>
    </cfRule>
    <cfRule type="expression" dxfId="9124" priority="15826">
      <formula>$S637=1</formula>
    </cfRule>
  </conditionalFormatting>
  <conditionalFormatting sqref="P637:P641">
    <cfRule type="expression" dxfId="9123" priority="15801">
      <formula>"&lt;,2"</formula>
    </cfRule>
  </conditionalFormatting>
  <conditionalFormatting sqref="Q637:Q641">
    <cfRule type="cellIs" dxfId="9122" priority="15793" operator="equal">
      <formula>20</formula>
    </cfRule>
    <cfRule type="cellIs" dxfId="9121" priority="15794" operator="equal">
      <formula>10</formula>
    </cfRule>
    <cfRule type="cellIs" dxfId="9120" priority="15795" operator="equal">
      <formula>5</formula>
    </cfRule>
    <cfRule type="cellIs" dxfId="9119" priority="15796" operator="equal">
      <formula>1</formula>
    </cfRule>
    <cfRule type="cellIs" dxfId="9118" priority="15797" operator="equal">
      <formula>0.8</formula>
    </cfRule>
    <cfRule type="cellIs" dxfId="9117" priority="15798" operator="equal">
      <formula>0.6</formula>
    </cfRule>
    <cfRule type="cellIs" dxfId="9116" priority="15799" operator="equal">
      <formula>0.4</formula>
    </cfRule>
    <cfRule type="cellIs" dxfId="9115" priority="15800" operator="equal">
      <formula>20%</formula>
    </cfRule>
  </conditionalFormatting>
  <conditionalFormatting sqref="O637:O641">
    <cfRule type="cellIs" dxfId="9114" priority="15786" operator="equal">
      <formula>"MUY ALTA "</formula>
    </cfRule>
    <cfRule type="cellIs" dxfId="9113" priority="15787" operator="equal">
      <formula>"MUY ALTA"</formula>
    </cfRule>
    <cfRule type="cellIs" dxfId="9112" priority="15788" operator="equal">
      <formula>"ALTA"</formula>
    </cfRule>
    <cfRule type="cellIs" dxfId="9111" priority="15789" operator="equal">
      <formula>"MEDIA"</formula>
    </cfRule>
    <cfRule type="cellIs" dxfId="9110" priority="15790" operator="equal">
      <formula>"BAJA"</formula>
    </cfRule>
    <cfRule type="cellIs" dxfId="9109" priority="15791" operator="equal">
      <formula>"MUY BAJA"</formula>
    </cfRule>
    <cfRule type="cellIs" dxfId="9108" priority="15792" operator="equal">
      <formula>0.2</formula>
    </cfRule>
  </conditionalFormatting>
  <conditionalFormatting sqref="N637:N641">
    <cfRule type="beginsWith" priority="15779" operator="beginsWith" text="La actividad que conlleva el riesgo se ejecuta como máximos 2 veces por año">
      <formula>LEFT(N637,LEN("La actividad que conlleva el riesgo se ejecuta como máximos 2 veces por año"))="La actividad que conlleva el riesgo se ejecuta como máximos 2 veces por año"</formula>
    </cfRule>
    <cfRule type="cellIs" dxfId="9107" priority="15780" operator="equal">
      <formula>"La actividad que conlleva el riesgo se ejecuta como máximos 2 veces por año"</formula>
    </cfRule>
    <cfRule type="cellIs" dxfId="9106" priority="15781" operator="equal">
      <formula>"La actividad que conlleva el riesgo se ejecuta como máximos 2 veces por año "</formula>
    </cfRule>
    <cfRule type="containsText" dxfId="9105" priority="15783" operator="containsText" text="La actividad que conlleva el riesgo se ejecuta como máximos 2 veces por año">
      <formula>NOT(ISERROR(SEARCH("La actividad que conlleva el riesgo se ejecuta como máximos 2 veces por año",N637)))</formula>
    </cfRule>
    <cfRule type="cellIs" dxfId="9104" priority="15784" operator="equal">
      <formula>"La actividad que conlleva el riesgo se ejecuta como máximos 2 veces por año"</formula>
    </cfRule>
    <cfRule type="cellIs" dxfId="9103" priority="15785" operator="equal">
      <formula>"La actividad que conlleva el riesgo se ejecuta como máximos 2 veces por año"</formula>
    </cfRule>
  </conditionalFormatting>
  <conditionalFormatting sqref="V637:V641">
    <cfRule type="expression" dxfId="9102" priority="15777">
      <formula>U637=Y</formula>
    </cfRule>
    <cfRule type="expression" dxfId="9101" priority="15778">
      <formula>U637="y"</formula>
    </cfRule>
  </conditionalFormatting>
  <conditionalFormatting sqref="V638">
    <cfRule type="expression" dxfId="9100" priority="15775">
      <formula>$U$20=Y</formula>
    </cfRule>
    <cfRule type="expression" dxfId="9099" priority="15776">
      <formula>$U$20=x</formula>
    </cfRule>
  </conditionalFormatting>
  <conditionalFormatting sqref="U637:U641">
    <cfRule type="expression" dxfId="9098" priority="15774">
      <formula>V637="X"</formula>
    </cfRule>
  </conditionalFormatting>
  <conditionalFormatting sqref="V637:V641">
    <cfRule type="expression" dxfId="9097" priority="15772">
      <formula>U637=Y</formula>
    </cfRule>
    <cfRule type="expression" dxfId="9096" priority="15773">
      <formula>U637="y"</formula>
    </cfRule>
  </conditionalFormatting>
  <conditionalFormatting sqref="V638">
    <cfRule type="expression" dxfId="9095" priority="15770">
      <formula>$U$20=Y</formula>
    </cfRule>
    <cfRule type="expression" dxfId="9094" priority="15771">
      <formula>$U$20=x</formula>
    </cfRule>
  </conditionalFormatting>
  <conditionalFormatting sqref="U637:U641">
    <cfRule type="expression" dxfId="9093" priority="15769">
      <formula>V637="X"</formula>
    </cfRule>
  </conditionalFormatting>
  <conditionalFormatting sqref="AA637:AB637">
    <cfRule type="expression" dxfId="9092" priority="15756">
      <formula>AA637=10</formula>
    </cfRule>
    <cfRule type="expression" dxfId="9091" priority="15757">
      <formula>Y637=15</formula>
    </cfRule>
    <cfRule type="expression" dxfId="9090" priority="15758">
      <formula>W637=25</formula>
    </cfRule>
    <cfRule type="cellIs" dxfId="9089" priority="15768" operator="equal">
      <formula>25</formula>
    </cfRule>
  </conditionalFormatting>
  <conditionalFormatting sqref="AA637:AB637">
    <cfRule type="expression" dxfId="9088" priority="15765">
      <formula>AC637=15</formula>
    </cfRule>
    <cfRule type="expression" dxfId="9087" priority="15766">
      <formula>AE637=10</formula>
    </cfRule>
    <cfRule type="expression" dxfId="9086" priority="15767">
      <formula>AC637=15</formula>
    </cfRule>
  </conditionalFormatting>
  <conditionalFormatting sqref="W637:X637">
    <cfRule type="expression" dxfId="9085" priority="15762">
      <formula>AA637=10</formula>
    </cfRule>
    <cfRule type="expression" dxfId="9084" priority="15763">
      <formula>W637=25</formula>
    </cfRule>
    <cfRule type="expression" dxfId="9083" priority="15764">
      <formula>Y637=15</formula>
    </cfRule>
  </conditionalFormatting>
  <conditionalFormatting sqref="Y637:Z637">
    <cfRule type="expression" dxfId="9082" priority="15759">
      <formula>Y637=15</formula>
    </cfRule>
    <cfRule type="expression" dxfId="9081" priority="15760">
      <formula>AA637=10</formula>
    </cfRule>
    <cfRule type="expression" dxfId="9080" priority="15761">
      <formula>W637=25</formula>
    </cfRule>
  </conditionalFormatting>
  <conditionalFormatting sqref="AC637:AD637">
    <cfRule type="cellIs" dxfId="9079" priority="15755" operator="equal">
      <formula>25</formula>
    </cfRule>
  </conditionalFormatting>
  <conditionalFormatting sqref="AE637:AF637">
    <cfRule type="cellIs" dxfId="9078" priority="15754" operator="equal">
      <formula>15</formula>
    </cfRule>
  </conditionalFormatting>
  <conditionalFormatting sqref="AC637:AD637">
    <cfRule type="expression" dxfId="9077" priority="15753">
      <formula>AE637=15</formula>
    </cfRule>
  </conditionalFormatting>
  <conditionalFormatting sqref="AE637:AF637">
    <cfRule type="expression" dxfId="9076" priority="15752">
      <formula>AC637=25</formula>
    </cfRule>
  </conditionalFormatting>
  <conditionalFormatting sqref="AA639:AB641">
    <cfRule type="expression" dxfId="9075" priority="15739">
      <formula>AA639=10</formula>
    </cfRule>
    <cfRule type="expression" dxfId="9074" priority="15740">
      <formula>Y639=15</formula>
    </cfRule>
    <cfRule type="expression" dxfId="9073" priority="15741">
      <formula>W639=25</formula>
    </cfRule>
    <cfRule type="cellIs" dxfId="9072" priority="15751" operator="equal">
      <formula>25</formula>
    </cfRule>
  </conditionalFormatting>
  <conditionalFormatting sqref="AA639:AB641">
    <cfRule type="expression" dxfId="9071" priority="15748">
      <formula>AC639=15</formula>
    </cfRule>
    <cfRule type="expression" dxfId="9070" priority="15749">
      <formula>AE639=10</formula>
    </cfRule>
    <cfRule type="expression" dxfId="9069" priority="15750">
      <formula>AC639=15</formula>
    </cfRule>
  </conditionalFormatting>
  <conditionalFormatting sqref="W639:X641">
    <cfRule type="expression" dxfId="9068" priority="15745">
      <formula>AA639=10</formula>
    </cfRule>
    <cfRule type="expression" dxfId="9067" priority="15746">
      <formula>W639=25</formula>
    </cfRule>
    <cfRule type="expression" dxfId="9066" priority="15747">
      <formula>Y639=15</formula>
    </cfRule>
  </conditionalFormatting>
  <conditionalFormatting sqref="Y639:Z641">
    <cfRule type="expression" dxfId="9065" priority="15742">
      <formula>Y639=15</formula>
    </cfRule>
    <cfRule type="expression" dxfId="9064" priority="15743">
      <formula>AA639=10</formula>
    </cfRule>
    <cfRule type="expression" dxfId="9063" priority="15744">
      <formula>W639=25</formula>
    </cfRule>
  </conditionalFormatting>
  <conditionalFormatting sqref="AA638:AB638">
    <cfRule type="expression" dxfId="9062" priority="15726">
      <formula>AA638=10</formula>
    </cfRule>
    <cfRule type="expression" dxfId="9061" priority="15727">
      <formula>Y638=15</formula>
    </cfRule>
    <cfRule type="expression" dxfId="9060" priority="15728">
      <formula>W638=25</formula>
    </cfRule>
    <cfRule type="cellIs" dxfId="9059" priority="15738" operator="equal">
      <formula>25</formula>
    </cfRule>
  </conditionalFormatting>
  <conditionalFormatting sqref="AA638:AB638">
    <cfRule type="expression" dxfId="9058" priority="15735">
      <formula>AC638=15</formula>
    </cfRule>
    <cfRule type="expression" dxfId="9057" priority="15736">
      <formula>AE638=10</formula>
    </cfRule>
    <cfRule type="expression" dxfId="9056" priority="15737">
      <formula>AC638=15</formula>
    </cfRule>
  </conditionalFormatting>
  <conditionalFormatting sqref="W638:X638">
    <cfRule type="expression" dxfId="9055" priority="15732">
      <formula>AA638=10</formula>
    </cfRule>
    <cfRule type="expression" dxfId="9054" priority="15733">
      <formula>W638=25</formula>
    </cfRule>
    <cfRule type="expression" dxfId="9053" priority="15734">
      <formula>Y638=15</formula>
    </cfRule>
  </conditionalFormatting>
  <conditionalFormatting sqref="Y638:Z638">
    <cfRule type="expression" dxfId="9052" priority="15729">
      <formula>Y638=15</formula>
    </cfRule>
    <cfRule type="expression" dxfId="9051" priority="15730">
      <formula>AA638=10</formula>
    </cfRule>
    <cfRule type="expression" dxfId="9050" priority="15731">
      <formula>W638=25</formula>
    </cfRule>
  </conditionalFormatting>
  <conditionalFormatting sqref="AC638:AD641">
    <cfRule type="cellIs" dxfId="9049" priority="15725" operator="equal">
      <formula>25</formula>
    </cfRule>
  </conditionalFormatting>
  <conditionalFormatting sqref="AE638:AF641">
    <cfRule type="cellIs" dxfId="9048" priority="15724" operator="equal">
      <formula>15</formula>
    </cfRule>
  </conditionalFormatting>
  <conditionalFormatting sqref="AC638:AD641">
    <cfRule type="expression" dxfId="9047" priority="15723">
      <formula>AE638=15</formula>
    </cfRule>
  </conditionalFormatting>
  <conditionalFormatting sqref="AE638:AF641">
    <cfRule type="expression" dxfId="9046" priority="15722">
      <formula>AC638=25</formula>
    </cfRule>
  </conditionalFormatting>
  <conditionalFormatting sqref="AN637:AO637">
    <cfRule type="cellIs" dxfId="9045" priority="15716" operator="equal">
      <formula>"NO"</formula>
    </cfRule>
  </conditionalFormatting>
  <conditionalFormatting sqref="AJ637:AK637">
    <cfRule type="cellIs" dxfId="9044" priority="15720" operator="equal">
      <formula>"NO"</formula>
    </cfRule>
    <cfRule type="cellIs" dxfId="9043" priority="15721" operator="equal">
      <formula>"SI"</formula>
    </cfRule>
  </conditionalFormatting>
  <conditionalFormatting sqref="AL637:AM637">
    <cfRule type="cellIs" dxfId="9042" priority="15718" operator="equal">
      <formula>"ALE"</formula>
    </cfRule>
    <cfRule type="cellIs" dxfId="9041" priority="15719" operator="equal">
      <formula>"CON"</formula>
    </cfRule>
  </conditionalFormatting>
  <conditionalFormatting sqref="AJ638:AK638">
    <cfRule type="cellIs" dxfId="9040" priority="15714" operator="equal">
      <formula>"NO"</formula>
    </cfRule>
    <cfRule type="cellIs" dxfId="9039" priority="15715" operator="equal">
      <formula>"SI"</formula>
    </cfRule>
  </conditionalFormatting>
  <conditionalFormatting sqref="AL638:AM638">
    <cfRule type="cellIs" dxfId="9038" priority="15712" operator="equal">
      <formula>"ALE"</formula>
    </cfRule>
    <cfRule type="cellIs" dxfId="9037" priority="15713" operator="equal">
      <formula>"CON"</formula>
    </cfRule>
  </conditionalFormatting>
  <conditionalFormatting sqref="AN638:AO638">
    <cfRule type="cellIs" dxfId="9036" priority="15710" operator="equal">
      <formula>"NO"</formula>
    </cfRule>
  </conditionalFormatting>
  <conditionalFormatting sqref="U643:V647">
    <cfRule type="cellIs" dxfId="9035" priority="15703" operator="equal">
      <formula>"X"</formula>
    </cfRule>
  </conditionalFormatting>
  <conditionalFormatting sqref="AJ645:AK647">
    <cfRule type="cellIs" dxfId="9034" priority="15701" operator="equal">
      <formula>"NO"</formula>
    </cfRule>
    <cfRule type="cellIs" dxfId="9033" priority="15702" operator="equal">
      <formula>"SI"</formula>
    </cfRule>
  </conditionalFormatting>
  <conditionalFormatting sqref="AL645:AM647">
    <cfRule type="cellIs" dxfId="9032" priority="15699" operator="equal">
      <formula>"ALE"</formula>
    </cfRule>
    <cfRule type="cellIs" dxfId="9031" priority="15700" operator="equal">
      <formula>"CON"</formula>
    </cfRule>
  </conditionalFormatting>
  <conditionalFormatting sqref="U643:U647">
    <cfRule type="cellIs" dxfId="9030" priority="15644" operator="equal">
      <formula>"Y"</formula>
    </cfRule>
  </conditionalFormatting>
  <conditionalFormatting sqref="AH643:AI647">
    <cfRule type="cellIs" dxfId="9029" priority="15695" operator="equal">
      <formula>0</formula>
    </cfRule>
    <cfRule type="cellIs" dxfId="9028" priority="15696" operator="between">
      <formula>"0.1"</formula>
      <formula>100</formula>
    </cfRule>
    <cfRule type="cellIs" dxfId="9027" priority="15697" operator="between">
      <formula>0</formula>
      <formula>100</formula>
    </cfRule>
    <cfRule type="cellIs" dxfId="9026" priority="15698" operator="between">
      <formula>0</formula>
      <formula>100</formula>
    </cfRule>
  </conditionalFormatting>
  <conditionalFormatting sqref="AI643:AI647">
    <cfRule type="cellIs" dxfId="9025" priority="15692" operator="equal">
      <formula>0</formula>
    </cfRule>
    <cfRule type="cellIs" dxfId="9024" priority="15693" operator="between">
      <formula>0</formula>
      <formula>100</formula>
    </cfRule>
    <cfRule type="cellIs" dxfId="9023" priority="15694" operator="between">
      <formula>"0.1"</formula>
      <formula>100</formula>
    </cfRule>
  </conditionalFormatting>
  <conditionalFormatting sqref="BA643">
    <cfRule type="cellIs" dxfId="9022" priority="15690" operator="equal">
      <formula>"NO"</formula>
    </cfRule>
    <cfRule type="cellIs" dxfId="9021" priority="15691" operator="equal">
      <formula>"SI"</formula>
    </cfRule>
  </conditionalFormatting>
  <conditionalFormatting sqref="AH643:AH647">
    <cfRule type="cellIs" dxfId="9020" priority="15689" operator="equal">
      <formula>0.58</formula>
    </cfRule>
  </conditionalFormatting>
  <conditionalFormatting sqref="AI643:AI647">
    <cfRule type="cellIs" dxfId="9019" priority="15688" operator="equal">
      <formula>0.56</formula>
    </cfRule>
  </conditionalFormatting>
  <conditionalFormatting sqref="AX643:AX647">
    <cfRule type="expression" dxfId="9018" priority="15662">
      <formula>"&lt;,2"</formula>
    </cfRule>
  </conditionalFormatting>
  <conditionalFormatting sqref="AV643:AV647">
    <cfRule type="expression" dxfId="9017" priority="15661">
      <formula>"&lt;,2"</formula>
    </cfRule>
  </conditionalFormatting>
  <conditionalFormatting sqref="AZ643">
    <cfRule type="expression" dxfId="9016" priority="15663">
      <formula>$BC643=25</formula>
    </cfRule>
    <cfRule type="expression" dxfId="9015" priority="15664">
      <formula>$BC643=24</formula>
    </cfRule>
    <cfRule type="expression" dxfId="9014" priority="15665">
      <formula>$BC643=23</formula>
    </cfRule>
    <cfRule type="expression" dxfId="9013" priority="15666">
      <formula>$BC643=22</formula>
    </cfRule>
    <cfRule type="expression" dxfId="9012" priority="15667">
      <formula>$BC643=21</formula>
    </cfRule>
    <cfRule type="expression" dxfId="9011" priority="15668">
      <formula>$BC643=20</formula>
    </cfRule>
    <cfRule type="expression" dxfId="9010" priority="15669">
      <formula>$BC643=19</formula>
    </cfRule>
    <cfRule type="expression" dxfId="9009" priority="15670">
      <formula>$BC643=18</formula>
    </cfRule>
    <cfRule type="expression" dxfId="9008" priority="15671">
      <formula>$BC643=17</formula>
    </cfRule>
    <cfRule type="expression" dxfId="9007" priority="15672">
      <formula>$BC643=16</formula>
    </cfRule>
    <cfRule type="expression" dxfId="9006" priority="15673">
      <formula>$BC643=15</formula>
    </cfRule>
    <cfRule type="expression" dxfId="9005" priority="15674">
      <formula>$BC643=14</formula>
    </cfRule>
    <cfRule type="expression" dxfId="9004" priority="15675">
      <formula>$BC643=13</formula>
    </cfRule>
    <cfRule type="expression" dxfId="9003" priority="15676">
      <formula>$BC643=12</formula>
    </cfRule>
    <cfRule type="expression" dxfId="9002" priority="15677">
      <formula>$BC643=11</formula>
    </cfRule>
    <cfRule type="expression" dxfId="9001" priority="15678">
      <formula>$BC643=10</formula>
    </cfRule>
    <cfRule type="expression" dxfId="9000" priority="15679">
      <formula>$BC643=9</formula>
    </cfRule>
    <cfRule type="expression" dxfId="8999" priority="15680">
      <formula>$BC643=8</formula>
    </cfRule>
    <cfRule type="expression" dxfId="8998" priority="15681">
      <formula>$BC643=7</formula>
    </cfRule>
    <cfRule type="expression" dxfId="8997" priority="15682">
      <formula>$BC643=6</formula>
    </cfRule>
    <cfRule type="expression" dxfId="8996" priority="15683">
      <formula>$BC643=5</formula>
    </cfRule>
    <cfRule type="expression" dxfId="8995" priority="15684">
      <formula>$BC643=4</formula>
    </cfRule>
    <cfRule type="expression" dxfId="8994" priority="15685">
      <formula>$BC643=3</formula>
    </cfRule>
    <cfRule type="expression" dxfId="8993" priority="15686">
      <formula>$BC643=2</formula>
    </cfRule>
    <cfRule type="expression" dxfId="8992" priority="15687">
      <formula>$BC643=1</formula>
    </cfRule>
  </conditionalFormatting>
  <conditionalFormatting sqref="AW643:AW647">
    <cfRule type="beginsWith" dxfId="8991" priority="15656" operator="beginsWith" text="MUY ALTA">
      <formula>LEFT(AW643,LEN("MUY ALTA"))="MUY ALTA"</formula>
    </cfRule>
    <cfRule type="beginsWith" dxfId="8990" priority="15657" operator="beginsWith" text="ALTA">
      <formula>LEFT(AW643,LEN("ALTA"))="ALTA"</formula>
    </cfRule>
    <cfRule type="beginsWith" dxfId="8989" priority="15658" operator="beginsWith" text="MEDIA">
      <formula>LEFT(AW643,LEN("MEDIA"))="MEDIA"</formula>
    </cfRule>
    <cfRule type="beginsWith" dxfId="8988" priority="15659" operator="beginsWith" text="BAJA">
      <formula>LEFT(AW643,LEN("BAJA"))="BAJA"</formula>
    </cfRule>
    <cfRule type="beginsWith" dxfId="8987" priority="15660" operator="beginsWith" text="MUY BAJA">
      <formula>LEFT(AW643,LEN("MUY BAJA"))="MUY BAJA"</formula>
    </cfRule>
  </conditionalFormatting>
  <conditionalFormatting sqref="AY643:AY647">
    <cfRule type="beginsWith" dxfId="8986" priority="15651" operator="beginsWith" text="MUY ALTA">
      <formula>LEFT(AY643,LEN("MUY ALTA"))="MUY ALTA"</formula>
    </cfRule>
    <cfRule type="beginsWith" dxfId="8985" priority="15652" operator="beginsWith" text="ALTA">
      <formula>LEFT(AY643,LEN("ALTA"))="ALTA"</formula>
    </cfRule>
    <cfRule type="beginsWith" dxfId="8984" priority="15653" operator="beginsWith" text="MEDIA">
      <formula>LEFT(AY643,LEN("MEDIA"))="MEDIA"</formula>
    </cfRule>
    <cfRule type="beginsWith" dxfId="8983" priority="15654" operator="beginsWith" text="BAJA">
      <formula>LEFT(AY643,LEN("BAJA"))="BAJA"</formula>
    </cfRule>
    <cfRule type="beginsWith" dxfId="8982" priority="15655" operator="beginsWith" text="MUY BAJA">
      <formula>LEFT(AY643,LEN("MUY BAJA"))="MUY BAJA"</formula>
    </cfRule>
  </conditionalFormatting>
  <conditionalFormatting sqref="AN645:AO647">
    <cfRule type="cellIs" dxfId="8981" priority="15649" operator="equal">
      <formula>"NO"</formula>
    </cfRule>
  </conditionalFormatting>
  <conditionalFormatting sqref="BA643:BA647">
    <cfRule type="cellIs" dxfId="8980" priority="15646" operator="equal">
      <formula>"Evitar"</formula>
    </cfRule>
    <cfRule type="cellIs" dxfId="8979" priority="15647" operator="equal">
      <formula>"Aceptar"</formula>
    </cfRule>
    <cfRule type="cellIs" dxfId="8978" priority="15648" operator="equal">
      <formula>"Reducir"</formula>
    </cfRule>
  </conditionalFormatting>
  <conditionalFormatting sqref="V643:V647">
    <cfRule type="cellIs" dxfId="8977" priority="15645" operator="equal">
      <formula>"X"</formula>
    </cfRule>
  </conditionalFormatting>
  <conditionalFormatting sqref="R643">
    <cfRule type="expression" dxfId="8976" priority="15619">
      <formula>$S643=25</formula>
    </cfRule>
    <cfRule type="expression" dxfId="8975" priority="15620">
      <formula>$S643=24</formula>
    </cfRule>
    <cfRule type="expression" dxfId="8974" priority="15621">
      <formula>$S643=23</formula>
    </cfRule>
    <cfRule type="expression" dxfId="8973" priority="15622">
      <formula>$S643=22</formula>
    </cfRule>
    <cfRule type="expression" dxfId="8972" priority="15623">
      <formula>$S643=21</formula>
    </cfRule>
    <cfRule type="expression" dxfId="8971" priority="15624">
      <formula>$S643=20</formula>
    </cfRule>
    <cfRule type="expression" dxfId="8970" priority="15625">
      <formula>$S643=19</formula>
    </cfRule>
    <cfRule type="expression" dxfId="8969" priority="15626">
      <formula>$S643=18</formula>
    </cfRule>
    <cfRule type="expression" dxfId="8968" priority="15627">
      <formula>$S643=17</formula>
    </cfRule>
    <cfRule type="expression" dxfId="8967" priority="15628">
      <formula>$S643=16</formula>
    </cfRule>
    <cfRule type="expression" dxfId="8966" priority="15629">
      <formula>$S643=15</formula>
    </cfRule>
    <cfRule type="expression" dxfId="8965" priority="15630">
      <formula>$S643=14</formula>
    </cfRule>
    <cfRule type="expression" dxfId="8964" priority="15631">
      <formula>$S643=13</formula>
    </cfRule>
    <cfRule type="expression" dxfId="8963" priority="15632">
      <formula>$S643=12</formula>
    </cfRule>
    <cfRule type="expression" dxfId="8962" priority="15633">
      <formula>$S643=11</formula>
    </cfRule>
    <cfRule type="expression" dxfId="8961" priority="15634">
      <formula>$S643=10</formula>
    </cfRule>
    <cfRule type="expression" dxfId="8960" priority="15635">
      <formula>$S643=9</formula>
    </cfRule>
    <cfRule type="expression" dxfId="8959" priority="15636">
      <formula>$S643=8</formula>
    </cfRule>
    <cfRule type="expression" dxfId="8958" priority="15637">
      <formula>$S643=7</formula>
    </cfRule>
    <cfRule type="expression" dxfId="8957" priority="15638">
      <formula>$S643=6</formula>
    </cfRule>
    <cfRule type="expression" dxfId="8956" priority="15639">
      <formula>$S643=5</formula>
    </cfRule>
    <cfRule type="expression" dxfId="8955" priority="15640">
      <formula>$S643=4</formula>
    </cfRule>
    <cfRule type="expression" dxfId="8954" priority="15641">
      <formula>$S643=3</formula>
    </cfRule>
    <cfRule type="expression" dxfId="8953" priority="15642">
      <formula>$S643=2</formula>
    </cfRule>
    <cfRule type="expression" dxfId="8952" priority="15643">
      <formula>$S643=1</formula>
    </cfRule>
  </conditionalFormatting>
  <conditionalFormatting sqref="P643:P647">
    <cfRule type="expression" dxfId="8951" priority="15618">
      <formula>"&lt;,2"</formula>
    </cfRule>
  </conditionalFormatting>
  <conditionalFormatting sqref="Q643:Q647">
    <cfRule type="cellIs" dxfId="8950" priority="15610" operator="equal">
      <formula>20</formula>
    </cfRule>
    <cfRule type="cellIs" dxfId="8949" priority="15611" operator="equal">
      <formula>10</formula>
    </cfRule>
    <cfRule type="cellIs" dxfId="8948" priority="15612" operator="equal">
      <formula>5</formula>
    </cfRule>
    <cfRule type="cellIs" dxfId="8947" priority="15613" operator="equal">
      <formula>1</formula>
    </cfRule>
    <cfRule type="cellIs" dxfId="8946" priority="15614" operator="equal">
      <formula>0.8</formula>
    </cfRule>
    <cfRule type="cellIs" dxfId="8945" priority="15615" operator="equal">
      <formula>0.6</formula>
    </cfRule>
    <cfRule type="cellIs" dxfId="8944" priority="15616" operator="equal">
      <formula>0.4</formula>
    </cfRule>
    <cfRule type="cellIs" dxfId="8943" priority="15617" operator="equal">
      <formula>20%</formula>
    </cfRule>
  </conditionalFormatting>
  <conditionalFormatting sqref="O643:O647">
    <cfRule type="cellIs" dxfId="8942" priority="15603" operator="equal">
      <formula>"MUY ALTA "</formula>
    </cfRule>
    <cfRule type="cellIs" dxfId="8941" priority="15604" operator="equal">
      <formula>"MUY ALTA"</formula>
    </cfRule>
    <cfRule type="cellIs" dxfId="8940" priority="15605" operator="equal">
      <formula>"ALTA"</formula>
    </cfRule>
    <cfRule type="cellIs" dxfId="8939" priority="15606" operator="equal">
      <formula>"MEDIA"</formula>
    </cfRule>
    <cfRule type="cellIs" dxfId="8938" priority="15607" operator="equal">
      <formula>"BAJA"</formula>
    </cfRule>
    <cfRule type="cellIs" dxfId="8937" priority="15608" operator="equal">
      <formula>"MUY BAJA"</formula>
    </cfRule>
    <cfRule type="cellIs" dxfId="8936" priority="15609" operator="equal">
      <formula>0.2</formula>
    </cfRule>
  </conditionalFormatting>
  <conditionalFormatting sqref="N643:N647">
    <cfRule type="beginsWith" priority="15596" operator="beginsWith" text="La actividad que conlleva el riesgo se ejecuta como máximos 2 veces por año">
      <formula>LEFT(N643,LEN("La actividad que conlleva el riesgo se ejecuta como máximos 2 veces por año"))="La actividad que conlleva el riesgo se ejecuta como máximos 2 veces por año"</formula>
    </cfRule>
    <cfRule type="cellIs" dxfId="8935" priority="15597" operator="equal">
      <formula>"La actividad que conlleva el riesgo se ejecuta como máximos 2 veces por año"</formula>
    </cfRule>
    <cfRule type="cellIs" dxfId="8934" priority="15598" operator="equal">
      <formula>"La actividad que conlleva el riesgo se ejecuta como máximos 2 veces por año "</formula>
    </cfRule>
    <cfRule type="containsText" dxfId="8933" priority="15600" operator="containsText" text="La actividad que conlleva el riesgo se ejecuta como máximos 2 veces por año">
      <formula>NOT(ISERROR(SEARCH("La actividad que conlleva el riesgo se ejecuta como máximos 2 veces por año",N643)))</formula>
    </cfRule>
    <cfRule type="cellIs" dxfId="8932" priority="15601" operator="equal">
      <formula>"La actividad que conlleva el riesgo se ejecuta como máximos 2 veces por año"</formula>
    </cfRule>
    <cfRule type="cellIs" dxfId="8931" priority="15602" operator="equal">
      <formula>"La actividad que conlleva el riesgo se ejecuta como máximos 2 veces por año"</formula>
    </cfRule>
  </conditionalFormatting>
  <conditionalFormatting sqref="V643:V647">
    <cfRule type="expression" dxfId="8930" priority="15594">
      <formula>U643=Y</formula>
    </cfRule>
    <cfRule type="expression" dxfId="8929" priority="15595">
      <formula>U643="y"</formula>
    </cfRule>
  </conditionalFormatting>
  <conditionalFormatting sqref="V644">
    <cfRule type="expression" dxfId="8928" priority="15592">
      <formula>$U$20=Y</formula>
    </cfRule>
    <cfRule type="expression" dxfId="8927" priority="15593">
      <formula>$U$20=x</formula>
    </cfRule>
  </conditionalFormatting>
  <conditionalFormatting sqref="U643:U647">
    <cfRule type="expression" dxfId="8926" priority="15591">
      <formula>V643="X"</formula>
    </cfRule>
  </conditionalFormatting>
  <conditionalFormatting sqref="V643:V647">
    <cfRule type="expression" dxfId="8925" priority="15589">
      <formula>U643=Y</formula>
    </cfRule>
    <cfRule type="expression" dxfId="8924" priority="15590">
      <formula>U643="y"</formula>
    </cfRule>
  </conditionalFormatting>
  <conditionalFormatting sqref="V644">
    <cfRule type="expression" dxfId="8923" priority="15587">
      <formula>$U$20=Y</formula>
    </cfRule>
    <cfRule type="expression" dxfId="8922" priority="15588">
      <formula>$U$20=x</formula>
    </cfRule>
  </conditionalFormatting>
  <conditionalFormatting sqref="U643:U647">
    <cfRule type="expression" dxfId="8921" priority="15586">
      <formula>V643="X"</formula>
    </cfRule>
  </conditionalFormatting>
  <conditionalFormatting sqref="AA643:AB643">
    <cfRule type="expression" dxfId="8920" priority="15573">
      <formula>AA643=10</formula>
    </cfRule>
    <cfRule type="expression" dxfId="8919" priority="15574">
      <formula>Y643=15</formula>
    </cfRule>
    <cfRule type="expression" dxfId="8918" priority="15575">
      <formula>W643=25</formula>
    </cfRule>
    <cfRule type="cellIs" dxfId="8917" priority="15585" operator="equal">
      <formula>25</formula>
    </cfRule>
  </conditionalFormatting>
  <conditionalFormatting sqref="AA643:AB643">
    <cfRule type="expression" dxfId="8916" priority="15582">
      <formula>AC643=15</formula>
    </cfRule>
    <cfRule type="expression" dxfId="8915" priority="15583">
      <formula>AE643=10</formula>
    </cfRule>
    <cfRule type="expression" dxfId="8914" priority="15584">
      <formula>AC643=15</formula>
    </cfRule>
  </conditionalFormatting>
  <conditionalFormatting sqref="W643:X643">
    <cfRule type="expression" dxfId="8913" priority="15579">
      <formula>AA643=10</formula>
    </cfRule>
    <cfRule type="expression" dxfId="8912" priority="15580">
      <formula>W643=25</formula>
    </cfRule>
    <cfRule type="expression" dxfId="8911" priority="15581">
      <formula>Y643=15</formula>
    </cfRule>
  </conditionalFormatting>
  <conditionalFormatting sqref="Y643:Z643">
    <cfRule type="expression" dxfId="8910" priority="15576">
      <formula>Y643=15</formula>
    </cfRule>
    <cfRule type="expression" dxfId="8909" priority="15577">
      <formula>AA643=10</formula>
    </cfRule>
    <cfRule type="expression" dxfId="8908" priority="15578">
      <formula>W643=25</formula>
    </cfRule>
  </conditionalFormatting>
  <conditionalFormatting sqref="AC643:AD643">
    <cfRule type="cellIs" dxfId="8907" priority="15572" operator="equal">
      <formula>25</formula>
    </cfRule>
  </conditionalFormatting>
  <conditionalFormatting sqref="AE643:AF643">
    <cfRule type="cellIs" dxfId="8906" priority="15571" operator="equal">
      <formula>15</formula>
    </cfRule>
  </conditionalFormatting>
  <conditionalFormatting sqref="AC643:AD643">
    <cfRule type="expression" dxfId="8905" priority="15570">
      <formula>AE643=15</formula>
    </cfRule>
  </conditionalFormatting>
  <conditionalFormatting sqref="AE643:AF643">
    <cfRule type="expression" dxfId="8904" priority="15569">
      <formula>AC643=25</formula>
    </cfRule>
  </conditionalFormatting>
  <conditionalFormatting sqref="AA645:AB647">
    <cfRule type="expression" dxfId="8903" priority="15556">
      <formula>AA645=10</formula>
    </cfRule>
    <cfRule type="expression" dxfId="8902" priority="15557">
      <formula>Y645=15</formula>
    </cfRule>
    <cfRule type="expression" dxfId="8901" priority="15558">
      <formula>W645=25</formula>
    </cfRule>
    <cfRule type="cellIs" dxfId="8900" priority="15568" operator="equal">
      <formula>25</formula>
    </cfRule>
  </conditionalFormatting>
  <conditionalFormatting sqref="AA645:AB647">
    <cfRule type="expression" dxfId="8899" priority="15565">
      <formula>AC645=15</formula>
    </cfRule>
    <cfRule type="expression" dxfId="8898" priority="15566">
      <formula>AE645=10</formula>
    </cfRule>
    <cfRule type="expression" dxfId="8897" priority="15567">
      <formula>AC645=15</formula>
    </cfRule>
  </conditionalFormatting>
  <conditionalFormatting sqref="W645:X647">
    <cfRule type="expression" dxfId="8896" priority="15562">
      <formula>AA645=10</formula>
    </cfRule>
    <cfRule type="expression" dxfId="8895" priority="15563">
      <formula>W645=25</formula>
    </cfRule>
    <cfRule type="expression" dxfId="8894" priority="15564">
      <formula>Y645=15</formula>
    </cfRule>
  </conditionalFormatting>
  <conditionalFormatting sqref="Y645:Z647">
    <cfRule type="expression" dxfId="8893" priority="15559">
      <formula>Y645=15</formula>
    </cfRule>
    <cfRule type="expression" dxfId="8892" priority="15560">
      <formula>AA645=10</formula>
    </cfRule>
    <cfRule type="expression" dxfId="8891" priority="15561">
      <formula>W645=25</formula>
    </cfRule>
  </conditionalFormatting>
  <conditionalFormatting sqref="AA644:AB644">
    <cfRule type="expression" dxfId="8890" priority="15543">
      <formula>AA644=10</formula>
    </cfRule>
    <cfRule type="expression" dxfId="8889" priority="15544">
      <formula>Y644=15</formula>
    </cfRule>
    <cfRule type="expression" dxfId="8888" priority="15545">
      <formula>W644=25</formula>
    </cfRule>
    <cfRule type="cellIs" dxfId="8887" priority="15555" operator="equal">
      <formula>25</formula>
    </cfRule>
  </conditionalFormatting>
  <conditionalFormatting sqref="AA644:AB644">
    <cfRule type="expression" dxfId="8886" priority="15552">
      <formula>AC644=15</formula>
    </cfRule>
    <cfRule type="expression" dxfId="8885" priority="15553">
      <formula>AE644=10</formula>
    </cfRule>
    <cfRule type="expression" dxfId="8884" priority="15554">
      <formula>AC644=15</formula>
    </cfRule>
  </conditionalFormatting>
  <conditionalFormatting sqref="W644:X644">
    <cfRule type="expression" dxfId="8883" priority="15549">
      <formula>AA644=10</formula>
    </cfRule>
    <cfRule type="expression" dxfId="8882" priority="15550">
      <formula>W644=25</formula>
    </cfRule>
    <cfRule type="expression" dxfId="8881" priority="15551">
      <formula>Y644=15</formula>
    </cfRule>
  </conditionalFormatting>
  <conditionalFormatting sqref="Y644:Z644">
    <cfRule type="expression" dxfId="8880" priority="15546">
      <formula>Y644=15</formula>
    </cfRule>
    <cfRule type="expression" dxfId="8879" priority="15547">
      <formula>AA644=10</formula>
    </cfRule>
    <cfRule type="expression" dxfId="8878" priority="15548">
      <formula>W644=25</formula>
    </cfRule>
  </conditionalFormatting>
  <conditionalFormatting sqref="AC644:AD647">
    <cfRule type="cellIs" dxfId="8877" priority="15542" operator="equal">
      <formula>25</formula>
    </cfRule>
  </conditionalFormatting>
  <conditionalFormatting sqref="AE644:AF647">
    <cfRule type="cellIs" dxfId="8876" priority="15541" operator="equal">
      <formula>15</formula>
    </cfRule>
  </conditionalFormatting>
  <conditionalFormatting sqref="AC644:AD647">
    <cfRule type="expression" dxfId="8875" priority="15540">
      <formula>AE644=15</formula>
    </cfRule>
  </conditionalFormatting>
  <conditionalFormatting sqref="AE644:AF647">
    <cfRule type="expression" dxfId="8874" priority="15539">
      <formula>AC644=25</formula>
    </cfRule>
  </conditionalFormatting>
  <conditionalFormatting sqref="AN643:AO643">
    <cfRule type="cellIs" dxfId="8873" priority="15533" operator="equal">
      <formula>"NO"</formula>
    </cfRule>
  </conditionalFormatting>
  <conditionalFormatting sqref="AJ643:AK643">
    <cfRule type="cellIs" dxfId="8872" priority="15537" operator="equal">
      <formula>"NO"</formula>
    </cfRule>
    <cfRule type="cellIs" dxfId="8871" priority="15538" operator="equal">
      <formula>"SI"</formula>
    </cfRule>
  </conditionalFormatting>
  <conditionalFormatting sqref="AL643:AM643">
    <cfRule type="cellIs" dxfId="8870" priority="15535" operator="equal">
      <formula>"ALE"</formula>
    </cfRule>
    <cfRule type="cellIs" dxfId="8869" priority="15536" operator="equal">
      <formula>"CON"</formula>
    </cfRule>
  </conditionalFormatting>
  <conditionalFormatting sqref="AJ644:AK644">
    <cfRule type="cellIs" dxfId="8868" priority="15531" operator="equal">
      <formula>"NO"</formula>
    </cfRule>
    <cfRule type="cellIs" dxfId="8867" priority="15532" operator="equal">
      <formula>"SI"</formula>
    </cfRule>
  </conditionalFormatting>
  <conditionalFormatting sqref="AL644:AM644">
    <cfRule type="cellIs" dxfId="8866" priority="15529" operator="equal">
      <formula>"ALE"</formula>
    </cfRule>
    <cfRule type="cellIs" dxfId="8865" priority="15530" operator="equal">
      <formula>"CON"</formula>
    </cfRule>
  </conditionalFormatting>
  <conditionalFormatting sqref="AN644:AO644">
    <cfRule type="cellIs" dxfId="8864" priority="15527" operator="equal">
      <formula>"NO"</formula>
    </cfRule>
  </conditionalFormatting>
  <conditionalFormatting sqref="U649:V653">
    <cfRule type="cellIs" dxfId="8863" priority="15520" operator="equal">
      <formula>"X"</formula>
    </cfRule>
  </conditionalFormatting>
  <conditionalFormatting sqref="AJ651:AK653">
    <cfRule type="cellIs" dxfId="8862" priority="15518" operator="equal">
      <formula>"NO"</formula>
    </cfRule>
    <cfRule type="cellIs" dxfId="8861" priority="15519" operator="equal">
      <formula>"SI"</formula>
    </cfRule>
  </conditionalFormatting>
  <conditionalFormatting sqref="AL651:AM653">
    <cfRule type="cellIs" dxfId="8860" priority="15516" operator="equal">
      <formula>"ALE"</formula>
    </cfRule>
    <cfRule type="cellIs" dxfId="8859" priority="15517" operator="equal">
      <formula>"CON"</formula>
    </cfRule>
  </conditionalFormatting>
  <conditionalFormatting sqref="U649:U653">
    <cfRule type="cellIs" dxfId="8858" priority="15461" operator="equal">
      <formula>"Y"</formula>
    </cfRule>
  </conditionalFormatting>
  <conditionalFormatting sqref="AH649:AI653">
    <cfRule type="cellIs" dxfId="8857" priority="15512" operator="equal">
      <formula>0</formula>
    </cfRule>
    <cfRule type="cellIs" dxfId="8856" priority="15513" operator="between">
      <formula>"0.1"</formula>
      <formula>100</formula>
    </cfRule>
    <cfRule type="cellIs" dxfId="8855" priority="15514" operator="between">
      <formula>0</formula>
      <formula>100</formula>
    </cfRule>
    <cfRule type="cellIs" dxfId="8854" priority="15515" operator="between">
      <formula>0</formula>
      <formula>100</formula>
    </cfRule>
  </conditionalFormatting>
  <conditionalFormatting sqref="AI649:AI653">
    <cfRule type="cellIs" dxfId="8853" priority="15509" operator="equal">
      <formula>0</formula>
    </cfRule>
    <cfRule type="cellIs" dxfId="8852" priority="15510" operator="between">
      <formula>0</formula>
      <formula>100</formula>
    </cfRule>
    <cfRule type="cellIs" dxfId="8851" priority="15511" operator="between">
      <formula>"0.1"</formula>
      <formula>100</formula>
    </cfRule>
  </conditionalFormatting>
  <conditionalFormatting sqref="BA649">
    <cfRule type="cellIs" dxfId="8850" priority="15507" operator="equal">
      <formula>"NO"</formula>
    </cfRule>
    <cfRule type="cellIs" dxfId="8849" priority="15508" operator="equal">
      <formula>"SI"</formula>
    </cfRule>
  </conditionalFormatting>
  <conditionalFormatting sqref="AH649:AH653">
    <cfRule type="cellIs" dxfId="8848" priority="15506" operator="equal">
      <formula>0.58</formula>
    </cfRule>
  </conditionalFormatting>
  <conditionalFormatting sqref="AI649:AI653">
    <cfRule type="cellIs" dxfId="8847" priority="15505" operator="equal">
      <formula>0.56</formula>
    </cfRule>
  </conditionalFormatting>
  <conditionalFormatting sqref="AX649:AX653">
    <cfRule type="expression" dxfId="8846" priority="15479">
      <formula>"&lt;,2"</formula>
    </cfRule>
  </conditionalFormatting>
  <conditionalFormatting sqref="AV649:AV653">
    <cfRule type="expression" dxfId="8845" priority="15478">
      <formula>"&lt;,2"</formula>
    </cfRule>
  </conditionalFormatting>
  <conditionalFormatting sqref="AZ649">
    <cfRule type="expression" dxfId="8844" priority="15480">
      <formula>$BC649=25</formula>
    </cfRule>
    <cfRule type="expression" dxfId="8843" priority="15481">
      <formula>$BC649=24</formula>
    </cfRule>
    <cfRule type="expression" dxfId="8842" priority="15482">
      <formula>$BC649=23</formula>
    </cfRule>
    <cfRule type="expression" dxfId="8841" priority="15483">
      <formula>$BC649=22</formula>
    </cfRule>
    <cfRule type="expression" dxfId="8840" priority="15484">
      <formula>$BC649=21</formula>
    </cfRule>
    <cfRule type="expression" dxfId="8839" priority="15485">
      <formula>$BC649=20</formula>
    </cfRule>
    <cfRule type="expression" dxfId="8838" priority="15486">
      <formula>$BC649=19</formula>
    </cfRule>
    <cfRule type="expression" dxfId="8837" priority="15487">
      <formula>$BC649=18</formula>
    </cfRule>
    <cfRule type="expression" dxfId="8836" priority="15488">
      <formula>$BC649=17</formula>
    </cfRule>
    <cfRule type="expression" dxfId="8835" priority="15489">
      <formula>$BC649=16</formula>
    </cfRule>
    <cfRule type="expression" dxfId="8834" priority="15490">
      <formula>$BC649=15</formula>
    </cfRule>
    <cfRule type="expression" dxfId="8833" priority="15491">
      <formula>$BC649=14</formula>
    </cfRule>
    <cfRule type="expression" dxfId="8832" priority="15492">
      <formula>$BC649=13</formula>
    </cfRule>
    <cfRule type="expression" dxfId="8831" priority="15493">
      <formula>$BC649=12</formula>
    </cfRule>
    <cfRule type="expression" dxfId="8830" priority="15494">
      <formula>$BC649=11</formula>
    </cfRule>
    <cfRule type="expression" dxfId="8829" priority="15495">
      <formula>$BC649=10</formula>
    </cfRule>
    <cfRule type="expression" dxfId="8828" priority="15496">
      <formula>$BC649=9</formula>
    </cfRule>
    <cfRule type="expression" dxfId="8827" priority="15497">
      <formula>$BC649=8</formula>
    </cfRule>
    <cfRule type="expression" dxfId="8826" priority="15498">
      <formula>$BC649=7</formula>
    </cfRule>
    <cfRule type="expression" dxfId="8825" priority="15499">
      <formula>$BC649=6</formula>
    </cfRule>
    <cfRule type="expression" dxfId="8824" priority="15500">
      <formula>$BC649=5</formula>
    </cfRule>
    <cfRule type="expression" dxfId="8823" priority="15501">
      <formula>$BC649=4</formula>
    </cfRule>
    <cfRule type="expression" dxfId="8822" priority="15502">
      <formula>$BC649=3</formula>
    </cfRule>
    <cfRule type="expression" dxfId="8821" priority="15503">
      <formula>$BC649=2</formula>
    </cfRule>
    <cfRule type="expression" dxfId="8820" priority="15504">
      <formula>$BC649=1</formula>
    </cfRule>
  </conditionalFormatting>
  <conditionalFormatting sqref="AW649:AW653">
    <cfRule type="beginsWith" dxfId="8819" priority="15473" operator="beginsWith" text="MUY ALTA">
      <formula>LEFT(AW649,LEN("MUY ALTA"))="MUY ALTA"</formula>
    </cfRule>
    <cfRule type="beginsWith" dxfId="8818" priority="15474" operator="beginsWith" text="ALTA">
      <formula>LEFT(AW649,LEN("ALTA"))="ALTA"</formula>
    </cfRule>
    <cfRule type="beginsWith" dxfId="8817" priority="15475" operator="beginsWith" text="MEDIA">
      <formula>LEFT(AW649,LEN("MEDIA"))="MEDIA"</formula>
    </cfRule>
    <cfRule type="beginsWith" dxfId="8816" priority="15476" operator="beginsWith" text="BAJA">
      <formula>LEFT(AW649,LEN("BAJA"))="BAJA"</formula>
    </cfRule>
    <cfRule type="beginsWith" dxfId="8815" priority="15477" operator="beginsWith" text="MUY BAJA">
      <formula>LEFT(AW649,LEN("MUY BAJA"))="MUY BAJA"</formula>
    </cfRule>
  </conditionalFormatting>
  <conditionalFormatting sqref="AY649:AY653">
    <cfRule type="beginsWith" dxfId="8814" priority="15468" operator="beginsWith" text="MUY ALTA">
      <formula>LEFT(AY649,LEN("MUY ALTA"))="MUY ALTA"</formula>
    </cfRule>
    <cfRule type="beginsWith" dxfId="8813" priority="15469" operator="beginsWith" text="ALTA">
      <formula>LEFT(AY649,LEN("ALTA"))="ALTA"</formula>
    </cfRule>
    <cfRule type="beginsWith" dxfId="8812" priority="15470" operator="beginsWith" text="MEDIA">
      <formula>LEFT(AY649,LEN("MEDIA"))="MEDIA"</formula>
    </cfRule>
    <cfRule type="beginsWith" dxfId="8811" priority="15471" operator="beginsWith" text="BAJA">
      <formula>LEFT(AY649,LEN("BAJA"))="BAJA"</formula>
    </cfRule>
    <cfRule type="beginsWith" dxfId="8810" priority="15472" operator="beginsWith" text="MUY BAJA">
      <formula>LEFT(AY649,LEN("MUY BAJA"))="MUY BAJA"</formula>
    </cfRule>
  </conditionalFormatting>
  <conditionalFormatting sqref="AN651:AO653">
    <cfRule type="cellIs" dxfId="8809" priority="15466" operator="equal">
      <formula>"NO"</formula>
    </cfRule>
  </conditionalFormatting>
  <conditionalFormatting sqref="BA649:BA653">
    <cfRule type="cellIs" dxfId="8808" priority="15463" operator="equal">
      <formula>"Evitar"</formula>
    </cfRule>
    <cfRule type="cellIs" dxfId="8807" priority="15464" operator="equal">
      <formula>"Aceptar"</formula>
    </cfRule>
    <cfRule type="cellIs" dxfId="8806" priority="15465" operator="equal">
      <formula>"Reducir"</formula>
    </cfRule>
  </conditionalFormatting>
  <conditionalFormatting sqref="V649:V653">
    <cfRule type="cellIs" dxfId="8805" priority="15462" operator="equal">
      <formula>"X"</formula>
    </cfRule>
  </conditionalFormatting>
  <conditionalFormatting sqref="R649">
    <cfRule type="expression" dxfId="8804" priority="15436">
      <formula>$S649=25</formula>
    </cfRule>
    <cfRule type="expression" dxfId="8803" priority="15437">
      <formula>$S649=24</formula>
    </cfRule>
    <cfRule type="expression" dxfId="8802" priority="15438">
      <formula>$S649=23</formula>
    </cfRule>
    <cfRule type="expression" dxfId="8801" priority="15439">
      <formula>$S649=22</formula>
    </cfRule>
    <cfRule type="expression" dxfId="8800" priority="15440">
      <formula>$S649=21</formula>
    </cfRule>
    <cfRule type="expression" dxfId="8799" priority="15441">
      <formula>$S649=20</formula>
    </cfRule>
    <cfRule type="expression" dxfId="8798" priority="15442">
      <formula>$S649=19</formula>
    </cfRule>
    <cfRule type="expression" dxfId="8797" priority="15443">
      <formula>$S649=18</formula>
    </cfRule>
    <cfRule type="expression" dxfId="8796" priority="15444">
      <formula>$S649=17</formula>
    </cfRule>
    <cfRule type="expression" dxfId="8795" priority="15445">
      <formula>$S649=16</formula>
    </cfRule>
    <cfRule type="expression" dxfId="8794" priority="15446">
      <formula>$S649=15</formula>
    </cfRule>
    <cfRule type="expression" dxfId="8793" priority="15447">
      <formula>$S649=14</formula>
    </cfRule>
    <cfRule type="expression" dxfId="8792" priority="15448">
      <formula>$S649=13</formula>
    </cfRule>
    <cfRule type="expression" dxfId="8791" priority="15449">
      <formula>$S649=12</formula>
    </cfRule>
    <cfRule type="expression" dxfId="8790" priority="15450">
      <formula>$S649=11</formula>
    </cfRule>
    <cfRule type="expression" dxfId="8789" priority="15451">
      <formula>$S649=10</formula>
    </cfRule>
    <cfRule type="expression" dxfId="8788" priority="15452">
      <formula>$S649=9</formula>
    </cfRule>
    <cfRule type="expression" dxfId="8787" priority="15453">
      <formula>$S649=8</formula>
    </cfRule>
    <cfRule type="expression" dxfId="8786" priority="15454">
      <formula>$S649=7</formula>
    </cfRule>
    <cfRule type="expression" dxfId="8785" priority="15455">
      <formula>$S649=6</formula>
    </cfRule>
    <cfRule type="expression" dxfId="8784" priority="15456">
      <formula>$S649=5</formula>
    </cfRule>
    <cfRule type="expression" dxfId="8783" priority="15457">
      <formula>$S649=4</formula>
    </cfRule>
    <cfRule type="expression" dxfId="8782" priority="15458">
      <formula>$S649=3</formula>
    </cfRule>
    <cfRule type="expression" dxfId="8781" priority="15459">
      <formula>$S649=2</formula>
    </cfRule>
    <cfRule type="expression" dxfId="8780" priority="15460">
      <formula>$S649=1</formula>
    </cfRule>
  </conditionalFormatting>
  <conditionalFormatting sqref="P649:P653">
    <cfRule type="expression" dxfId="8779" priority="15435">
      <formula>"&lt;,2"</formula>
    </cfRule>
  </conditionalFormatting>
  <conditionalFormatting sqref="Q649:Q653">
    <cfRule type="cellIs" dxfId="8778" priority="15427" operator="equal">
      <formula>20</formula>
    </cfRule>
    <cfRule type="cellIs" dxfId="8777" priority="15428" operator="equal">
      <formula>10</formula>
    </cfRule>
    <cfRule type="cellIs" dxfId="8776" priority="15429" operator="equal">
      <formula>5</formula>
    </cfRule>
    <cfRule type="cellIs" dxfId="8775" priority="15430" operator="equal">
      <formula>1</formula>
    </cfRule>
    <cfRule type="cellIs" dxfId="8774" priority="15431" operator="equal">
      <formula>0.8</formula>
    </cfRule>
    <cfRule type="cellIs" dxfId="8773" priority="15432" operator="equal">
      <formula>0.6</formula>
    </cfRule>
    <cfRule type="cellIs" dxfId="8772" priority="15433" operator="equal">
      <formula>0.4</formula>
    </cfRule>
    <cfRule type="cellIs" dxfId="8771" priority="15434" operator="equal">
      <formula>20%</formula>
    </cfRule>
  </conditionalFormatting>
  <conditionalFormatting sqref="O649:O653">
    <cfRule type="cellIs" dxfId="8770" priority="15420" operator="equal">
      <formula>"MUY ALTA "</formula>
    </cfRule>
    <cfRule type="cellIs" dxfId="8769" priority="15421" operator="equal">
      <formula>"MUY ALTA"</formula>
    </cfRule>
    <cfRule type="cellIs" dxfId="8768" priority="15422" operator="equal">
      <formula>"ALTA"</formula>
    </cfRule>
    <cfRule type="cellIs" dxfId="8767" priority="15423" operator="equal">
      <formula>"MEDIA"</formula>
    </cfRule>
    <cfRule type="cellIs" dxfId="8766" priority="15424" operator="equal">
      <formula>"BAJA"</formula>
    </cfRule>
    <cfRule type="cellIs" dxfId="8765" priority="15425" operator="equal">
      <formula>"MUY BAJA"</formula>
    </cfRule>
    <cfRule type="cellIs" dxfId="8764" priority="15426" operator="equal">
      <formula>0.2</formula>
    </cfRule>
  </conditionalFormatting>
  <conditionalFormatting sqref="N649:N653">
    <cfRule type="beginsWith" priority="15413" operator="beginsWith" text="La actividad que conlleva el riesgo se ejecuta como máximos 2 veces por año">
      <formula>LEFT(N649,LEN("La actividad que conlleva el riesgo se ejecuta como máximos 2 veces por año"))="La actividad que conlleva el riesgo se ejecuta como máximos 2 veces por año"</formula>
    </cfRule>
    <cfRule type="cellIs" dxfId="8763" priority="15414" operator="equal">
      <formula>"La actividad que conlleva el riesgo se ejecuta como máximos 2 veces por año"</formula>
    </cfRule>
    <cfRule type="cellIs" dxfId="8762" priority="15415" operator="equal">
      <formula>"La actividad que conlleva el riesgo se ejecuta como máximos 2 veces por año "</formula>
    </cfRule>
    <cfRule type="containsText" dxfId="8761" priority="15417" operator="containsText" text="La actividad que conlleva el riesgo se ejecuta como máximos 2 veces por año">
      <formula>NOT(ISERROR(SEARCH("La actividad que conlleva el riesgo se ejecuta como máximos 2 veces por año",N649)))</formula>
    </cfRule>
    <cfRule type="cellIs" dxfId="8760" priority="15418" operator="equal">
      <formula>"La actividad que conlleva el riesgo se ejecuta como máximos 2 veces por año"</formula>
    </cfRule>
    <cfRule type="cellIs" dxfId="8759" priority="15419" operator="equal">
      <formula>"La actividad que conlleva el riesgo se ejecuta como máximos 2 veces por año"</formula>
    </cfRule>
  </conditionalFormatting>
  <conditionalFormatting sqref="V649:V653">
    <cfRule type="expression" dxfId="8758" priority="15411">
      <formula>U649=Y</formula>
    </cfRule>
    <cfRule type="expression" dxfId="8757" priority="15412">
      <formula>U649="y"</formula>
    </cfRule>
  </conditionalFormatting>
  <conditionalFormatting sqref="V650">
    <cfRule type="expression" dxfId="8756" priority="15409">
      <formula>$U$20=Y</formula>
    </cfRule>
    <cfRule type="expression" dxfId="8755" priority="15410">
      <formula>$U$20=x</formula>
    </cfRule>
  </conditionalFormatting>
  <conditionalFormatting sqref="U649:U653">
    <cfRule type="expression" dxfId="8754" priority="15408">
      <formula>V649="X"</formula>
    </cfRule>
  </conditionalFormatting>
  <conditionalFormatting sqref="V649:V653">
    <cfRule type="expression" dxfId="8753" priority="15406">
      <formula>U649=Y</formula>
    </cfRule>
    <cfRule type="expression" dxfId="8752" priority="15407">
      <formula>U649="y"</formula>
    </cfRule>
  </conditionalFormatting>
  <conditionalFormatting sqref="V650">
    <cfRule type="expression" dxfId="8751" priority="15404">
      <formula>$U$20=Y</formula>
    </cfRule>
    <cfRule type="expression" dxfId="8750" priority="15405">
      <formula>$U$20=x</formula>
    </cfRule>
  </conditionalFormatting>
  <conditionalFormatting sqref="U649:U653">
    <cfRule type="expression" dxfId="8749" priority="15403">
      <formula>V649="X"</formula>
    </cfRule>
  </conditionalFormatting>
  <conditionalFormatting sqref="AA649:AB649">
    <cfRule type="expression" dxfId="8748" priority="15390">
      <formula>AA649=10</formula>
    </cfRule>
    <cfRule type="expression" dxfId="8747" priority="15391">
      <formula>Y649=15</formula>
    </cfRule>
    <cfRule type="expression" dxfId="8746" priority="15392">
      <formula>W649=25</formula>
    </cfRule>
    <cfRule type="cellIs" dxfId="8745" priority="15402" operator="equal">
      <formula>25</formula>
    </cfRule>
  </conditionalFormatting>
  <conditionalFormatting sqref="AA649:AB649">
    <cfRule type="expression" dxfId="8744" priority="15399">
      <formula>AC649=15</formula>
    </cfRule>
    <cfRule type="expression" dxfId="8743" priority="15400">
      <formula>AE649=10</formula>
    </cfRule>
    <cfRule type="expression" dxfId="8742" priority="15401">
      <formula>AC649=15</formula>
    </cfRule>
  </conditionalFormatting>
  <conditionalFormatting sqref="W649:X649">
    <cfRule type="expression" dxfId="8741" priority="15396">
      <formula>AA649=10</formula>
    </cfRule>
    <cfRule type="expression" dxfId="8740" priority="15397">
      <formula>W649=25</formula>
    </cfRule>
    <cfRule type="expression" dxfId="8739" priority="15398">
      <formula>Y649=15</formula>
    </cfRule>
  </conditionalFormatting>
  <conditionalFormatting sqref="Y649:Z649">
    <cfRule type="expression" dxfId="8738" priority="15393">
      <formula>Y649=15</formula>
    </cfRule>
    <cfRule type="expression" dxfId="8737" priority="15394">
      <formula>AA649=10</formula>
    </cfRule>
    <cfRule type="expression" dxfId="8736" priority="15395">
      <formula>W649=25</formula>
    </cfRule>
  </conditionalFormatting>
  <conditionalFormatting sqref="AC649:AD649">
    <cfRule type="cellIs" dxfId="8735" priority="15389" operator="equal">
      <formula>25</formula>
    </cfRule>
  </conditionalFormatting>
  <conditionalFormatting sqref="AE649:AF649">
    <cfRule type="cellIs" dxfId="8734" priority="15388" operator="equal">
      <formula>15</formula>
    </cfRule>
  </conditionalFormatting>
  <conditionalFormatting sqref="AC649:AD649">
    <cfRule type="expression" dxfId="8733" priority="15387">
      <formula>AE649=15</formula>
    </cfRule>
  </conditionalFormatting>
  <conditionalFormatting sqref="AE649:AF649">
    <cfRule type="expression" dxfId="8732" priority="15386">
      <formula>AC649=25</formula>
    </cfRule>
  </conditionalFormatting>
  <conditionalFormatting sqref="AA651:AB653">
    <cfRule type="expression" dxfId="8731" priority="15373">
      <formula>AA651=10</formula>
    </cfRule>
    <cfRule type="expression" dxfId="8730" priority="15374">
      <formula>Y651=15</formula>
    </cfRule>
    <cfRule type="expression" dxfId="8729" priority="15375">
      <formula>W651=25</formula>
    </cfRule>
    <cfRule type="cellIs" dxfId="8728" priority="15385" operator="equal">
      <formula>25</formula>
    </cfRule>
  </conditionalFormatting>
  <conditionalFormatting sqref="AA651:AB653">
    <cfRule type="expression" dxfId="8727" priority="15382">
      <formula>AC651=15</formula>
    </cfRule>
    <cfRule type="expression" dxfId="8726" priority="15383">
      <formula>AE651=10</formula>
    </cfRule>
    <cfRule type="expression" dxfId="8725" priority="15384">
      <formula>AC651=15</formula>
    </cfRule>
  </conditionalFormatting>
  <conditionalFormatting sqref="W651:X653">
    <cfRule type="expression" dxfId="8724" priority="15379">
      <formula>AA651=10</formula>
    </cfRule>
    <cfRule type="expression" dxfId="8723" priority="15380">
      <formula>W651=25</formula>
    </cfRule>
    <cfRule type="expression" dxfId="8722" priority="15381">
      <formula>Y651=15</formula>
    </cfRule>
  </conditionalFormatting>
  <conditionalFormatting sqref="Y651:Z653">
    <cfRule type="expression" dxfId="8721" priority="15376">
      <formula>Y651=15</formula>
    </cfRule>
    <cfRule type="expression" dxfId="8720" priority="15377">
      <formula>AA651=10</formula>
    </cfRule>
    <cfRule type="expression" dxfId="8719" priority="15378">
      <formula>W651=25</formula>
    </cfRule>
  </conditionalFormatting>
  <conditionalFormatting sqref="AA650:AB650">
    <cfRule type="expression" dxfId="8718" priority="15360">
      <formula>AA650=10</formula>
    </cfRule>
    <cfRule type="expression" dxfId="8717" priority="15361">
      <formula>Y650=15</formula>
    </cfRule>
    <cfRule type="expression" dxfId="8716" priority="15362">
      <formula>W650=25</formula>
    </cfRule>
    <cfRule type="cellIs" dxfId="8715" priority="15372" operator="equal">
      <formula>25</formula>
    </cfRule>
  </conditionalFormatting>
  <conditionalFormatting sqref="AA650:AB650">
    <cfRule type="expression" dxfId="8714" priority="15369">
      <formula>AC650=15</formula>
    </cfRule>
    <cfRule type="expression" dxfId="8713" priority="15370">
      <formula>AE650=10</formula>
    </cfRule>
    <cfRule type="expression" dxfId="8712" priority="15371">
      <formula>AC650=15</formula>
    </cfRule>
  </conditionalFormatting>
  <conditionalFormatting sqref="W650:X650">
    <cfRule type="expression" dxfId="8711" priority="15366">
      <formula>AA650=10</formula>
    </cfRule>
    <cfRule type="expression" dxfId="8710" priority="15367">
      <formula>W650=25</formula>
    </cfRule>
    <cfRule type="expression" dxfId="8709" priority="15368">
      <formula>Y650=15</formula>
    </cfRule>
  </conditionalFormatting>
  <conditionalFormatting sqref="Y650:Z650">
    <cfRule type="expression" dxfId="8708" priority="15363">
      <formula>Y650=15</formula>
    </cfRule>
    <cfRule type="expression" dxfId="8707" priority="15364">
      <formula>AA650=10</formula>
    </cfRule>
    <cfRule type="expression" dxfId="8706" priority="15365">
      <formula>W650=25</formula>
    </cfRule>
  </conditionalFormatting>
  <conditionalFormatting sqref="AC650:AD653">
    <cfRule type="cellIs" dxfId="8705" priority="15359" operator="equal">
      <formula>25</formula>
    </cfRule>
  </conditionalFormatting>
  <conditionalFormatting sqref="AE650:AF653">
    <cfRule type="cellIs" dxfId="8704" priority="15358" operator="equal">
      <formula>15</formula>
    </cfRule>
  </conditionalFormatting>
  <conditionalFormatting sqref="AC650:AD653">
    <cfRule type="expression" dxfId="8703" priority="15357">
      <formula>AE650=15</formula>
    </cfRule>
  </conditionalFormatting>
  <conditionalFormatting sqref="AE650:AF653">
    <cfRule type="expression" dxfId="8702" priority="15356">
      <formula>AC650=25</formula>
    </cfRule>
  </conditionalFormatting>
  <conditionalFormatting sqref="AN649:AO649">
    <cfRule type="cellIs" dxfId="8701" priority="15350" operator="equal">
      <formula>"NO"</formula>
    </cfRule>
  </conditionalFormatting>
  <conditionalFormatting sqref="AJ649:AK649">
    <cfRule type="cellIs" dxfId="8700" priority="15354" operator="equal">
      <formula>"NO"</formula>
    </cfRule>
    <cfRule type="cellIs" dxfId="8699" priority="15355" operator="equal">
      <formula>"SI"</formula>
    </cfRule>
  </conditionalFormatting>
  <conditionalFormatting sqref="AL649:AM649">
    <cfRule type="cellIs" dxfId="8698" priority="15352" operator="equal">
      <formula>"ALE"</formula>
    </cfRule>
    <cfRule type="cellIs" dxfId="8697" priority="15353" operator="equal">
      <formula>"CON"</formula>
    </cfRule>
  </conditionalFormatting>
  <conditionalFormatting sqref="AJ650:AK650">
    <cfRule type="cellIs" dxfId="8696" priority="15348" operator="equal">
      <formula>"NO"</formula>
    </cfRule>
    <cfRule type="cellIs" dxfId="8695" priority="15349" operator="equal">
      <formula>"SI"</formula>
    </cfRule>
  </conditionalFormatting>
  <conditionalFormatting sqref="AL650:AM650">
    <cfRule type="cellIs" dxfId="8694" priority="15346" operator="equal">
      <formula>"ALE"</formula>
    </cfRule>
    <cfRule type="cellIs" dxfId="8693" priority="15347" operator="equal">
      <formula>"CON"</formula>
    </cfRule>
  </conditionalFormatting>
  <conditionalFormatting sqref="AN650:AO650">
    <cfRule type="cellIs" dxfId="8692" priority="15344" operator="equal">
      <formula>"NO"</formula>
    </cfRule>
  </conditionalFormatting>
  <conditionalFormatting sqref="U655:V659">
    <cfRule type="cellIs" dxfId="8691" priority="15337" operator="equal">
      <formula>"X"</formula>
    </cfRule>
  </conditionalFormatting>
  <conditionalFormatting sqref="AJ657:AK659">
    <cfRule type="cellIs" dxfId="8690" priority="15335" operator="equal">
      <formula>"NO"</formula>
    </cfRule>
    <cfRule type="cellIs" dxfId="8689" priority="15336" operator="equal">
      <formula>"SI"</formula>
    </cfRule>
  </conditionalFormatting>
  <conditionalFormatting sqref="AL657:AM659">
    <cfRule type="cellIs" dxfId="8688" priority="15333" operator="equal">
      <formula>"ALE"</formula>
    </cfRule>
    <cfRule type="cellIs" dxfId="8687" priority="15334" operator="equal">
      <formula>"CON"</formula>
    </cfRule>
  </conditionalFormatting>
  <conditionalFormatting sqref="U655:U659">
    <cfRule type="cellIs" dxfId="8686" priority="15278" operator="equal">
      <formula>"Y"</formula>
    </cfRule>
  </conditionalFormatting>
  <conditionalFormatting sqref="AH655:AI659">
    <cfRule type="cellIs" dxfId="8685" priority="15329" operator="equal">
      <formula>0</formula>
    </cfRule>
    <cfRule type="cellIs" dxfId="8684" priority="15330" operator="between">
      <formula>"0.1"</formula>
      <formula>100</formula>
    </cfRule>
    <cfRule type="cellIs" dxfId="8683" priority="15331" operator="between">
      <formula>0</formula>
      <formula>100</formula>
    </cfRule>
    <cfRule type="cellIs" dxfId="8682" priority="15332" operator="between">
      <formula>0</formula>
      <formula>100</formula>
    </cfRule>
  </conditionalFormatting>
  <conditionalFormatting sqref="AI655:AI659">
    <cfRule type="cellIs" dxfId="8681" priority="15326" operator="equal">
      <formula>0</formula>
    </cfRule>
    <cfRule type="cellIs" dxfId="8680" priority="15327" operator="between">
      <formula>0</formula>
      <formula>100</formula>
    </cfRule>
    <cfRule type="cellIs" dxfId="8679" priority="15328" operator="between">
      <formula>"0.1"</formula>
      <formula>100</formula>
    </cfRule>
  </conditionalFormatting>
  <conditionalFormatting sqref="BA655">
    <cfRule type="cellIs" dxfId="8678" priority="15324" operator="equal">
      <formula>"NO"</formula>
    </cfRule>
    <cfRule type="cellIs" dxfId="8677" priority="15325" operator="equal">
      <formula>"SI"</formula>
    </cfRule>
  </conditionalFormatting>
  <conditionalFormatting sqref="AH655:AH659">
    <cfRule type="cellIs" dxfId="8676" priority="15323" operator="equal">
      <formula>0.58</formula>
    </cfRule>
  </conditionalFormatting>
  <conditionalFormatting sqref="AI655:AI659">
    <cfRule type="cellIs" dxfId="8675" priority="15322" operator="equal">
      <formula>0.56</formula>
    </cfRule>
  </conditionalFormatting>
  <conditionalFormatting sqref="AX655:AX659">
    <cfRule type="expression" dxfId="8674" priority="15296">
      <formula>"&lt;,2"</formula>
    </cfRule>
  </conditionalFormatting>
  <conditionalFormatting sqref="AV655:AV659">
    <cfRule type="expression" dxfId="8673" priority="15295">
      <formula>"&lt;,2"</formula>
    </cfRule>
  </conditionalFormatting>
  <conditionalFormatting sqref="AZ655">
    <cfRule type="expression" dxfId="8672" priority="15297">
      <formula>$BC655=25</formula>
    </cfRule>
    <cfRule type="expression" dxfId="8671" priority="15298">
      <formula>$BC655=24</formula>
    </cfRule>
    <cfRule type="expression" dxfId="8670" priority="15299">
      <formula>$BC655=23</formula>
    </cfRule>
    <cfRule type="expression" dxfId="8669" priority="15300">
      <formula>$BC655=22</formula>
    </cfRule>
    <cfRule type="expression" dxfId="8668" priority="15301">
      <formula>$BC655=21</formula>
    </cfRule>
    <cfRule type="expression" dxfId="8667" priority="15302">
      <formula>$BC655=20</formula>
    </cfRule>
    <cfRule type="expression" dxfId="8666" priority="15303">
      <formula>$BC655=19</formula>
    </cfRule>
    <cfRule type="expression" dxfId="8665" priority="15304">
      <formula>$BC655=18</formula>
    </cfRule>
    <cfRule type="expression" dxfId="8664" priority="15305">
      <formula>$BC655=17</formula>
    </cfRule>
    <cfRule type="expression" dxfId="8663" priority="15306">
      <formula>$BC655=16</formula>
    </cfRule>
    <cfRule type="expression" dxfId="8662" priority="15307">
      <formula>$BC655=15</formula>
    </cfRule>
    <cfRule type="expression" dxfId="8661" priority="15308">
      <formula>$BC655=14</formula>
    </cfRule>
    <cfRule type="expression" dxfId="8660" priority="15309">
      <formula>$BC655=13</formula>
    </cfRule>
    <cfRule type="expression" dxfId="8659" priority="15310">
      <formula>$BC655=12</formula>
    </cfRule>
    <cfRule type="expression" dxfId="8658" priority="15311">
      <formula>$BC655=11</formula>
    </cfRule>
    <cfRule type="expression" dxfId="8657" priority="15312">
      <formula>$BC655=10</formula>
    </cfRule>
    <cfRule type="expression" dxfId="8656" priority="15313">
      <formula>$BC655=9</formula>
    </cfRule>
    <cfRule type="expression" dxfId="8655" priority="15314">
      <formula>$BC655=8</formula>
    </cfRule>
    <cfRule type="expression" dxfId="8654" priority="15315">
      <formula>$BC655=7</formula>
    </cfRule>
    <cfRule type="expression" dxfId="8653" priority="15316">
      <formula>$BC655=6</formula>
    </cfRule>
    <cfRule type="expression" dxfId="8652" priority="15317">
      <formula>$BC655=5</formula>
    </cfRule>
    <cfRule type="expression" dxfId="8651" priority="15318">
      <formula>$BC655=4</formula>
    </cfRule>
    <cfRule type="expression" dxfId="8650" priority="15319">
      <formula>$BC655=3</formula>
    </cfRule>
    <cfRule type="expression" dxfId="8649" priority="15320">
      <formula>$BC655=2</formula>
    </cfRule>
    <cfRule type="expression" dxfId="8648" priority="15321">
      <formula>$BC655=1</formula>
    </cfRule>
  </conditionalFormatting>
  <conditionalFormatting sqref="AW655:AW659">
    <cfRule type="beginsWith" dxfId="8647" priority="15290" operator="beginsWith" text="MUY ALTA">
      <formula>LEFT(AW655,LEN("MUY ALTA"))="MUY ALTA"</formula>
    </cfRule>
    <cfRule type="beginsWith" dxfId="8646" priority="15291" operator="beginsWith" text="ALTA">
      <formula>LEFT(AW655,LEN("ALTA"))="ALTA"</formula>
    </cfRule>
    <cfRule type="beginsWith" dxfId="8645" priority="15292" operator="beginsWith" text="MEDIA">
      <formula>LEFT(AW655,LEN("MEDIA"))="MEDIA"</formula>
    </cfRule>
    <cfRule type="beginsWith" dxfId="8644" priority="15293" operator="beginsWith" text="BAJA">
      <formula>LEFT(AW655,LEN("BAJA"))="BAJA"</formula>
    </cfRule>
    <cfRule type="beginsWith" dxfId="8643" priority="15294" operator="beginsWith" text="MUY BAJA">
      <formula>LEFT(AW655,LEN("MUY BAJA"))="MUY BAJA"</formula>
    </cfRule>
  </conditionalFormatting>
  <conditionalFormatting sqref="AY655:AY659">
    <cfRule type="beginsWith" dxfId="8642" priority="15285" operator="beginsWith" text="MUY ALTA">
      <formula>LEFT(AY655,LEN("MUY ALTA"))="MUY ALTA"</formula>
    </cfRule>
    <cfRule type="beginsWith" dxfId="8641" priority="15286" operator="beginsWith" text="ALTA">
      <formula>LEFT(AY655,LEN("ALTA"))="ALTA"</formula>
    </cfRule>
    <cfRule type="beginsWith" dxfId="8640" priority="15287" operator="beginsWith" text="MEDIA">
      <formula>LEFT(AY655,LEN("MEDIA"))="MEDIA"</formula>
    </cfRule>
    <cfRule type="beginsWith" dxfId="8639" priority="15288" operator="beginsWith" text="BAJA">
      <formula>LEFT(AY655,LEN("BAJA"))="BAJA"</formula>
    </cfRule>
    <cfRule type="beginsWith" dxfId="8638" priority="15289" operator="beginsWith" text="MUY BAJA">
      <formula>LEFT(AY655,LEN("MUY BAJA"))="MUY BAJA"</formula>
    </cfRule>
  </conditionalFormatting>
  <conditionalFormatting sqref="AN657:AO659">
    <cfRule type="cellIs" dxfId="8637" priority="15283" operator="equal">
      <formula>"NO"</formula>
    </cfRule>
  </conditionalFormatting>
  <conditionalFormatting sqref="BA655:BA659">
    <cfRule type="cellIs" dxfId="8636" priority="15280" operator="equal">
      <formula>"Evitar"</formula>
    </cfRule>
    <cfRule type="cellIs" dxfId="8635" priority="15281" operator="equal">
      <formula>"Aceptar"</formula>
    </cfRule>
    <cfRule type="cellIs" dxfId="8634" priority="15282" operator="equal">
      <formula>"Reducir"</formula>
    </cfRule>
  </conditionalFormatting>
  <conditionalFormatting sqref="V655:V659">
    <cfRule type="cellIs" dxfId="8633" priority="15279" operator="equal">
      <formula>"X"</formula>
    </cfRule>
  </conditionalFormatting>
  <conditionalFormatting sqref="R655">
    <cfRule type="expression" dxfId="8632" priority="15253">
      <formula>$S655=25</formula>
    </cfRule>
    <cfRule type="expression" dxfId="8631" priority="15254">
      <formula>$S655=24</formula>
    </cfRule>
    <cfRule type="expression" dxfId="8630" priority="15255">
      <formula>$S655=23</formula>
    </cfRule>
    <cfRule type="expression" dxfId="8629" priority="15256">
      <formula>$S655=22</formula>
    </cfRule>
    <cfRule type="expression" dxfId="8628" priority="15257">
      <formula>$S655=21</formula>
    </cfRule>
    <cfRule type="expression" dxfId="8627" priority="15258">
      <formula>$S655=20</formula>
    </cfRule>
    <cfRule type="expression" dxfId="8626" priority="15259">
      <formula>$S655=19</formula>
    </cfRule>
    <cfRule type="expression" dxfId="8625" priority="15260">
      <formula>$S655=18</formula>
    </cfRule>
    <cfRule type="expression" dxfId="8624" priority="15261">
      <formula>$S655=17</formula>
    </cfRule>
    <cfRule type="expression" dxfId="8623" priority="15262">
      <formula>$S655=16</formula>
    </cfRule>
    <cfRule type="expression" dxfId="8622" priority="15263">
      <formula>$S655=15</formula>
    </cfRule>
    <cfRule type="expression" dxfId="8621" priority="15264">
      <formula>$S655=14</formula>
    </cfRule>
    <cfRule type="expression" dxfId="8620" priority="15265">
      <formula>$S655=13</formula>
    </cfRule>
    <cfRule type="expression" dxfId="8619" priority="15266">
      <formula>$S655=12</formula>
    </cfRule>
    <cfRule type="expression" dxfId="8618" priority="15267">
      <formula>$S655=11</formula>
    </cfRule>
    <cfRule type="expression" dxfId="8617" priority="15268">
      <formula>$S655=10</formula>
    </cfRule>
    <cfRule type="expression" dxfId="8616" priority="15269">
      <formula>$S655=9</formula>
    </cfRule>
    <cfRule type="expression" dxfId="8615" priority="15270">
      <formula>$S655=8</formula>
    </cfRule>
    <cfRule type="expression" dxfId="8614" priority="15271">
      <formula>$S655=7</formula>
    </cfRule>
    <cfRule type="expression" dxfId="8613" priority="15272">
      <formula>$S655=6</formula>
    </cfRule>
    <cfRule type="expression" dxfId="8612" priority="15273">
      <formula>$S655=5</formula>
    </cfRule>
    <cfRule type="expression" dxfId="8611" priority="15274">
      <formula>$S655=4</formula>
    </cfRule>
    <cfRule type="expression" dxfId="8610" priority="15275">
      <formula>$S655=3</formula>
    </cfRule>
    <cfRule type="expression" dxfId="8609" priority="15276">
      <formula>$S655=2</formula>
    </cfRule>
    <cfRule type="expression" dxfId="8608" priority="15277">
      <formula>$S655=1</formula>
    </cfRule>
  </conditionalFormatting>
  <conditionalFormatting sqref="P655:P659">
    <cfRule type="expression" dxfId="8607" priority="15252">
      <formula>"&lt;,2"</formula>
    </cfRule>
  </conditionalFormatting>
  <conditionalFormatting sqref="Q655:Q659">
    <cfRule type="cellIs" dxfId="8606" priority="15244" operator="equal">
      <formula>20</formula>
    </cfRule>
    <cfRule type="cellIs" dxfId="8605" priority="15245" operator="equal">
      <formula>10</formula>
    </cfRule>
    <cfRule type="cellIs" dxfId="8604" priority="15246" operator="equal">
      <formula>5</formula>
    </cfRule>
    <cfRule type="cellIs" dxfId="8603" priority="15247" operator="equal">
      <formula>1</formula>
    </cfRule>
    <cfRule type="cellIs" dxfId="8602" priority="15248" operator="equal">
      <formula>0.8</formula>
    </cfRule>
    <cfRule type="cellIs" dxfId="8601" priority="15249" operator="equal">
      <formula>0.6</formula>
    </cfRule>
    <cfRule type="cellIs" dxfId="8600" priority="15250" operator="equal">
      <formula>0.4</formula>
    </cfRule>
    <cfRule type="cellIs" dxfId="8599" priority="15251" operator="equal">
      <formula>20%</formula>
    </cfRule>
  </conditionalFormatting>
  <conditionalFormatting sqref="O655:O659">
    <cfRule type="cellIs" dxfId="8598" priority="15237" operator="equal">
      <formula>"MUY ALTA "</formula>
    </cfRule>
    <cfRule type="cellIs" dxfId="8597" priority="15238" operator="equal">
      <formula>"MUY ALTA"</formula>
    </cfRule>
    <cfRule type="cellIs" dxfId="8596" priority="15239" operator="equal">
      <formula>"ALTA"</formula>
    </cfRule>
    <cfRule type="cellIs" dxfId="8595" priority="15240" operator="equal">
      <formula>"MEDIA"</formula>
    </cfRule>
    <cfRule type="cellIs" dxfId="8594" priority="15241" operator="equal">
      <formula>"BAJA"</formula>
    </cfRule>
    <cfRule type="cellIs" dxfId="8593" priority="15242" operator="equal">
      <formula>"MUY BAJA"</formula>
    </cfRule>
    <cfRule type="cellIs" dxfId="8592" priority="15243" operator="equal">
      <formula>0.2</formula>
    </cfRule>
  </conditionalFormatting>
  <conditionalFormatting sqref="N655:N659">
    <cfRule type="beginsWith" priority="15230" operator="beginsWith" text="La actividad que conlleva el riesgo se ejecuta como máximos 2 veces por año">
      <formula>LEFT(N655,LEN("La actividad que conlleva el riesgo se ejecuta como máximos 2 veces por año"))="La actividad que conlleva el riesgo se ejecuta como máximos 2 veces por año"</formula>
    </cfRule>
    <cfRule type="cellIs" dxfId="8591" priority="15231" operator="equal">
      <formula>"La actividad que conlleva el riesgo se ejecuta como máximos 2 veces por año"</formula>
    </cfRule>
    <cfRule type="cellIs" dxfId="8590" priority="15232" operator="equal">
      <formula>"La actividad que conlleva el riesgo se ejecuta como máximos 2 veces por año "</formula>
    </cfRule>
    <cfRule type="containsText" dxfId="8589" priority="15234" operator="containsText" text="La actividad que conlleva el riesgo se ejecuta como máximos 2 veces por año">
      <formula>NOT(ISERROR(SEARCH("La actividad que conlleva el riesgo se ejecuta como máximos 2 veces por año",N655)))</formula>
    </cfRule>
    <cfRule type="cellIs" dxfId="8588" priority="15235" operator="equal">
      <formula>"La actividad que conlleva el riesgo se ejecuta como máximos 2 veces por año"</formula>
    </cfRule>
    <cfRule type="cellIs" dxfId="8587" priority="15236" operator="equal">
      <formula>"La actividad que conlleva el riesgo se ejecuta como máximos 2 veces por año"</formula>
    </cfRule>
  </conditionalFormatting>
  <conditionalFormatting sqref="V655:V659">
    <cfRule type="expression" dxfId="8586" priority="15228">
      <formula>U655=Y</formula>
    </cfRule>
    <cfRule type="expression" dxfId="8585" priority="15229">
      <formula>U655="y"</formula>
    </cfRule>
  </conditionalFormatting>
  <conditionalFormatting sqref="V656">
    <cfRule type="expression" dxfId="8584" priority="15226">
      <formula>$U$20=Y</formula>
    </cfRule>
    <cfRule type="expression" dxfId="8583" priority="15227">
      <formula>$U$20=x</formula>
    </cfRule>
  </conditionalFormatting>
  <conditionalFormatting sqref="U655:U659">
    <cfRule type="expression" dxfId="8582" priority="15225">
      <formula>V655="X"</formula>
    </cfRule>
  </conditionalFormatting>
  <conditionalFormatting sqref="V655:V659">
    <cfRule type="expression" dxfId="8581" priority="15223">
      <formula>U655=Y</formula>
    </cfRule>
    <cfRule type="expression" dxfId="8580" priority="15224">
      <formula>U655="y"</formula>
    </cfRule>
  </conditionalFormatting>
  <conditionalFormatting sqref="V656">
    <cfRule type="expression" dxfId="8579" priority="15221">
      <formula>$U$20=Y</formula>
    </cfRule>
    <cfRule type="expression" dxfId="8578" priority="15222">
      <formula>$U$20=x</formula>
    </cfRule>
  </conditionalFormatting>
  <conditionalFormatting sqref="U655:U659">
    <cfRule type="expression" dxfId="8577" priority="15220">
      <formula>V655="X"</formula>
    </cfRule>
  </conditionalFormatting>
  <conditionalFormatting sqref="AA655:AB655">
    <cfRule type="expression" dxfId="8576" priority="15207">
      <formula>AA655=10</formula>
    </cfRule>
    <cfRule type="expression" dxfId="8575" priority="15208">
      <formula>Y655=15</formula>
    </cfRule>
    <cfRule type="expression" dxfId="8574" priority="15209">
      <formula>W655=25</formula>
    </cfRule>
    <cfRule type="cellIs" dxfId="8573" priority="15219" operator="equal">
      <formula>25</formula>
    </cfRule>
  </conditionalFormatting>
  <conditionalFormatting sqref="AA655:AB655">
    <cfRule type="expression" dxfId="8572" priority="15216">
      <formula>AC655=15</formula>
    </cfRule>
    <cfRule type="expression" dxfId="8571" priority="15217">
      <formula>AE655=10</formula>
    </cfRule>
    <cfRule type="expression" dxfId="8570" priority="15218">
      <formula>AC655=15</formula>
    </cfRule>
  </conditionalFormatting>
  <conditionalFormatting sqref="W655:X655">
    <cfRule type="expression" dxfId="8569" priority="15213">
      <formula>AA655=10</formula>
    </cfRule>
    <cfRule type="expression" dxfId="8568" priority="15214">
      <formula>W655=25</formula>
    </cfRule>
    <cfRule type="expression" dxfId="8567" priority="15215">
      <formula>Y655=15</formula>
    </cfRule>
  </conditionalFormatting>
  <conditionalFormatting sqref="Y655:Z655">
    <cfRule type="expression" dxfId="8566" priority="15210">
      <formula>Y655=15</formula>
    </cfRule>
    <cfRule type="expression" dxfId="8565" priority="15211">
      <formula>AA655=10</formula>
    </cfRule>
    <cfRule type="expression" dxfId="8564" priority="15212">
      <formula>W655=25</formula>
    </cfRule>
  </conditionalFormatting>
  <conditionalFormatting sqref="AC655:AD655">
    <cfRule type="cellIs" dxfId="8563" priority="15206" operator="equal">
      <formula>25</formula>
    </cfRule>
  </conditionalFormatting>
  <conditionalFormatting sqref="AE655:AF655">
    <cfRule type="cellIs" dxfId="8562" priority="15205" operator="equal">
      <formula>15</formula>
    </cfRule>
  </conditionalFormatting>
  <conditionalFormatting sqref="AC655:AD655">
    <cfRule type="expression" dxfId="8561" priority="15204">
      <formula>AE655=15</formula>
    </cfRule>
  </conditionalFormatting>
  <conditionalFormatting sqref="AE655:AF655">
    <cfRule type="expression" dxfId="8560" priority="15203">
      <formula>AC655=25</formula>
    </cfRule>
  </conditionalFormatting>
  <conditionalFormatting sqref="AA657:AB659">
    <cfRule type="expression" dxfId="8559" priority="15190">
      <formula>AA657=10</formula>
    </cfRule>
    <cfRule type="expression" dxfId="8558" priority="15191">
      <formula>Y657=15</formula>
    </cfRule>
    <cfRule type="expression" dxfId="8557" priority="15192">
      <formula>W657=25</formula>
    </cfRule>
    <cfRule type="cellIs" dxfId="8556" priority="15202" operator="equal">
      <formula>25</formula>
    </cfRule>
  </conditionalFormatting>
  <conditionalFormatting sqref="AA657:AB659">
    <cfRule type="expression" dxfId="8555" priority="15199">
      <formula>AC657=15</formula>
    </cfRule>
    <cfRule type="expression" dxfId="8554" priority="15200">
      <formula>AE657=10</formula>
    </cfRule>
    <cfRule type="expression" dxfId="8553" priority="15201">
      <formula>AC657=15</formula>
    </cfRule>
  </conditionalFormatting>
  <conditionalFormatting sqref="W657:X659">
    <cfRule type="expression" dxfId="8552" priority="15196">
      <formula>AA657=10</formula>
    </cfRule>
    <cfRule type="expression" dxfId="8551" priority="15197">
      <formula>W657=25</formula>
    </cfRule>
    <cfRule type="expression" dxfId="8550" priority="15198">
      <formula>Y657=15</formula>
    </cfRule>
  </conditionalFormatting>
  <conditionalFormatting sqref="Y657:Z659">
    <cfRule type="expression" dxfId="8549" priority="15193">
      <formula>Y657=15</formula>
    </cfRule>
    <cfRule type="expression" dxfId="8548" priority="15194">
      <formula>AA657=10</formula>
    </cfRule>
    <cfRule type="expression" dxfId="8547" priority="15195">
      <formula>W657=25</formula>
    </cfRule>
  </conditionalFormatting>
  <conditionalFormatting sqref="AA656:AB656">
    <cfRule type="expression" dxfId="8546" priority="15177">
      <formula>AA656=10</formula>
    </cfRule>
    <cfRule type="expression" dxfId="8545" priority="15178">
      <formula>Y656=15</formula>
    </cfRule>
    <cfRule type="expression" dxfId="8544" priority="15179">
      <formula>W656=25</formula>
    </cfRule>
    <cfRule type="cellIs" dxfId="8543" priority="15189" operator="equal">
      <formula>25</formula>
    </cfRule>
  </conditionalFormatting>
  <conditionalFormatting sqref="AA656:AB656">
    <cfRule type="expression" dxfId="8542" priority="15186">
      <formula>AC656=15</formula>
    </cfRule>
    <cfRule type="expression" dxfId="8541" priority="15187">
      <formula>AE656=10</formula>
    </cfRule>
    <cfRule type="expression" dxfId="8540" priority="15188">
      <formula>AC656=15</formula>
    </cfRule>
  </conditionalFormatting>
  <conditionalFormatting sqref="W656:X656">
    <cfRule type="expression" dxfId="8539" priority="15183">
      <formula>AA656=10</formula>
    </cfRule>
    <cfRule type="expression" dxfId="8538" priority="15184">
      <formula>W656=25</formula>
    </cfRule>
    <cfRule type="expression" dxfId="8537" priority="15185">
      <formula>Y656=15</formula>
    </cfRule>
  </conditionalFormatting>
  <conditionalFormatting sqref="Y656:Z656">
    <cfRule type="expression" dxfId="8536" priority="15180">
      <formula>Y656=15</formula>
    </cfRule>
    <cfRule type="expression" dxfId="8535" priority="15181">
      <formula>AA656=10</formula>
    </cfRule>
    <cfRule type="expression" dxfId="8534" priority="15182">
      <formula>W656=25</formula>
    </cfRule>
  </conditionalFormatting>
  <conditionalFormatting sqref="AC656:AD659">
    <cfRule type="cellIs" dxfId="8533" priority="15176" operator="equal">
      <formula>25</formula>
    </cfRule>
  </conditionalFormatting>
  <conditionalFormatting sqref="AE656:AF659">
    <cfRule type="cellIs" dxfId="8532" priority="15175" operator="equal">
      <formula>15</formula>
    </cfRule>
  </conditionalFormatting>
  <conditionalFormatting sqref="AC656:AD659">
    <cfRule type="expression" dxfId="8531" priority="15174">
      <formula>AE656=15</formula>
    </cfRule>
  </conditionalFormatting>
  <conditionalFormatting sqref="AE656:AF659">
    <cfRule type="expression" dxfId="8530" priority="15173">
      <formula>AC656=25</formula>
    </cfRule>
  </conditionalFormatting>
  <conditionalFormatting sqref="AN655:AO655">
    <cfRule type="cellIs" dxfId="8529" priority="15167" operator="equal">
      <formula>"NO"</formula>
    </cfRule>
  </conditionalFormatting>
  <conditionalFormatting sqref="AJ655:AK655">
    <cfRule type="cellIs" dxfId="8528" priority="15171" operator="equal">
      <formula>"NO"</formula>
    </cfRule>
    <cfRule type="cellIs" dxfId="8527" priority="15172" operator="equal">
      <formula>"SI"</formula>
    </cfRule>
  </conditionalFormatting>
  <conditionalFormatting sqref="AL655:AM655">
    <cfRule type="cellIs" dxfId="8526" priority="15169" operator="equal">
      <formula>"ALE"</formula>
    </cfRule>
    <cfRule type="cellIs" dxfId="8525" priority="15170" operator="equal">
      <formula>"CON"</formula>
    </cfRule>
  </conditionalFormatting>
  <conditionalFormatting sqref="AJ656:AK656">
    <cfRule type="cellIs" dxfId="8524" priority="15165" operator="equal">
      <formula>"NO"</formula>
    </cfRule>
    <cfRule type="cellIs" dxfId="8523" priority="15166" operator="equal">
      <formula>"SI"</formula>
    </cfRule>
  </conditionalFormatting>
  <conditionalFormatting sqref="AL656:AM656">
    <cfRule type="cellIs" dxfId="8522" priority="15163" operator="equal">
      <formula>"ALE"</formula>
    </cfRule>
    <cfRule type="cellIs" dxfId="8521" priority="15164" operator="equal">
      <formula>"CON"</formula>
    </cfRule>
  </conditionalFormatting>
  <conditionalFormatting sqref="AN656:AO656">
    <cfRule type="cellIs" dxfId="8520" priority="15161" operator="equal">
      <formula>"NO"</formula>
    </cfRule>
  </conditionalFormatting>
  <conditionalFormatting sqref="CA637:CC641 CE637:CG641 CI637:CK641 CM637:CO641">
    <cfRule type="cellIs" dxfId="8519" priority="15153" operator="equal">
      <formula>"NO"</formula>
    </cfRule>
    <cfRule type="cellIs" dxfId="8518" priority="15154" operator="equal">
      <formula>"SI"</formula>
    </cfRule>
  </conditionalFormatting>
  <conditionalFormatting sqref="DA637:DC641 DE637:DG641 DM637:DO641 DI637:DK641">
    <cfRule type="cellIs" dxfId="8517" priority="15151" operator="equal">
      <formula>"NO"</formula>
    </cfRule>
    <cfRule type="cellIs" dxfId="8516" priority="15152" operator="equal">
      <formula>"SI"</formula>
    </cfRule>
  </conditionalFormatting>
  <conditionalFormatting sqref="CV637:CY641">
    <cfRule type="cellIs" dxfId="8515" priority="15149" operator="equal">
      <formula>"NO"</formula>
    </cfRule>
    <cfRule type="cellIs" dxfId="8514" priority="15150" operator="equal">
      <formula>"SI"</formula>
    </cfRule>
  </conditionalFormatting>
  <conditionalFormatting sqref="CA643:CC647 CE643:CG647 CI643:CK647 CM643:CO647">
    <cfRule type="cellIs" dxfId="8513" priority="15147" operator="equal">
      <formula>"NO"</formula>
    </cfRule>
    <cfRule type="cellIs" dxfId="8512" priority="15148" operator="equal">
      <formula>"SI"</formula>
    </cfRule>
  </conditionalFormatting>
  <conditionalFormatting sqref="DA643:DC647 DE643:DG647 DM643:DO647 DI643:DK647">
    <cfRule type="cellIs" dxfId="8511" priority="15145" operator="equal">
      <formula>"NO"</formula>
    </cfRule>
    <cfRule type="cellIs" dxfId="8510" priority="15146" operator="equal">
      <formula>"SI"</formula>
    </cfRule>
  </conditionalFormatting>
  <conditionalFormatting sqref="CV643:CY647">
    <cfRule type="cellIs" dxfId="8509" priority="15143" operator="equal">
      <formula>"NO"</formula>
    </cfRule>
    <cfRule type="cellIs" dxfId="8508" priority="15144" operator="equal">
      <formula>"SI"</formula>
    </cfRule>
  </conditionalFormatting>
  <conditionalFormatting sqref="CA649:CC653 CE649:CG653 CI649:CK653 CM649:CO653">
    <cfRule type="cellIs" dxfId="8507" priority="15141" operator="equal">
      <formula>"NO"</formula>
    </cfRule>
    <cfRule type="cellIs" dxfId="8506" priority="15142" operator="equal">
      <formula>"SI"</formula>
    </cfRule>
  </conditionalFormatting>
  <conditionalFormatting sqref="DA649:DC653 DE649:DG653 DM649:DO653 DI649:DK653">
    <cfRule type="cellIs" dxfId="8505" priority="15139" operator="equal">
      <formula>"NO"</formula>
    </cfRule>
    <cfRule type="cellIs" dxfId="8504" priority="15140" operator="equal">
      <formula>"SI"</formula>
    </cfRule>
  </conditionalFormatting>
  <conditionalFormatting sqref="CV649:CY653">
    <cfRule type="cellIs" dxfId="8503" priority="15137" operator="equal">
      <formula>"NO"</formula>
    </cfRule>
    <cfRule type="cellIs" dxfId="8502" priority="15138" operator="equal">
      <formula>"SI"</formula>
    </cfRule>
  </conditionalFormatting>
  <conditionalFormatting sqref="CA655:CC659 CE655:CG659 CI655:CK659 CM655:CO659">
    <cfRule type="cellIs" dxfId="8501" priority="15135" operator="equal">
      <formula>"NO"</formula>
    </cfRule>
    <cfRule type="cellIs" dxfId="8500" priority="15136" operator="equal">
      <formula>"SI"</formula>
    </cfRule>
  </conditionalFormatting>
  <conditionalFormatting sqref="DA655:DC659 DE655:DG659 DM655:DO659 DI655:DK659">
    <cfRule type="cellIs" dxfId="8499" priority="15133" operator="equal">
      <formula>"NO"</formula>
    </cfRule>
    <cfRule type="cellIs" dxfId="8498" priority="15134" operator="equal">
      <formula>"SI"</formula>
    </cfRule>
  </conditionalFormatting>
  <conditionalFormatting sqref="CV655:CY659">
    <cfRule type="cellIs" dxfId="8497" priority="15131" operator="equal">
      <formula>"NO"</formula>
    </cfRule>
    <cfRule type="cellIs" dxfId="8496" priority="15132" operator="equal">
      <formula>"SI"</formula>
    </cfRule>
  </conditionalFormatting>
  <conditionalFormatting sqref="BA469">
    <cfRule type="cellIs" dxfId="8495" priority="12999" operator="equal">
      <formula>"NO"</formula>
    </cfRule>
    <cfRule type="cellIs" dxfId="8494" priority="13000" operator="equal">
      <formula>"SI"</formula>
    </cfRule>
  </conditionalFormatting>
  <conditionalFormatting sqref="AX469:AX473">
    <cfRule type="expression" dxfId="8493" priority="12971">
      <formula>"&lt;,2"</formula>
    </cfRule>
  </conditionalFormatting>
  <conditionalFormatting sqref="AV469:AV473">
    <cfRule type="expression" dxfId="8492" priority="12970">
      <formula>"&lt;,2"</formula>
    </cfRule>
  </conditionalFormatting>
  <conditionalFormatting sqref="AZ469">
    <cfRule type="expression" dxfId="8491" priority="12972">
      <formula>$BC469=25</formula>
    </cfRule>
    <cfRule type="expression" dxfId="8490" priority="12973">
      <formula>$BC469=24</formula>
    </cfRule>
    <cfRule type="expression" dxfId="8489" priority="12974">
      <formula>$BC469=23</formula>
    </cfRule>
    <cfRule type="expression" dxfId="8488" priority="12975">
      <formula>$BC469=22</formula>
    </cfRule>
    <cfRule type="expression" dxfId="8487" priority="12976">
      <formula>$BC469=21</formula>
    </cfRule>
    <cfRule type="expression" dxfId="8486" priority="12977">
      <formula>$BC469=20</formula>
    </cfRule>
    <cfRule type="expression" dxfId="8485" priority="12978">
      <formula>$BC469=19</formula>
    </cfRule>
    <cfRule type="expression" dxfId="8484" priority="12979">
      <formula>$BC469=18</formula>
    </cfRule>
    <cfRule type="expression" dxfId="8483" priority="12980">
      <formula>$BC469=17</formula>
    </cfRule>
    <cfRule type="expression" dxfId="8482" priority="12981">
      <formula>$BC469=16</formula>
    </cfRule>
    <cfRule type="expression" dxfId="8481" priority="12982">
      <formula>$BC469=15</formula>
    </cfRule>
    <cfRule type="expression" dxfId="8480" priority="12983">
      <formula>$BC469=14</formula>
    </cfRule>
    <cfRule type="expression" dxfId="8479" priority="12984">
      <formula>$BC469=13</formula>
    </cfRule>
    <cfRule type="expression" dxfId="8478" priority="12985">
      <formula>$BC469=12</formula>
    </cfRule>
    <cfRule type="expression" dxfId="8477" priority="12986">
      <formula>$BC469=11</formula>
    </cfRule>
    <cfRule type="expression" dxfId="8476" priority="12987">
      <formula>$BC469=10</formula>
    </cfRule>
    <cfRule type="expression" dxfId="8475" priority="12988">
      <formula>$BC469=9</formula>
    </cfRule>
    <cfRule type="expression" dxfId="8474" priority="12989">
      <formula>$BC469=8</formula>
    </cfRule>
    <cfRule type="expression" dxfId="8473" priority="12990">
      <formula>$BC469=7</formula>
    </cfRule>
    <cfRule type="expression" dxfId="8472" priority="12991">
      <formula>$BC469=6</formula>
    </cfRule>
    <cfRule type="expression" dxfId="8471" priority="12992">
      <formula>$BC469=5</formula>
    </cfRule>
    <cfRule type="expression" dxfId="8470" priority="12993">
      <formula>$BC469=4</formula>
    </cfRule>
    <cfRule type="expression" dxfId="8469" priority="12994">
      <formula>$BC469=3</formula>
    </cfRule>
    <cfRule type="expression" dxfId="8468" priority="12995">
      <formula>$BC469=2</formula>
    </cfRule>
    <cfRule type="expression" dxfId="8467" priority="12996">
      <formula>$BC469=1</formula>
    </cfRule>
  </conditionalFormatting>
  <conditionalFormatting sqref="AW469:AW473">
    <cfRule type="beginsWith" dxfId="8466" priority="12965" operator="beginsWith" text="MUY ALTA">
      <formula>LEFT(AW469,LEN("MUY ALTA"))="MUY ALTA"</formula>
    </cfRule>
    <cfRule type="beginsWith" dxfId="8465" priority="12966" operator="beginsWith" text="ALTA">
      <formula>LEFT(AW469,LEN("ALTA"))="ALTA"</formula>
    </cfRule>
    <cfRule type="beginsWith" dxfId="8464" priority="12967" operator="beginsWith" text="MEDIA">
      <formula>LEFT(AW469,LEN("MEDIA"))="MEDIA"</formula>
    </cfRule>
    <cfRule type="beginsWith" dxfId="8463" priority="12968" operator="beginsWith" text="BAJA">
      <formula>LEFT(AW469,LEN("BAJA"))="BAJA"</formula>
    </cfRule>
    <cfRule type="beginsWith" dxfId="8462" priority="12969" operator="beginsWith" text="MUY BAJA">
      <formula>LEFT(AW469,LEN("MUY BAJA"))="MUY BAJA"</formula>
    </cfRule>
  </conditionalFormatting>
  <conditionalFormatting sqref="AY469:AY473">
    <cfRule type="beginsWith" dxfId="8461" priority="12960" operator="beginsWith" text="MUY ALTA">
      <formula>LEFT(AY469,LEN("MUY ALTA"))="MUY ALTA"</formula>
    </cfRule>
    <cfRule type="beginsWith" dxfId="8460" priority="12961" operator="beginsWith" text="ALTA">
      <formula>LEFT(AY469,LEN("ALTA"))="ALTA"</formula>
    </cfRule>
    <cfRule type="beginsWith" dxfId="8459" priority="12962" operator="beginsWith" text="MEDIA">
      <formula>LEFT(AY469,LEN("MEDIA"))="MEDIA"</formula>
    </cfRule>
    <cfRule type="beginsWith" dxfId="8458" priority="12963" operator="beginsWith" text="BAJA">
      <formula>LEFT(AY469,LEN("BAJA"))="BAJA"</formula>
    </cfRule>
    <cfRule type="beginsWith" dxfId="8457" priority="12964" operator="beginsWith" text="MUY BAJA">
      <formula>LEFT(AY469,LEN("MUY BAJA"))="MUY BAJA"</formula>
    </cfRule>
  </conditionalFormatting>
  <conditionalFormatting sqref="BA469:BA473">
    <cfRule type="cellIs" dxfId="8456" priority="12955" operator="equal">
      <formula>"Evitar"</formula>
    </cfRule>
    <cfRule type="cellIs" dxfId="8455" priority="12956" operator="equal">
      <formula>"Aceptar"</formula>
    </cfRule>
    <cfRule type="cellIs" dxfId="8454" priority="12957" operator="equal">
      <formula>"Reducir"</formula>
    </cfRule>
  </conditionalFormatting>
  <conditionalFormatting sqref="R469">
    <cfRule type="expression" dxfId="8453" priority="12928">
      <formula>$S469=25</formula>
    </cfRule>
    <cfRule type="expression" dxfId="8452" priority="12929">
      <formula>$S469=24</formula>
    </cfRule>
    <cfRule type="expression" dxfId="8451" priority="12930">
      <formula>$S469=23</formula>
    </cfRule>
    <cfRule type="expression" dxfId="8450" priority="12931">
      <formula>$S469=22</formula>
    </cfRule>
    <cfRule type="expression" dxfId="8449" priority="12932">
      <formula>$S469=21</formula>
    </cfRule>
    <cfRule type="expression" dxfId="8448" priority="12933">
      <formula>$S469=20</formula>
    </cfRule>
    <cfRule type="expression" dxfId="8447" priority="12934">
      <formula>$S469=19</formula>
    </cfRule>
    <cfRule type="expression" dxfId="8446" priority="12935">
      <formula>$S469=18</formula>
    </cfRule>
    <cfRule type="expression" dxfId="8445" priority="12936">
      <formula>$S469=17</formula>
    </cfRule>
    <cfRule type="expression" dxfId="8444" priority="12937">
      <formula>$S469=16</formula>
    </cfRule>
    <cfRule type="expression" dxfId="8443" priority="12938">
      <formula>$S469=15</formula>
    </cfRule>
    <cfRule type="expression" dxfId="8442" priority="12939">
      <formula>$S469=14</formula>
    </cfRule>
    <cfRule type="expression" dxfId="8441" priority="12940">
      <formula>$S469=13</formula>
    </cfRule>
    <cfRule type="expression" dxfId="8440" priority="12941">
      <formula>$S469=12</formula>
    </cfRule>
    <cfRule type="expression" dxfId="8439" priority="12942">
      <formula>$S469=11</formula>
    </cfRule>
    <cfRule type="expression" dxfId="8438" priority="12943">
      <formula>$S469=10</formula>
    </cfRule>
    <cfRule type="expression" dxfId="8437" priority="12944">
      <formula>$S469=9</formula>
    </cfRule>
    <cfRule type="expression" dxfId="8436" priority="12945">
      <formula>$S469=8</formula>
    </cfRule>
    <cfRule type="expression" dxfId="8435" priority="12946">
      <formula>$S469=7</formula>
    </cfRule>
    <cfRule type="expression" dxfId="8434" priority="12947">
      <formula>$S469=6</formula>
    </cfRule>
    <cfRule type="expression" dxfId="8433" priority="12948">
      <formula>$S469=5</formula>
    </cfRule>
    <cfRule type="expression" dxfId="8432" priority="12949">
      <formula>$S469=4</formula>
    </cfRule>
    <cfRule type="expression" dxfId="8431" priority="12950">
      <formula>$S469=3</formula>
    </cfRule>
    <cfRule type="expression" dxfId="8430" priority="12951">
      <formula>$S469=2</formula>
    </cfRule>
    <cfRule type="expression" dxfId="8429" priority="12952">
      <formula>$S469=1</formula>
    </cfRule>
  </conditionalFormatting>
  <conditionalFormatting sqref="P469:P473">
    <cfRule type="expression" dxfId="8428" priority="12927">
      <formula>"&lt;,2"</formula>
    </cfRule>
  </conditionalFormatting>
  <conditionalFormatting sqref="Q469:Q473">
    <cfRule type="cellIs" dxfId="8427" priority="12919" operator="equal">
      <formula>20</formula>
    </cfRule>
    <cfRule type="cellIs" dxfId="8426" priority="12920" operator="equal">
      <formula>10</formula>
    </cfRule>
    <cfRule type="cellIs" dxfId="8425" priority="12921" operator="equal">
      <formula>5</formula>
    </cfRule>
    <cfRule type="cellIs" dxfId="8424" priority="12922" operator="equal">
      <formula>1</formula>
    </cfRule>
    <cfRule type="cellIs" dxfId="8423" priority="12923" operator="equal">
      <formula>0.8</formula>
    </cfRule>
    <cfRule type="cellIs" dxfId="8422" priority="12924" operator="equal">
      <formula>0.6</formula>
    </cfRule>
    <cfRule type="cellIs" dxfId="8421" priority="12925" operator="equal">
      <formula>0.4</formula>
    </cfRule>
    <cfRule type="cellIs" dxfId="8420" priority="12926" operator="equal">
      <formula>20%</formula>
    </cfRule>
  </conditionalFormatting>
  <conditionalFormatting sqref="O469:O473">
    <cfRule type="cellIs" dxfId="8419" priority="12912" operator="equal">
      <formula>"MUY ALTA "</formula>
    </cfRule>
    <cfRule type="cellIs" dxfId="8418" priority="12913" operator="equal">
      <formula>"MUY ALTA"</formula>
    </cfRule>
    <cfRule type="cellIs" dxfId="8417" priority="12914" operator="equal">
      <formula>"ALTA"</formula>
    </cfRule>
    <cfRule type="cellIs" dxfId="8416" priority="12915" operator="equal">
      <formula>"MEDIA"</formula>
    </cfRule>
    <cfRule type="cellIs" dxfId="8415" priority="12916" operator="equal">
      <formula>"BAJA"</formula>
    </cfRule>
    <cfRule type="cellIs" dxfId="8414" priority="12917" operator="equal">
      <formula>"MUY BAJA"</formula>
    </cfRule>
    <cfRule type="cellIs" dxfId="8413" priority="12918" operator="equal">
      <formula>0.2</formula>
    </cfRule>
  </conditionalFormatting>
  <conditionalFormatting sqref="N469:N473">
    <cfRule type="beginsWith" priority="12905" operator="beginsWith" text="La actividad que conlleva el riesgo se ejecuta como máximos 2 veces por año">
      <formula>LEFT(N469,LEN("La actividad que conlleva el riesgo se ejecuta como máximos 2 veces por año"))="La actividad que conlleva el riesgo se ejecuta como máximos 2 veces por año"</formula>
    </cfRule>
    <cfRule type="cellIs" dxfId="8412" priority="12906" operator="equal">
      <formula>"La actividad que conlleva el riesgo se ejecuta como máximos 2 veces por año"</formula>
    </cfRule>
    <cfRule type="cellIs" dxfId="8411" priority="12907" operator="equal">
      <formula>"La actividad que conlleva el riesgo se ejecuta como máximos 2 veces por año "</formula>
    </cfRule>
    <cfRule type="containsText" dxfId="8410" priority="12909" operator="containsText" text="La actividad que conlleva el riesgo se ejecuta como máximos 2 veces por año">
      <formula>NOT(ISERROR(SEARCH("La actividad que conlleva el riesgo se ejecuta como máximos 2 veces por año",N469)))</formula>
    </cfRule>
    <cfRule type="cellIs" dxfId="8409" priority="12910" operator="equal">
      <formula>"La actividad que conlleva el riesgo se ejecuta como máximos 2 veces por año"</formula>
    </cfRule>
    <cfRule type="cellIs" dxfId="8408" priority="12911" operator="equal">
      <formula>"La actividad que conlleva el riesgo se ejecuta como máximos 2 veces por año"</formula>
    </cfRule>
  </conditionalFormatting>
  <conditionalFormatting sqref="BA475">
    <cfRule type="cellIs" dxfId="8407" priority="12816" operator="equal">
      <formula>"NO"</formula>
    </cfRule>
    <cfRule type="cellIs" dxfId="8406" priority="12817" operator="equal">
      <formula>"SI"</formula>
    </cfRule>
  </conditionalFormatting>
  <conditionalFormatting sqref="AX475:AX479">
    <cfRule type="expression" dxfId="8405" priority="12788">
      <formula>"&lt;,2"</formula>
    </cfRule>
  </conditionalFormatting>
  <conditionalFormatting sqref="AV475:AV479">
    <cfRule type="expression" dxfId="8404" priority="12787">
      <formula>"&lt;,2"</formula>
    </cfRule>
  </conditionalFormatting>
  <conditionalFormatting sqref="AZ475">
    <cfRule type="expression" dxfId="8403" priority="12789">
      <formula>$BC475=25</formula>
    </cfRule>
    <cfRule type="expression" dxfId="8402" priority="12790">
      <formula>$BC475=24</formula>
    </cfRule>
    <cfRule type="expression" dxfId="8401" priority="12791">
      <formula>$BC475=23</formula>
    </cfRule>
    <cfRule type="expression" dxfId="8400" priority="12792">
      <formula>$BC475=22</formula>
    </cfRule>
    <cfRule type="expression" dxfId="8399" priority="12793">
      <formula>$BC475=21</formula>
    </cfRule>
    <cfRule type="expression" dxfId="8398" priority="12794">
      <formula>$BC475=20</formula>
    </cfRule>
    <cfRule type="expression" dxfId="8397" priority="12795">
      <formula>$BC475=19</formula>
    </cfRule>
    <cfRule type="expression" dxfId="8396" priority="12796">
      <formula>$BC475=18</formula>
    </cfRule>
    <cfRule type="expression" dxfId="8395" priority="12797">
      <formula>$BC475=17</formula>
    </cfRule>
    <cfRule type="expression" dxfId="8394" priority="12798">
      <formula>$BC475=16</formula>
    </cfRule>
    <cfRule type="expression" dxfId="8393" priority="12799">
      <formula>$BC475=15</formula>
    </cfRule>
    <cfRule type="expression" dxfId="8392" priority="12800">
      <formula>$BC475=14</formula>
    </cfRule>
    <cfRule type="expression" dxfId="8391" priority="12801">
      <formula>$BC475=13</formula>
    </cfRule>
    <cfRule type="expression" dxfId="8390" priority="12802">
      <formula>$BC475=12</formula>
    </cfRule>
    <cfRule type="expression" dxfId="8389" priority="12803">
      <formula>$BC475=11</formula>
    </cfRule>
    <cfRule type="expression" dxfId="8388" priority="12804">
      <formula>$BC475=10</formula>
    </cfRule>
    <cfRule type="expression" dxfId="8387" priority="12805">
      <formula>$BC475=9</formula>
    </cfRule>
    <cfRule type="expression" dxfId="8386" priority="12806">
      <formula>$BC475=8</formula>
    </cfRule>
    <cfRule type="expression" dxfId="8385" priority="12807">
      <formula>$BC475=7</formula>
    </cfRule>
    <cfRule type="expression" dxfId="8384" priority="12808">
      <formula>$BC475=6</formula>
    </cfRule>
    <cfRule type="expression" dxfId="8383" priority="12809">
      <formula>$BC475=5</formula>
    </cfRule>
    <cfRule type="expression" dxfId="8382" priority="12810">
      <formula>$BC475=4</formula>
    </cfRule>
    <cfRule type="expression" dxfId="8381" priority="12811">
      <formula>$BC475=3</formula>
    </cfRule>
    <cfRule type="expression" dxfId="8380" priority="12812">
      <formula>$BC475=2</formula>
    </cfRule>
    <cfRule type="expression" dxfId="8379" priority="12813">
      <formula>$BC475=1</formula>
    </cfRule>
  </conditionalFormatting>
  <conditionalFormatting sqref="AW475:AW479">
    <cfRule type="beginsWith" dxfId="8378" priority="12782" operator="beginsWith" text="MUY ALTA">
      <formula>LEFT(AW475,LEN("MUY ALTA"))="MUY ALTA"</formula>
    </cfRule>
    <cfRule type="beginsWith" dxfId="8377" priority="12783" operator="beginsWith" text="ALTA">
      <formula>LEFT(AW475,LEN("ALTA"))="ALTA"</formula>
    </cfRule>
    <cfRule type="beginsWith" dxfId="8376" priority="12784" operator="beginsWith" text="MEDIA">
      <formula>LEFT(AW475,LEN("MEDIA"))="MEDIA"</formula>
    </cfRule>
    <cfRule type="beginsWith" dxfId="8375" priority="12785" operator="beginsWith" text="BAJA">
      <formula>LEFT(AW475,LEN("BAJA"))="BAJA"</formula>
    </cfRule>
    <cfRule type="beginsWith" dxfId="8374" priority="12786" operator="beginsWith" text="MUY BAJA">
      <formula>LEFT(AW475,LEN("MUY BAJA"))="MUY BAJA"</formula>
    </cfRule>
  </conditionalFormatting>
  <conditionalFormatting sqref="AY475:AY479">
    <cfRule type="beginsWith" dxfId="8373" priority="12777" operator="beginsWith" text="MUY ALTA">
      <formula>LEFT(AY475,LEN("MUY ALTA"))="MUY ALTA"</formula>
    </cfRule>
    <cfRule type="beginsWith" dxfId="8372" priority="12778" operator="beginsWith" text="ALTA">
      <formula>LEFT(AY475,LEN("ALTA"))="ALTA"</formula>
    </cfRule>
    <cfRule type="beginsWith" dxfId="8371" priority="12779" operator="beginsWith" text="MEDIA">
      <formula>LEFT(AY475,LEN("MEDIA"))="MEDIA"</formula>
    </cfRule>
    <cfRule type="beginsWith" dxfId="8370" priority="12780" operator="beginsWith" text="BAJA">
      <formula>LEFT(AY475,LEN("BAJA"))="BAJA"</formula>
    </cfRule>
    <cfRule type="beginsWith" dxfId="8369" priority="12781" operator="beginsWith" text="MUY BAJA">
      <formula>LEFT(AY475,LEN("MUY BAJA"))="MUY BAJA"</formula>
    </cfRule>
  </conditionalFormatting>
  <conditionalFormatting sqref="BA475:BA479">
    <cfRule type="cellIs" dxfId="8368" priority="12772" operator="equal">
      <formula>"Evitar"</formula>
    </cfRule>
    <cfRule type="cellIs" dxfId="8367" priority="12773" operator="equal">
      <formula>"Aceptar"</formula>
    </cfRule>
    <cfRule type="cellIs" dxfId="8366" priority="12774" operator="equal">
      <formula>"Reducir"</formula>
    </cfRule>
  </conditionalFormatting>
  <conditionalFormatting sqref="R475">
    <cfRule type="expression" dxfId="8365" priority="12745">
      <formula>$S475=25</formula>
    </cfRule>
    <cfRule type="expression" dxfId="8364" priority="12746">
      <formula>$S475=24</formula>
    </cfRule>
    <cfRule type="expression" dxfId="8363" priority="12747">
      <formula>$S475=23</formula>
    </cfRule>
    <cfRule type="expression" dxfId="8362" priority="12748">
      <formula>$S475=22</formula>
    </cfRule>
    <cfRule type="expression" dxfId="8361" priority="12749">
      <formula>$S475=21</formula>
    </cfRule>
    <cfRule type="expression" dxfId="8360" priority="12750">
      <formula>$S475=20</formula>
    </cfRule>
    <cfRule type="expression" dxfId="8359" priority="12751">
      <formula>$S475=19</formula>
    </cfRule>
    <cfRule type="expression" dxfId="8358" priority="12752">
      <formula>$S475=18</formula>
    </cfRule>
    <cfRule type="expression" dxfId="8357" priority="12753">
      <formula>$S475=17</formula>
    </cfRule>
    <cfRule type="expression" dxfId="8356" priority="12754">
      <formula>$S475=16</formula>
    </cfRule>
    <cfRule type="expression" dxfId="8355" priority="12755">
      <formula>$S475=15</formula>
    </cfRule>
    <cfRule type="expression" dxfId="8354" priority="12756">
      <formula>$S475=14</formula>
    </cfRule>
    <cfRule type="expression" dxfId="8353" priority="12757">
      <formula>$S475=13</formula>
    </cfRule>
    <cfRule type="expression" dxfId="8352" priority="12758">
      <formula>$S475=12</formula>
    </cfRule>
    <cfRule type="expression" dxfId="8351" priority="12759">
      <formula>$S475=11</formula>
    </cfRule>
    <cfRule type="expression" dxfId="8350" priority="12760">
      <formula>$S475=10</formula>
    </cfRule>
    <cfRule type="expression" dxfId="8349" priority="12761">
      <formula>$S475=9</formula>
    </cfRule>
    <cfRule type="expression" dxfId="8348" priority="12762">
      <formula>$S475=8</formula>
    </cfRule>
    <cfRule type="expression" dxfId="8347" priority="12763">
      <formula>$S475=7</formula>
    </cfRule>
    <cfRule type="expression" dxfId="8346" priority="12764">
      <formula>$S475=6</formula>
    </cfRule>
    <cfRule type="expression" dxfId="8345" priority="12765">
      <formula>$S475=5</formula>
    </cfRule>
    <cfRule type="expression" dxfId="8344" priority="12766">
      <formula>$S475=4</formula>
    </cfRule>
    <cfRule type="expression" dxfId="8343" priority="12767">
      <formula>$S475=3</formula>
    </cfRule>
    <cfRule type="expression" dxfId="8342" priority="12768">
      <formula>$S475=2</formula>
    </cfRule>
    <cfRule type="expression" dxfId="8341" priority="12769">
      <formula>$S475=1</formula>
    </cfRule>
  </conditionalFormatting>
  <conditionalFormatting sqref="P475:P479">
    <cfRule type="expression" dxfId="8340" priority="12744">
      <formula>"&lt;,2"</formula>
    </cfRule>
  </conditionalFormatting>
  <conditionalFormatting sqref="Q475:Q479">
    <cfRule type="cellIs" dxfId="8339" priority="12736" operator="equal">
      <formula>20</formula>
    </cfRule>
    <cfRule type="cellIs" dxfId="8338" priority="12737" operator="equal">
      <formula>10</formula>
    </cfRule>
    <cfRule type="cellIs" dxfId="8337" priority="12738" operator="equal">
      <formula>5</formula>
    </cfRule>
    <cfRule type="cellIs" dxfId="8336" priority="12739" operator="equal">
      <formula>1</formula>
    </cfRule>
    <cfRule type="cellIs" dxfId="8335" priority="12740" operator="equal">
      <formula>0.8</formula>
    </cfRule>
    <cfRule type="cellIs" dxfId="8334" priority="12741" operator="equal">
      <formula>0.6</formula>
    </cfRule>
    <cfRule type="cellIs" dxfId="8333" priority="12742" operator="equal">
      <formula>0.4</formula>
    </cfRule>
    <cfRule type="cellIs" dxfId="8332" priority="12743" operator="equal">
      <formula>20%</formula>
    </cfRule>
  </conditionalFormatting>
  <conditionalFormatting sqref="O475:O479">
    <cfRule type="cellIs" dxfId="8331" priority="12729" operator="equal">
      <formula>"MUY ALTA "</formula>
    </cfRule>
    <cfRule type="cellIs" dxfId="8330" priority="12730" operator="equal">
      <formula>"MUY ALTA"</formula>
    </cfRule>
    <cfRule type="cellIs" dxfId="8329" priority="12731" operator="equal">
      <formula>"ALTA"</formula>
    </cfRule>
    <cfRule type="cellIs" dxfId="8328" priority="12732" operator="equal">
      <formula>"MEDIA"</formula>
    </cfRule>
    <cfRule type="cellIs" dxfId="8327" priority="12733" operator="equal">
      <formula>"BAJA"</formula>
    </cfRule>
    <cfRule type="cellIs" dxfId="8326" priority="12734" operator="equal">
      <formula>"MUY BAJA"</formula>
    </cfRule>
    <cfRule type="cellIs" dxfId="8325" priority="12735" operator="equal">
      <formula>0.2</formula>
    </cfRule>
  </conditionalFormatting>
  <conditionalFormatting sqref="N475:N479">
    <cfRule type="beginsWith" priority="12722" operator="beginsWith" text="La actividad que conlleva el riesgo se ejecuta como máximos 2 veces por año">
      <formula>LEFT(N475,LEN("La actividad que conlleva el riesgo se ejecuta como máximos 2 veces por año"))="La actividad que conlleva el riesgo se ejecuta como máximos 2 veces por año"</formula>
    </cfRule>
    <cfRule type="cellIs" dxfId="8324" priority="12723" operator="equal">
      <formula>"La actividad que conlleva el riesgo se ejecuta como máximos 2 veces por año"</formula>
    </cfRule>
    <cfRule type="cellIs" dxfId="8323" priority="12724" operator="equal">
      <formula>"La actividad que conlleva el riesgo se ejecuta como máximos 2 veces por año "</formula>
    </cfRule>
    <cfRule type="containsText" dxfId="8322" priority="12726" operator="containsText" text="La actividad que conlleva el riesgo se ejecuta como máximos 2 veces por año">
      <formula>NOT(ISERROR(SEARCH("La actividad que conlleva el riesgo se ejecuta como máximos 2 veces por año",N475)))</formula>
    </cfRule>
    <cfRule type="cellIs" dxfId="8321" priority="12727" operator="equal">
      <formula>"La actividad que conlleva el riesgo se ejecuta como máximos 2 veces por año"</formula>
    </cfRule>
    <cfRule type="cellIs" dxfId="8320" priority="12728" operator="equal">
      <formula>"La actividad que conlleva el riesgo se ejecuta como máximos 2 veces por año"</formula>
    </cfRule>
  </conditionalFormatting>
  <conditionalFormatting sqref="AX481:AX485">
    <cfRule type="expression" dxfId="8319" priority="12605">
      <formula>"&lt;,2"</formula>
    </cfRule>
  </conditionalFormatting>
  <conditionalFormatting sqref="AV481:AV485">
    <cfRule type="expression" dxfId="8318" priority="12604">
      <formula>"&lt;,2"</formula>
    </cfRule>
  </conditionalFormatting>
  <conditionalFormatting sqref="AZ481">
    <cfRule type="expression" dxfId="8317" priority="12606">
      <formula>$BC481=25</formula>
    </cfRule>
    <cfRule type="expression" dxfId="8316" priority="12607">
      <formula>$BC481=24</formula>
    </cfRule>
    <cfRule type="expression" dxfId="8315" priority="12608">
      <formula>$BC481=23</formula>
    </cfRule>
    <cfRule type="expression" dxfId="8314" priority="12609">
      <formula>$BC481=22</formula>
    </cfRule>
    <cfRule type="expression" dxfId="8313" priority="12610">
      <formula>$BC481=21</formula>
    </cfRule>
    <cfRule type="expression" dxfId="8312" priority="12611">
      <formula>$BC481=20</formula>
    </cfRule>
    <cfRule type="expression" dxfId="8311" priority="12612">
      <formula>$BC481=19</formula>
    </cfRule>
    <cfRule type="expression" dxfId="8310" priority="12613">
      <formula>$BC481=18</formula>
    </cfRule>
    <cfRule type="expression" dxfId="8309" priority="12614">
      <formula>$BC481=17</formula>
    </cfRule>
    <cfRule type="expression" dxfId="8308" priority="12615">
      <formula>$BC481=16</formula>
    </cfRule>
    <cfRule type="expression" dxfId="8307" priority="12616">
      <formula>$BC481=15</formula>
    </cfRule>
    <cfRule type="expression" dxfId="8306" priority="12617">
      <formula>$BC481=14</formula>
    </cfRule>
    <cfRule type="expression" dxfId="8305" priority="12618">
      <formula>$BC481=13</formula>
    </cfRule>
    <cfRule type="expression" dxfId="8304" priority="12619">
      <formula>$BC481=12</formula>
    </cfRule>
    <cfRule type="expression" dxfId="8303" priority="12620">
      <formula>$BC481=11</formula>
    </cfRule>
    <cfRule type="expression" dxfId="8302" priority="12621">
      <formula>$BC481=10</formula>
    </cfRule>
    <cfRule type="expression" dxfId="8301" priority="12622">
      <formula>$BC481=9</formula>
    </cfRule>
    <cfRule type="expression" dxfId="8300" priority="12623">
      <formula>$BC481=8</formula>
    </cfRule>
    <cfRule type="expression" dxfId="8299" priority="12624">
      <formula>$BC481=7</formula>
    </cfRule>
    <cfRule type="expression" dxfId="8298" priority="12625">
      <formula>$BC481=6</formula>
    </cfRule>
    <cfRule type="expression" dxfId="8297" priority="12626">
      <formula>$BC481=5</formula>
    </cfRule>
    <cfRule type="expression" dxfId="8296" priority="12627">
      <formula>$BC481=4</formula>
    </cfRule>
    <cfRule type="expression" dxfId="8295" priority="12628">
      <formula>$BC481=3</formula>
    </cfRule>
    <cfRule type="expression" dxfId="8294" priority="12629">
      <formula>$BC481=2</formula>
    </cfRule>
    <cfRule type="expression" dxfId="8293" priority="12630">
      <formula>$BC481=1</formula>
    </cfRule>
  </conditionalFormatting>
  <conditionalFormatting sqref="AW481:AW485">
    <cfRule type="beginsWith" dxfId="8292" priority="12599" operator="beginsWith" text="MUY ALTA">
      <formula>LEFT(AW481,LEN("MUY ALTA"))="MUY ALTA"</formula>
    </cfRule>
    <cfRule type="beginsWith" dxfId="8291" priority="12600" operator="beginsWith" text="ALTA">
      <formula>LEFT(AW481,LEN("ALTA"))="ALTA"</formula>
    </cfRule>
    <cfRule type="beginsWith" dxfId="8290" priority="12601" operator="beginsWith" text="MEDIA">
      <formula>LEFT(AW481,LEN("MEDIA"))="MEDIA"</formula>
    </cfRule>
    <cfRule type="beginsWith" dxfId="8289" priority="12602" operator="beginsWith" text="BAJA">
      <formula>LEFT(AW481,LEN("BAJA"))="BAJA"</formula>
    </cfRule>
    <cfRule type="beginsWith" dxfId="8288" priority="12603" operator="beginsWith" text="MUY BAJA">
      <formula>LEFT(AW481,LEN("MUY BAJA"))="MUY BAJA"</formula>
    </cfRule>
  </conditionalFormatting>
  <conditionalFormatting sqref="AY481:AY485">
    <cfRule type="beginsWith" dxfId="8287" priority="12594" operator="beginsWith" text="MUY ALTA">
      <formula>LEFT(AY481,LEN("MUY ALTA"))="MUY ALTA"</formula>
    </cfRule>
    <cfRule type="beginsWith" dxfId="8286" priority="12595" operator="beginsWith" text="ALTA">
      <formula>LEFT(AY481,LEN("ALTA"))="ALTA"</formula>
    </cfRule>
    <cfRule type="beginsWith" dxfId="8285" priority="12596" operator="beginsWith" text="MEDIA">
      <formula>LEFT(AY481,LEN("MEDIA"))="MEDIA"</formula>
    </cfRule>
    <cfRule type="beginsWith" dxfId="8284" priority="12597" operator="beginsWith" text="BAJA">
      <formula>LEFT(AY481,LEN("BAJA"))="BAJA"</formula>
    </cfRule>
    <cfRule type="beginsWith" dxfId="8283" priority="12598" operator="beginsWith" text="MUY BAJA">
      <formula>LEFT(AY481,LEN("MUY BAJA"))="MUY BAJA"</formula>
    </cfRule>
  </conditionalFormatting>
  <conditionalFormatting sqref="R481">
    <cfRule type="expression" dxfId="8282" priority="12562">
      <formula>$S481=25</formula>
    </cfRule>
    <cfRule type="expression" dxfId="8281" priority="12563">
      <formula>$S481=24</formula>
    </cfRule>
    <cfRule type="expression" dxfId="8280" priority="12564">
      <formula>$S481=23</formula>
    </cfRule>
    <cfRule type="expression" dxfId="8279" priority="12565">
      <formula>$S481=22</formula>
    </cfRule>
    <cfRule type="expression" dxfId="8278" priority="12566">
      <formula>$S481=21</formula>
    </cfRule>
    <cfRule type="expression" dxfId="8277" priority="12567">
      <formula>$S481=20</formula>
    </cfRule>
    <cfRule type="expression" dxfId="8276" priority="12568">
      <formula>$S481=19</formula>
    </cfRule>
    <cfRule type="expression" dxfId="8275" priority="12569">
      <formula>$S481=18</formula>
    </cfRule>
    <cfRule type="expression" dxfId="8274" priority="12570">
      <formula>$S481=17</formula>
    </cfRule>
    <cfRule type="expression" dxfId="8273" priority="12571">
      <formula>$S481=16</formula>
    </cfRule>
    <cfRule type="expression" dxfId="8272" priority="12572">
      <formula>$S481=15</formula>
    </cfRule>
    <cfRule type="expression" dxfId="8271" priority="12573">
      <formula>$S481=14</formula>
    </cfRule>
    <cfRule type="expression" dxfId="8270" priority="12574">
      <formula>$S481=13</formula>
    </cfRule>
    <cfRule type="expression" dxfId="8269" priority="12575">
      <formula>$S481=12</formula>
    </cfRule>
    <cfRule type="expression" dxfId="8268" priority="12576">
      <formula>$S481=11</formula>
    </cfRule>
    <cfRule type="expression" dxfId="8267" priority="12577">
      <formula>$S481=10</formula>
    </cfRule>
    <cfRule type="expression" dxfId="8266" priority="12578">
      <formula>$S481=9</formula>
    </cfRule>
    <cfRule type="expression" dxfId="8265" priority="12579">
      <formula>$S481=8</formula>
    </cfRule>
    <cfRule type="expression" dxfId="8264" priority="12580">
      <formula>$S481=7</formula>
    </cfRule>
    <cfRule type="expression" dxfId="8263" priority="12581">
      <formula>$S481=6</formula>
    </cfRule>
    <cfRule type="expression" dxfId="8262" priority="12582">
      <formula>$S481=5</formula>
    </cfRule>
    <cfRule type="expression" dxfId="8261" priority="12583">
      <formula>$S481=4</formula>
    </cfRule>
    <cfRule type="expression" dxfId="8260" priority="12584">
      <formula>$S481=3</formula>
    </cfRule>
    <cfRule type="expression" dxfId="8259" priority="12585">
      <formula>$S481=2</formula>
    </cfRule>
    <cfRule type="expression" dxfId="8258" priority="12586">
      <formula>$S481=1</formula>
    </cfRule>
  </conditionalFormatting>
  <conditionalFormatting sqref="P481:P485">
    <cfRule type="expression" dxfId="8257" priority="12561">
      <formula>"&lt;,2"</formula>
    </cfRule>
  </conditionalFormatting>
  <conditionalFormatting sqref="Q481:Q485">
    <cfRule type="cellIs" dxfId="8256" priority="12553" operator="equal">
      <formula>20</formula>
    </cfRule>
    <cfRule type="cellIs" dxfId="8255" priority="12554" operator="equal">
      <formula>10</formula>
    </cfRule>
    <cfRule type="cellIs" dxfId="8254" priority="12555" operator="equal">
      <formula>5</formula>
    </cfRule>
    <cfRule type="cellIs" dxfId="8253" priority="12556" operator="equal">
      <formula>1</formula>
    </cfRule>
    <cfRule type="cellIs" dxfId="8252" priority="12557" operator="equal">
      <formula>0.8</formula>
    </cfRule>
    <cfRule type="cellIs" dxfId="8251" priority="12558" operator="equal">
      <formula>0.6</formula>
    </cfRule>
    <cfRule type="cellIs" dxfId="8250" priority="12559" operator="equal">
      <formula>0.4</formula>
    </cfRule>
    <cfRule type="cellIs" dxfId="8249" priority="12560" operator="equal">
      <formula>20%</formula>
    </cfRule>
  </conditionalFormatting>
  <conditionalFormatting sqref="O481:O485">
    <cfRule type="cellIs" dxfId="8248" priority="12546" operator="equal">
      <formula>"MUY ALTA "</formula>
    </cfRule>
    <cfRule type="cellIs" dxfId="8247" priority="12547" operator="equal">
      <formula>"MUY ALTA"</formula>
    </cfRule>
    <cfRule type="cellIs" dxfId="8246" priority="12548" operator="equal">
      <formula>"ALTA"</formula>
    </cfRule>
    <cfRule type="cellIs" dxfId="8245" priority="12549" operator="equal">
      <formula>"MEDIA"</formula>
    </cfRule>
    <cfRule type="cellIs" dxfId="8244" priority="12550" operator="equal">
      <formula>"BAJA"</formula>
    </cfRule>
    <cfRule type="cellIs" dxfId="8243" priority="12551" operator="equal">
      <formula>"MUY BAJA"</formula>
    </cfRule>
    <cfRule type="cellIs" dxfId="8242" priority="12552" operator="equal">
      <formula>0.2</formula>
    </cfRule>
  </conditionalFormatting>
  <conditionalFormatting sqref="N481:N485">
    <cfRule type="beginsWith" priority="12539" operator="beginsWith" text="La actividad que conlleva el riesgo se ejecuta como máximos 2 veces por año">
      <formula>LEFT(N481,LEN("La actividad que conlleva el riesgo se ejecuta como máximos 2 veces por año"))="La actividad que conlleva el riesgo se ejecuta como máximos 2 veces por año"</formula>
    </cfRule>
    <cfRule type="cellIs" dxfId="8241" priority="12540" operator="equal">
      <formula>"La actividad que conlleva el riesgo se ejecuta como máximos 2 veces por año"</formula>
    </cfRule>
    <cfRule type="cellIs" dxfId="8240" priority="12541" operator="equal">
      <formula>"La actividad que conlleva el riesgo se ejecuta como máximos 2 veces por año "</formula>
    </cfRule>
    <cfRule type="containsText" dxfId="8239" priority="12543" operator="containsText" text="La actividad que conlleva el riesgo se ejecuta como máximos 2 veces por año">
      <formula>NOT(ISERROR(SEARCH("La actividad que conlleva el riesgo se ejecuta como máximos 2 veces por año",N481)))</formula>
    </cfRule>
    <cfRule type="cellIs" dxfId="8238" priority="12544" operator="equal">
      <formula>"La actividad que conlleva el riesgo se ejecuta como máximos 2 veces por año"</formula>
    </cfRule>
    <cfRule type="cellIs" dxfId="8237" priority="12545" operator="equal">
      <formula>"La actividad que conlleva el riesgo se ejecuta como máximos 2 veces por año"</formula>
    </cfRule>
  </conditionalFormatting>
  <conditionalFormatting sqref="BA487">
    <cfRule type="cellIs" dxfId="8236" priority="12450" operator="equal">
      <formula>"NO"</formula>
    </cfRule>
    <cfRule type="cellIs" dxfId="8235" priority="12451" operator="equal">
      <formula>"SI"</formula>
    </cfRule>
  </conditionalFormatting>
  <conditionalFormatting sqref="AX487:AX491">
    <cfRule type="expression" dxfId="8234" priority="12422">
      <formula>"&lt;,2"</formula>
    </cfRule>
  </conditionalFormatting>
  <conditionalFormatting sqref="AV487:AV491">
    <cfRule type="expression" dxfId="8233" priority="12421">
      <formula>"&lt;,2"</formula>
    </cfRule>
  </conditionalFormatting>
  <conditionalFormatting sqref="AZ487">
    <cfRule type="expression" dxfId="8232" priority="12423">
      <formula>$BC487=25</formula>
    </cfRule>
    <cfRule type="expression" dxfId="8231" priority="12424">
      <formula>$BC487=24</formula>
    </cfRule>
    <cfRule type="expression" dxfId="8230" priority="12425">
      <formula>$BC487=23</formula>
    </cfRule>
    <cfRule type="expression" dxfId="8229" priority="12426">
      <formula>$BC487=22</formula>
    </cfRule>
    <cfRule type="expression" dxfId="8228" priority="12427">
      <formula>$BC487=21</formula>
    </cfRule>
    <cfRule type="expression" dxfId="8227" priority="12428">
      <formula>$BC487=20</formula>
    </cfRule>
    <cfRule type="expression" dxfId="8226" priority="12429">
      <formula>$BC487=19</formula>
    </cfRule>
    <cfRule type="expression" dxfId="8225" priority="12430">
      <formula>$BC487=18</formula>
    </cfRule>
    <cfRule type="expression" dxfId="8224" priority="12431">
      <formula>$BC487=17</formula>
    </cfRule>
    <cfRule type="expression" dxfId="8223" priority="12432">
      <formula>$BC487=16</formula>
    </cfRule>
    <cfRule type="expression" dxfId="8222" priority="12433">
      <formula>$BC487=15</formula>
    </cfRule>
    <cfRule type="expression" dxfId="8221" priority="12434">
      <formula>$BC487=14</formula>
    </cfRule>
    <cfRule type="expression" dxfId="8220" priority="12435">
      <formula>$BC487=13</formula>
    </cfRule>
    <cfRule type="expression" dxfId="8219" priority="12436">
      <formula>$BC487=12</formula>
    </cfRule>
    <cfRule type="expression" dxfId="8218" priority="12437">
      <formula>$BC487=11</formula>
    </cfRule>
    <cfRule type="expression" dxfId="8217" priority="12438">
      <formula>$BC487=10</formula>
    </cfRule>
    <cfRule type="expression" dxfId="8216" priority="12439">
      <formula>$BC487=9</formula>
    </cfRule>
    <cfRule type="expression" dxfId="8215" priority="12440">
      <formula>$BC487=8</formula>
    </cfRule>
    <cfRule type="expression" dxfId="8214" priority="12441">
      <formula>$BC487=7</formula>
    </cfRule>
    <cfRule type="expression" dxfId="8213" priority="12442">
      <formula>$BC487=6</formula>
    </cfRule>
    <cfRule type="expression" dxfId="8212" priority="12443">
      <formula>$BC487=5</formula>
    </cfRule>
    <cfRule type="expression" dxfId="8211" priority="12444">
      <formula>$BC487=4</formula>
    </cfRule>
    <cfRule type="expression" dxfId="8210" priority="12445">
      <formula>$BC487=3</formula>
    </cfRule>
    <cfRule type="expression" dxfId="8209" priority="12446">
      <formula>$BC487=2</formula>
    </cfRule>
    <cfRule type="expression" dxfId="8208" priority="12447">
      <formula>$BC487=1</formula>
    </cfRule>
  </conditionalFormatting>
  <conditionalFormatting sqref="AW487:AW491">
    <cfRule type="beginsWith" dxfId="8207" priority="12416" operator="beginsWith" text="MUY ALTA">
      <formula>LEFT(AW487,LEN("MUY ALTA"))="MUY ALTA"</formula>
    </cfRule>
    <cfRule type="beginsWith" dxfId="8206" priority="12417" operator="beginsWith" text="ALTA">
      <formula>LEFT(AW487,LEN("ALTA"))="ALTA"</formula>
    </cfRule>
    <cfRule type="beginsWith" dxfId="8205" priority="12418" operator="beginsWith" text="MEDIA">
      <formula>LEFT(AW487,LEN("MEDIA"))="MEDIA"</formula>
    </cfRule>
    <cfRule type="beginsWith" dxfId="8204" priority="12419" operator="beginsWith" text="BAJA">
      <formula>LEFT(AW487,LEN("BAJA"))="BAJA"</formula>
    </cfRule>
    <cfRule type="beginsWith" dxfId="8203" priority="12420" operator="beginsWith" text="MUY BAJA">
      <formula>LEFT(AW487,LEN("MUY BAJA"))="MUY BAJA"</formula>
    </cfRule>
  </conditionalFormatting>
  <conditionalFormatting sqref="AY487:AY491">
    <cfRule type="beginsWith" dxfId="8202" priority="12411" operator="beginsWith" text="MUY ALTA">
      <formula>LEFT(AY487,LEN("MUY ALTA"))="MUY ALTA"</formula>
    </cfRule>
    <cfRule type="beginsWith" dxfId="8201" priority="12412" operator="beginsWith" text="ALTA">
      <formula>LEFT(AY487,LEN("ALTA"))="ALTA"</formula>
    </cfRule>
    <cfRule type="beginsWith" dxfId="8200" priority="12413" operator="beginsWith" text="MEDIA">
      <formula>LEFT(AY487,LEN("MEDIA"))="MEDIA"</formula>
    </cfRule>
    <cfRule type="beginsWith" dxfId="8199" priority="12414" operator="beginsWith" text="BAJA">
      <formula>LEFT(AY487,LEN("BAJA"))="BAJA"</formula>
    </cfRule>
    <cfRule type="beginsWith" dxfId="8198" priority="12415" operator="beginsWith" text="MUY BAJA">
      <formula>LEFT(AY487,LEN("MUY BAJA"))="MUY BAJA"</formula>
    </cfRule>
  </conditionalFormatting>
  <conditionalFormatting sqref="BA487:BA491">
    <cfRule type="cellIs" dxfId="8197" priority="12406" operator="equal">
      <formula>"Evitar"</formula>
    </cfRule>
    <cfRule type="cellIs" dxfId="8196" priority="12407" operator="equal">
      <formula>"Aceptar"</formula>
    </cfRule>
    <cfRule type="cellIs" dxfId="8195" priority="12408" operator="equal">
      <formula>"Reducir"</formula>
    </cfRule>
  </conditionalFormatting>
  <conditionalFormatting sqref="R487">
    <cfRule type="expression" dxfId="8194" priority="12379">
      <formula>$S487=25</formula>
    </cfRule>
    <cfRule type="expression" dxfId="8193" priority="12380">
      <formula>$S487=24</formula>
    </cfRule>
    <cfRule type="expression" dxfId="8192" priority="12381">
      <formula>$S487=23</formula>
    </cfRule>
    <cfRule type="expression" dxfId="8191" priority="12382">
      <formula>$S487=22</formula>
    </cfRule>
    <cfRule type="expression" dxfId="8190" priority="12383">
      <formula>$S487=21</formula>
    </cfRule>
    <cfRule type="expression" dxfId="8189" priority="12384">
      <formula>$S487=20</formula>
    </cfRule>
    <cfRule type="expression" dxfId="8188" priority="12385">
      <formula>$S487=19</formula>
    </cfRule>
    <cfRule type="expression" dxfId="8187" priority="12386">
      <formula>$S487=18</formula>
    </cfRule>
    <cfRule type="expression" dxfId="8186" priority="12387">
      <formula>$S487=17</formula>
    </cfRule>
    <cfRule type="expression" dxfId="8185" priority="12388">
      <formula>$S487=16</formula>
    </cfRule>
    <cfRule type="expression" dxfId="8184" priority="12389">
      <formula>$S487=15</formula>
    </cfRule>
    <cfRule type="expression" dxfId="8183" priority="12390">
      <formula>$S487=14</formula>
    </cfRule>
    <cfRule type="expression" dxfId="8182" priority="12391">
      <formula>$S487=13</formula>
    </cfRule>
    <cfRule type="expression" dxfId="8181" priority="12392">
      <formula>$S487=12</formula>
    </cfRule>
    <cfRule type="expression" dxfId="8180" priority="12393">
      <formula>$S487=11</formula>
    </cfRule>
    <cfRule type="expression" dxfId="8179" priority="12394">
      <formula>$S487=10</formula>
    </cfRule>
    <cfRule type="expression" dxfId="8178" priority="12395">
      <formula>$S487=9</formula>
    </cfRule>
    <cfRule type="expression" dxfId="8177" priority="12396">
      <formula>$S487=8</formula>
    </cfRule>
    <cfRule type="expression" dxfId="8176" priority="12397">
      <formula>$S487=7</formula>
    </cfRule>
    <cfRule type="expression" dxfId="8175" priority="12398">
      <formula>$S487=6</formula>
    </cfRule>
    <cfRule type="expression" dxfId="8174" priority="12399">
      <formula>$S487=5</formula>
    </cfRule>
    <cfRule type="expression" dxfId="8173" priority="12400">
      <formula>$S487=4</formula>
    </cfRule>
    <cfRule type="expression" dxfId="8172" priority="12401">
      <formula>$S487=3</formula>
    </cfRule>
    <cfRule type="expression" dxfId="8171" priority="12402">
      <formula>$S487=2</formula>
    </cfRule>
    <cfRule type="expression" dxfId="8170" priority="12403">
      <formula>$S487=1</formula>
    </cfRule>
  </conditionalFormatting>
  <conditionalFormatting sqref="P487:P491">
    <cfRule type="expression" dxfId="8169" priority="12378">
      <formula>"&lt;,2"</formula>
    </cfRule>
  </conditionalFormatting>
  <conditionalFormatting sqref="Q487:Q491">
    <cfRule type="cellIs" dxfId="8168" priority="12370" operator="equal">
      <formula>20</formula>
    </cfRule>
    <cfRule type="cellIs" dxfId="8167" priority="12371" operator="equal">
      <formula>10</formula>
    </cfRule>
    <cfRule type="cellIs" dxfId="8166" priority="12372" operator="equal">
      <formula>5</formula>
    </cfRule>
    <cfRule type="cellIs" dxfId="8165" priority="12373" operator="equal">
      <formula>1</formula>
    </cfRule>
    <cfRule type="cellIs" dxfId="8164" priority="12374" operator="equal">
      <formula>0.8</formula>
    </cfRule>
    <cfRule type="cellIs" dxfId="8163" priority="12375" operator="equal">
      <formula>0.6</formula>
    </cfRule>
    <cfRule type="cellIs" dxfId="8162" priority="12376" operator="equal">
      <formula>0.4</formula>
    </cfRule>
    <cfRule type="cellIs" dxfId="8161" priority="12377" operator="equal">
      <formula>20%</formula>
    </cfRule>
  </conditionalFormatting>
  <conditionalFormatting sqref="O487:O491">
    <cfRule type="cellIs" dxfId="8160" priority="12363" operator="equal">
      <formula>"MUY ALTA "</formula>
    </cfRule>
    <cfRule type="cellIs" dxfId="8159" priority="12364" operator="equal">
      <formula>"MUY ALTA"</formula>
    </cfRule>
    <cfRule type="cellIs" dxfId="8158" priority="12365" operator="equal">
      <formula>"ALTA"</formula>
    </cfRule>
    <cfRule type="cellIs" dxfId="8157" priority="12366" operator="equal">
      <formula>"MEDIA"</formula>
    </cfRule>
    <cfRule type="cellIs" dxfId="8156" priority="12367" operator="equal">
      <formula>"BAJA"</formula>
    </cfRule>
    <cfRule type="cellIs" dxfId="8155" priority="12368" operator="equal">
      <formula>"MUY BAJA"</formula>
    </cfRule>
    <cfRule type="cellIs" dxfId="8154" priority="12369" operator="equal">
      <formula>0.2</formula>
    </cfRule>
  </conditionalFormatting>
  <conditionalFormatting sqref="N487:N491">
    <cfRule type="beginsWith" priority="12356" operator="beginsWith" text="La actividad que conlleva el riesgo se ejecuta como máximos 2 veces por año">
      <formula>LEFT(N487,LEN("La actividad que conlleva el riesgo se ejecuta como máximos 2 veces por año"))="La actividad que conlleva el riesgo se ejecuta como máximos 2 veces por año"</formula>
    </cfRule>
    <cfRule type="cellIs" dxfId="8153" priority="12357" operator="equal">
      <formula>"La actividad que conlleva el riesgo se ejecuta como máximos 2 veces por año"</formula>
    </cfRule>
    <cfRule type="cellIs" dxfId="8152" priority="12358" operator="equal">
      <formula>"La actividad que conlleva el riesgo se ejecuta como máximos 2 veces por año "</formula>
    </cfRule>
    <cfRule type="containsText" dxfId="8151" priority="12360" operator="containsText" text="La actividad que conlleva el riesgo se ejecuta como máximos 2 veces por año">
      <formula>NOT(ISERROR(SEARCH("La actividad que conlleva el riesgo se ejecuta como máximos 2 veces por año",N487)))</formula>
    </cfRule>
    <cfRule type="cellIs" dxfId="8150" priority="12361" operator="equal">
      <formula>"La actividad que conlleva el riesgo se ejecuta como máximos 2 veces por año"</formula>
    </cfRule>
    <cfRule type="cellIs" dxfId="8149" priority="12362" operator="equal">
      <formula>"La actividad que conlleva el riesgo se ejecuta como máximos 2 veces por año"</formula>
    </cfRule>
  </conditionalFormatting>
  <conditionalFormatting sqref="AX493:AX497">
    <cfRule type="expression" dxfId="8148" priority="12239">
      <formula>"&lt;,2"</formula>
    </cfRule>
  </conditionalFormatting>
  <conditionalFormatting sqref="AV493:AV497">
    <cfRule type="expression" dxfId="8147" priority="12238">
      <formula>"&lt;,2"</formula>
    </cfRule>
  </conditionalFormatting>
  <conditionalFormatting sqref="AZ493">
    <cfRule type="expression" dxfId="8146" priority="12240">
      <formula>$BC493=25</formula>
    </cfRule>
    <cfRule type="expression" dxfId="8145" priority="12241">
      <formula>$BC493=24</formula>
    </cfRule>
    <cfRule type="expression" dxfId="8144" priority="12242">
      <formula>$BC493=23</formula>
    </cfRule>
    <cfRule type="expression" dxfId="8143" priority="12243">
      <formula>$BC493=22</formula>
    </cfRule>
    <cfRule type="expression" dxfId="8142" priority="12244">
      <formula>$BC493=21</formula>
    </cfRule>
    <cfRule type="expression" dxfId="8141" priority="12245">
      <formula>$BC493=20</formula>
    </cfRule>
    <cfRule type="expression" dxfId="8140" priority="12246">
      <formula>$BC493=19</formula>
    </cfRule>
    <cfRule type="expression" dxfId="8139" priority="12247">
      <formula>$BC493=18</formula>
    </cfRule>
    <cfRule type="expression" dxfId="8138" priority="12248">
      <formula>$BC493=17</formula>
    </cfRule>
    <cfRule type="expression" dxfId="8137" priority="12249">
      <formula>$BC493=16</formula>
    </cfRule>
    <cfRule type="expression" dxfId="8136" priority="12250">
      <formula>$BC493=15</formula>
    </cfRule>
    <cfRule type="expression" dxfId="8135" priority="12251">
      <formula>$BC493=14</formula>
    </cfRule>
    <cfRule type="expression" dxfId="8134" priority="12252">
      <formula>$BC493=13</formula>
    </cfRule>
    <cfRule type="expression" dxfId="8133" priority="12253">
      <formula>$BC493=12</formula>
    </cfRule>
    <cfRule type="expression" dxfId="8132" priority="12254">
      <formula>$BC493=11</formula>
    </cfRule>
    <cfRule type="expression" dxfId="8131" priority="12255">
      <formula>$BC493=10</formula>
    </cfRule>
    <cfRule type="expression" dxfId="8130" priority="12256">
      <formula>$BC493=9</formula>
    </cfRule>
    <cfRule type="expression" dxfId="8129" priority="12257">
      <formula>$BC493=8</formula>
    </cfRule>
    <cfRule type="expression" dxfId="8128" priority="12258">
      <formula>$BC493=7</formula>
    </cfRule>
    <cfRule type="expression" dxfId="8127" priority="12259">
      <formula>$BC493=6</formula>
    </cfRule>
    <cfRule type="expression" dxfId="8126" priority="12260">
      <formula>$BC493=5</formula>
    </cfRule>
    <cfRule type="expression" dxfId="8125" priority="12261">
      <formula>$BC493=4</formula>
    </cfRule>
    <cfRule type="expression" dxfId="8124" priority="12262">
      <formula>$BC493=3</formula>
    </cfRule>
    <cfRule type="expression" dxfId="8123" priority="12263">
      <formula>$BC493=2</formula>
    </cfRule>
    <cfRule type="expression" dxfId="8122" priority="12264">
      <formula>$BC493=1</formula>
    </cfRule>
  </conditionalFormatting>
  <conditionalFormatting sqref="AW493:AW497">
    <cfRule type="beginsWith" dxfId="8121" priority="12233" operator="beginsWith" text="MUY ALTA">
      <formula>LEFT(AW493,LEN("MUY ALTA"))="MUY ALTA"</formula>
    </cfRule>
    <cfRule type="beginsWith" dxfId="8120" priority="12234" operator="beginsWith" text="ALTA">
      <formula>LEFT(AW493,LEN("ALTA"))="ALTA"</formula>
    </cfRule>
    <cfRule type="beginsWith" dxfId="8119" priority="12235" operator="beginsWith" text="MEDIA">
      <formula>LEFT(AW493,LEN("MEDIA"))="MEDIA"</formula>
    </cfRule>
    <cfRule type="beginsWith" dxfId="8118" priority="12236" operator="beginsWith" text="BAJA">
      <formula>LEFT(AW493,LEN("BAJA"))="BAJA"</formula>
    </cfRule>
    <cfRule type="beginsWith" dxfId="8117" priority="12237" operator="beginsWith" text="MUY BAJA">
      <formula>LEFT(AW493,LEN("MUY BAJA"))="MUY BAJA"</formula>
    </cfRule>
  </conditionalFormatting>
  <conditionalFormatting sqref="AY493:AY497">
    <cfRule type="beginsWith" dxfId="8116" priority="12228" operator="beginsWith" text="MUY ALTA">
      <formula>LEFT(AY493,LEN("MUY ALTA"))="MUY ALTA"</formula>
    </cfRule>
    <cfRule type="beginsWith" dxfId="8115" priority="12229" operator="beginsWith" text="ALTA">
      <formula>LEFT(AY493,LEN("ALTA"))="ALTA"</formula>
    </cfRule>
    <cfRule type="beginsWith" dxfId="8114" priority="12230" operator="beginsWith" text="MEDIA">
      <formula>LEFT(AY493,LEN("MEDIA"))="MEDIA"</formula>
    </cfRule>
    <cfRule type="beginsWith" dxfId="8113" priority="12231" operator="beginsWith" text="BAJA">
      <formula>LEFT(AY493,LEN("BAJA"))="BAJA"</formula>
    </cfRule>
    <cfRule type="beginsWith" dxfId="8112" priority="12232" operator="beginsWith" text="MUY BAJA">
      <formula>LEFT(AY493,LEN("MUY BAJA"))="MUY BAJA"</formula>
    </cfRule>
  </conditionalFormatting>
  <conditionalFormatting sqref="R493">
    <cfRule type="expression" dxfId="8111" priority="12196">
      <formula>$S493=25</formula>
    </cfRule>
    <cfRule type="expression" dxfId="8110" priority="12197">
      <formula>$S493=24</formula>
    </cfRule>
    <cfRule type="expression" dxfId="8109" priority="12198">
      <formula>$S493=23</formula>
    </cfRule>
    <cfRule type="expression" dxfId="8108" priority="12199">
      <formula>$S493=22</formula>
    </cfRule>
    <cfRule type="expression" dxfId="8107" priority="12200">
      <formula>$S493=21</formula>
    </cfRule>
    <cfRule type="expression" dxfId="8106" priority="12201">
      <formula>$S493=20</formula>
    </cfRule>
    <cfRule type="expression" dxfId="8105" priority="12202">
      <formula>$S493=19</formula>
    </cfRule>
    <cfRule type="expression" dxfId="8104" priority="12203">
      <formula>$S493=18</formula>
    </cfRule>
    <cfRule type="expression" dxfId="8103" priority="12204">
      <formula>$S493=17</formula>
    </cfRule>
    <cfRule type="expression" dxfId="8102" priority="12205">
      <formula>$S493=16</formula>
    </cfRule>
    <cfRule type="expression" dxfId="8101" priority="12206">
      <formula>$S493=15</formula>
    </cfRule>
    <cfRule type="expression" dxfId="8100" priority="12207">
      <formula>$S493=14</formula>
    </cfRule>
    <cfRule type="expression" dxfId="8099" priority="12208">
      <formula>$S493=13</formula>
    </cfRule>
    <cfRule type="expression" dxfId="8098" priority="12209">
      <formula>$S493=12</formula>
    </cfRule>
    <cfRule type="expression" dxfId="8097" priority="12210">
      <formula>$S493=11</formula>
    </cfRule>
    <cfRule type="expression" dxfId="8096" priority="12211">
      <formula>$S493=10</formula>
    </cfRule>
    <cfRule type="expression" dxfId="8095" priority="12212">
      <formula>$S493=9</formula>
    </cfRule>
    <cfRule type="expression" dxfId="8094" priority="12213">
      <formula>$S493=8</formula>
    </cfRule>
    <cfRule type="expression" dxfId="8093" priority="12214">
      <formula>$S493=7</formula>
    </cfRule>
    <cfRule type="expression" dxfId="8092" priority="12215">
      <formula>$S493=6</formula>
    </cfRule>
    <cfRule type="expression" dxfId="8091" priority="12216">
      <formula>$S493=5</formula>
    </cfRule>
    <cfRule type="expression" dxfId="8090" priority="12217">
      <formula>$S493=4</formula>
    </cfRule>
    <cfRule type="expression" dxfId="8089" priority="12218">
      <formula>$S493=3</formula>
    </cfRule>
    <cfRule type="expression" dxfId="8088" priority="12219">
      <formula>$S493=2</formula>
    </cfRule>
    <cfRule type="expression" dxfId="8087" priority="12220">
      <formula>$S493=1</formula>
    </cfRule>
  </conditionalFormatting>
  <conditionalFormatting sqref="P493:P497">
    <cfRule type="expression" dxfId="8086" priority="12195">
      <formula>"&lt;,2"</formula>
    </cfRule>
  </conditionalFormatting>
  <conditionalFormatting sqref="Q493:Q497">
    <cfRule type="cellIs" dxfId="8085" priority="12187" operator="equal">
      <formula>20</formula>
    </cfRule>
    <cfRule type="cellIs" dxfId="8084" priority="12188" operator="equal">
      <formula>10</formula>
    </cfRule>
    <cfRule type="cellIs" dxfId="8083" priority="12189" operator="equal">
      <formula>5</formula>
    </cfRule>
    <cfRule type="cellIs" dxfId="8082" priority="12190" operator="equal">
      <formula>1</formula>
    </cfRule>
    <cfRule type="cellIs" dxfId="8081" priority="12191" operator="equal">
      <formula>0.8</formula>
    </cfRule>
    <cfRule type="cellIs" dxfId="8080" priority="12192" operator="equal">
      <formula>0.6</formula>
    </cfRule>
    <cfRule type="cellIs" dxfId="8079" priority="12193" operator="equal">
      <formula>0.4</formula>
    </cfRule>
    <cfRule type="cellIs" dxfId="8078" priority="12194" operator="equal">
      <formula>20%</formula>
    </cfRule>
  </conditionalFormatting>
  <conditionalFormatting sqref="O493:O497">
    <cfRule type="cellIs" dxfId="8077" priority="12180" operator="equal">
      <formula>"MUY ALTA "</formula>
    </cfRule>
    <cfRule type="cellIs" dxfId="8076" priority="12181" operator="equal">
      <formula>"MUY ALTA"</formula>
    </cfRule>
    <cfRule type="cellIs" dxfId="8075" priority="12182" operator="equal">
      <formula>"ALTA"</formula>
    </cfRule>
    <cfRule type="cellIs" dxfId="8074" priority="12183" operator="equal">
      <formula>"MEDIA"</formula>
    </cfRule>
    <cfRule type="cellIs" dxfId="8073" priority="12184" operator="equal">
      <formula>"BAJA"</formula>
    </cfRule>
    <cfRule type="cellIs" dxfId="8072" priority="12185" operator="equal">
      <formula>"MUY BAJA"</formula>
    </cfRule>
    <cfRule type="cellIs" dxfId="8071" priority="12186" operator="equal">
      <formula>0.2</formula>
    </cfRule>
  </conditionalFormatting>
  <conditionalFormatting sqref="N493:N497">
    <cfRule type="beginsWith" priority="12173" operator="beginsWith" text="La actividad que conlleva el riesgo se ejecuta como máximos 2 veces por año">
      <formula>LEFT(N493,LEN("La actividad que conlleva el riesgo se ejecuta como máximos 2 veces por año"))="La actividad que conlleva el riesgo se ejecuta como máximos 2 veces por año"</formula>
    </cfRule>
    <cfRule type="cellIs" dxfId="8070" priority="12174" operator="equal">
      <formula>"La actividad que conlleva el riesgo se ejecuta como máximos 2 veces por año"</formula>
    </cfRule>
    <cfRule type="cellIs" dxfId="8069" priority="12175" operator="equal">
      <formula>"La actividad que conlleva el riesgo se ejecuta como máximos 2 veces por año "</formula>
    </cfRule>
    <cfRule type="containsText" dxfId="8068" priority="12177" operator="containsText" text="La actividad que conlleva el riesgo se ejecuta como máximos 2 veces por año">
      <formula>NOT(ISERROR(SEARCH("La actividad que conlleva el riesgo se ejecuta como máximos 2 veces por año",N493)))</formula>
    </cfRule>
    <cfRule type="cellIs" dxfId="8067" priority="12178" operator="equal">
      <formula>"La actividad que conlleva el riesgo se ejecuta como máximos 2 veces por año"</formula>
    </cfRule>
    <cfRule type="cellIs" dxfId="8066" priority="12179" operator="equal">
      <formula>"La actividad que conlleva el riesgo se ejecuta como máximos 2 veces por año"</formula>
    </cfRule>
  </conditionalFormatting>
  <conditionalFormatting sqref="AX499:AX503">
    <cfRule type="expression" dxfId="8065" priority="12056">
      <formula>"&lt;,2"</formula>
    </cfRule>
  </conditionalFormatting>
  <conditionalFormatting sqref="AV499:AV503">
    <cfRule type="expression" dxfId="8064" priority="12055">
      <formula>"&lt;,2"</formula>
    </cfRule>
  </conditionalFormatting>
  <conditionalFormatting sqref="AZ499">
    <cfRule type="expression" dxfId="8063" priority="12057">
      <formula>$BC499=25</formula>
    </cfRule>
    <cfRule type="expression" dxfId="8062" priority="12058">
      <formula>$BC499=24</formula>
    </cfRule>
    <cfRule type="expression" dxfId="8061" priority="12059">
      <formula>$BC499=23</formula>
    </cfRule>
    <cfRule type="expression" dxfId="8060" priority="12060">
      <formula>$BC499=22</formula>
    </cfRule>
    <cfRule type="expression" dxfId="8059" priority="12061">
      <formula>$BC499=21</formula>
    </cfRule>
    <cfRule type="expression" dxfId="8058" priority="12062">
      <formula>$BC499=20</formula>
    </cfRule>
    <cfRule type="expression" dxfId="8057" priority="12063">
      <formula>$BC499=19</formula>
    </cfRule>
    <cfRule type="expression" dxfId="8056" priority="12064">
      <formula>$BC499=18</formula>
    </cfRule>
    <cfRule type="expression" dxfId="8055" priority="12065">
      <formula>$BC499=17</formula>
    </cfRule>
    <cfRule type="expression" dxfId="8054" priority="12066">
      <formula>$BC499=16</formula>
    </cfRule>
    <cfRule type="expression" dxfId="8053" priority="12067">
      <formula>$BC499=15</formula>
    </cfRule>
    <cfRule type="expression" dxfId="8052" priority="12068">
      <formula>$BC499=14</formula>
    </cfRule>
    <cfRule type="expression" dxfId="8051" priority="12069">
      <formula>$BC499=13</formula>
    </cfRule>
    <cfRule type="expression" dxfId="8050" priority="12070">
      <formula>$BC499=12</formula>
    </cfRule>
    <cfRule type="expression" dxfId="8049" priority="12071">
      <formula>$BC499=11</formula>
    </cfRule>
    <cfRule type="expression" dxfId="8048" priority="12072">
      <formula>$BC499=10</formula>
    </cfRule>
    <cfRule type="expression" dxfId="8047" priority="12073">
      <formula>$BC499=9</formula>
    </cfRule>
    <cfRule type="expression" dxfId="8046" priority="12074">
      <formula>$BC499=8</formula>
    </cfRule>
    <cfRule type="expression" dxfId="8045" priority="12075">
      <formula>$BC499=7</formula>
    </cfRule>
    <cfRule type="expression" dxfId="8044" priority="12076">
      <formula>$BC499=6</formula>
    </cfRule>
    <cfRule type="expression" dxfId="8043" priority="12077">
      <formula>$BC499=5</formula>
    </cfRule>
    <cfRule type="expression" dxfId="8042" priority="12078">
      <formula>$BC499=4</formula>
    </cfRule>
    <cfRule type="expression" dxfId="8041" priority="12079">
      <formula>$BC499=3</formula>
    </cfRule>
    <cfRule type="expression" dxfId="8040" priority="12080">
      <formula>$BC499=2</formula>
    </cfRule>
    <cfRule type="expression" dxfId="8039" priority="12081">
      <formula>$BC499=1</formula>
    </cfRule>
  </conditionalFormatting>
  <conditionalFormatting sqref="AW499:AW503">
    <cfRule type="beginsWith" dxfId="8038" priority="12050" operator="beginsWith" text="MUY ALTA">
      <formula>LEFT(AW499,LEN("MUY ALTA"))="MUY ALTA"</formula>
    </cfRule>
    <cfRule type="beginsWith" dxfId="8037" priority="12051" operator="beginsWith" text="ALTA">
      <formula>LEFT(AW499,LEN("ALTA"))="ALTA"</formula>
    </cfRule>
    <cfRule type="beginsWith" dxfId="8036" priority="12052" operator="beginsWith" text="MEDIA">
      <formula>LEFT(AW499,LEN("MEDIA"))="MEDIA"</formula>
    </cfRule>
    <cfRule type="beginsWith" dxfId="8035" priority="12053" operator="beginsWith" text="BAJA">
      <formula>LEFT(AW499,LEN("BAJA"))="BAJA"</formula>
    </cfRule>
    <cfRule type="beginsWith" dxfId="8034" priority="12054" operator="beginsWith" text="MUY BAJA">
      <formula>LEFT(AW499,LEN("MUY BAJA"))="MUY BAJA"</formula>
    </cfRule>
  </conditionalFormatting>
  <conditionalFormatting sqref="AY499:AY503">
    <cfRule type="beginsWith" dxfId="8033" priority="12045" operator="beginsWith" text="MUY ALTA">
      <formula>LEFT(AY499,LEN("MUY ALTA"))="MUY ALTA"</formula>
    </cfRule>
    <cfRule type="beginsWith" dxfId="8032" priority="12046" operator="beginsWith" text="ALTA">
      <formula>LEFT(AY499,LEN("ALTA"))="ALTA"</formula>
    </cfRule>
    <cfRule type="beginsWith" dxfId="8031" priority="12047" operator="beginsWith" text="MEDIA">
      <formula>LEFT(AY499,LEN("MEDIA"))="MEDIA"</formula>
    </cfRule>
    <cfRule type="beginsWith" dxfId="8030" priority="12048" operator="beginsWith" text="BAJA">
      <formula>LEFT(AY499,LEN("BAJA"))="BAJA"</formula>
    </cfRule>
    <cfRule type="beginsWith" dxfId="8029" priority="12049" operator="beginsWith" text="MUY BAJA">
      <formula>LEFT(AY499,LEN("MUY BAJA"))="MUY BAJA"</formula>
    </cfRule>
  </conditionalFormatting>
  <conditionalFormatting sqref="R499">
    <cfRule type="expression" dxfId="8028" priority="12013">
      <formula>$S499=25</formula>
    </cfRule>
    <cfRule type="expression" dxfId="8027" priority="12014">
      <formula>$S499=24</formula>
    </cfRule>
    <cfRule type="expression" dxfId="8026" priority="12015">
      <formula>$S499=23</formula>
    </cfRule>
    <cfRule type="expression" dxfId="8025" priority="12016">
      <formula>$S499=22</formula>
    </cfRule>
    <cfRule type="expression" dxfId="8024" priority="12017">
      <formula>$S499=21</formula>
    </cfRule>
    <cfRule type="expression" dxfId="8023" priority="12018">
      <formula>$S499=20</formula>
    </cfRule>
    <cfRule type="expression" dxfId="8022" priority="12019">
      <formula>$S499=19</formula>
    </cfRule>
    <cfRule type="expression" dxfId="8021" priority="12020">
      <formula>$S499=18</formula>
    </cfRule>
    <cfRule type="expression" dxfId="8020" priority="12021">
      <formula>$S499=17</formula>
    </cfRule>
    <cfRule type="expression" dxfId="8019" priority="12022">
      <formula>$S499=16</formula>
    </cfRule>
    <cfRule type="expression" dxfId="8018" priority="12023">
      <formula>$S499=15</formula>
    </cfRule>
    <cfRule type="expression" dxfId="8017" priority="12024">
      <formula>$S499=14</formula>
    </cfRule>
    <cfRule type="expression" dxfId="8016" priority="12025">
      <formula>$S499=13</formula>
    </cfRule>
    <cfRule type="expression" dxfId="8015" priority="12026">
      <formula>$S499=12</formula>
    </cfRule>
    <cfRule type="expression" dxfId="8014" priority="12027">
      <formula>$S499=11</formula>
    </cfRule>
    <cfRule type="expression" dxfId="8013" priority="12028">
      <formula>$S499=10</formula>
    </cfRule>
    <cfRule type="expression" dxfId="8012" priority="12029">
      <formula>$S499=9</formula>
    </cfRule>
    <cfRule type="expression" dxfId="8011" priority="12030">
      <formula>$S499=8</formula>
    </cfRule>
    <cfRule type="expression" dxfId="8010" priority="12031">
      <formula>$S499=7</formula>
    </cfRule>
    <cfRule type="expression" dxfId="8009" priority="12032">
      <formula>$S499=6</formula>
    </cfRule>
    <cfRule type="expression" dxfId="8008" priority="12033">
      <formula>$S499=5</formula>
    </cfRule>
    <cfRule type="expression" dxfId="8007" priority="12034">
      <formula>$S499=4</formula>
    </cfRule>
    <cfRule type="expression" dxfId="8006" priority="12035">
      <formula>$S499=3</formula>
    </cfRule>
    <cfRule type="expression" dxfId="8005" priority="12036">
      <formula>$S499=2</formula>
    </cfRule>
    <cfRule type="expression" dxfId="8004" priority="12037">
      <formula>$S499=1</formula>
    </cfRule>
  </conditionalFormatting>
  <conditionalFormatting sqref="P499:P503">
    <cfRule type="expression" dxfId="8003" priority="12012">
      <formula>"&lt;,2"</formula>
    </cfRule>
  </conditionalFormatting>
  <conditionalFormatting sqref="Q499:Q503">
    <cfRule type="cellIs" dxfId="8002" priority="12004" operator="equal">
      <formula>20</formula>
    </cfRule>
    <cfRule type="cellIs" dxfId="8001" priority="12005" operator="equal">
      <formula>10</formula>
    </cfRule>
    <cfRule type="cellIs" dxfId="8000" priority="12006" operator="equal">
      <formula>5</formula>
    </cfRule>
    <cfRule type="cellIs" dxfId="7999" priority="12007" operator="equal">
      <formula>1</formula>
    </cfRule>
    <cfRule type="cellIs" dxfId="7998" priority="12008" operator="equal">
      <formula>0.8</formula>
    </cfRule>
    <cfRule type="cellIs" dxfId="7997" priority="12009" operator="equal">
      <formula>0.6</formula>
    </cfRule>
    <cfRule type="cellIs" dxfId="7996" priority="12010" operator="equal">
      <formula>0.4</formula>
    </cfRule>
    <cfRule type="cellIs" dxfId="7995" priority="12011" operator="equal">
      <formula>20%</formula>
    </cfRule>
  </conditionalFormatting>
  <conditionalFormatting sqref="O499:O503">
    <cfRule type="cellIs" dxfId="7994" priority="11997" operator="equal">
      <formula>"MUY ALTA "</formula>
    </cfRule>
    <cfRule type="cellIs" dxfId="7993" priority="11998" operator="equal">
      <formula>"MUY ALTA"</formula>
    </cfRule>
    <cfRule type="cellIs" dxfId="7992" priority="11999" operator="equal">
      <formula>"ALTA"</formula>
    </cfRule>
    <cfRule type="cellIs" dxfId="7991" priority="12000" operator="equal">
      <formula>"MEDIA"</formula>
    </cfRule>
    <cfRule type="cellIs" dxfId="7990" priority="12001" operator="equal">
      <formula>"BAJA"</formula>
    </cfRule>
    <cfRule type="cellIs" dxfId="7989" priority="12002" operator="equal">
      <formula>"MUY BAJA"</formula>
    </cfRule>
    <cfRule type="cellIs" dxfId="7988" priority="12003" operator="equal">
      <formula>0.2</formula>
    </cfRule>
  </conditionalFormatting>
  <conditionalFormatting sqref="N499:N503">
    <cfRule type="beginsWith" priority="11990" operator="beginsWith" text="La actividad que conlleva el riesgo se ejecuta como máximos 2 veces por año">
      <formula>LEFT(N499,LEN("La actividad que conlleva el riesgo se ejecuta como máximos 2 veces por año"))="La actividad que conlleva el riesgo se ejecuta como máximos 2 veces por año"</formula>
    </cfRule>
    <cfRule type="cellIs" dxfId="7987" priority="11991" operator="equal">
      <formula>"La actividad que conlleva el riesgo se ejecuta como máximos 2 veces por año"</formula>
    </cfRule>
    <cfRule type="cellIs" dxfId="7986" priority="11992" operator="equal">
      <formula>"La actividad que conlleva el riesgo se ejecuta como máximos 2 veces por año "</formula>
    </cfRule>
    <cfRule type="containsText" dxfId="7985" priority="11994" operator="containsText" text="La actividad que conlleva el riesgo se ejecuta como máximos 2 veces por año">
      <formula>NOT(ISERROR(SEARCH("La actividad que conlleva el riesgo se ejecuta como máximos 2 veces por año",N499)))</formula>
    </cfRule>
    <cfRule type="cellIs" dxfId="7984" priority="11995" operator="equal">
      <formula>"La actividad que conlleva el riesgo se ejecuta como máximos 2 veces por año"</formula>
    </cfRule>
    <cfRule type="cellIs" dxfId="7983" priority="11996" operator="equal">
      <formula>"La actividad que conlleva el riesgo se ejecuta como máximos 2 veces por año"</formula>
    </cfRule>
  </conditionalFormatting>
  <conditionalFormatting sqref="BA505">
    <cfRule type="cellIs" dxfId="7982" priority="11901" operator="equal">
      <formula>"NO"</formula>
    </cfRule>
    <cfRule type="cellIs" dxfId="7981" priority="11902" operator="equal">
      <formula>"SI"</formula>
    </cfRule>
  </conditionalFormatting>
  <conditionalFormatting sqref="AX505:AX509">
    <cfRule type="expression" dxfId="7980" priority="11873">
      <formula>"&lt;,2"</formula>
    </cfRule>
  </conditionalFormatting>
  <conditionalFormatting sqref="AV505:AV509">
    <cfRule type="expression" dxfId="7979" priority="11872">
      <formula>"&lt;,2"</formula>
    </cfRule>
  </conditionalFormatting>
  <conditionalFormatting sqref="AZ505">
    <cfRule type="expression" dxfId="7978" priority="11874">
      <formula>$BC505=25</formula>
    </cfRule>
    <cfRule type="expression" dxfId="7977" priority="11875">
      <formula>$BC505=24</formula>
    </cfRule>
    <cfRule type="expression" dxfId="7976" priority="11876">
      <formula>$BC505=23</formula>
    </cfRule>
    <cfRule type="expression" dxfId="7975" priority="11877">
      <formula>$BC505=22</formula>
    </cfRule>
    <cfRule type="expression" dxfId="7974" priority="11878">
      <formula>$BC505=21</formula>
    </cfRule>
    <cfRule type="expression" dxfId="7973" priority="11879">
      <formula>$BC505=20</formula>
    </cfRule>
    <cfRule type="expression" dxfId="7972" priority="11880">
      <formula>$BC505=19</formula>
    </cfRule>
    <cfRule type="expression" dxfId="7971" priority="11881">
      <formula>$BC505=18</formula>
    </cfRule>
    <cfRule type="expression" dxfId="7970" priority="11882">
      <formula>$BC505=17</formula>
    </cfRule>
    <cfRule type="expression" dxfId="7969" priority="11883">
      <formula>$BC505=16</formula>
    </cfRule>
    <cfRule type="expression" dxfId="7968" priority="11884">
      <formula>$BC505=15</formula>
    </cfRule>
    <cfRule type="expression" dxfId="7967" priority="11885">
      <formula>$BC505=14</formula>
    </cfRule>
    <cfRule type="expression" dxfId="7966" priority="11886">
      <formula>$BC505=13</formula>
    </cfRule>
    <cfRule type="expression" dxfId="7965" priority="11887">
      <formula>$BC505=12</formula>
    </cfRule>
    <cfRule type="expression" dxfId="7964" priority="11888">
      <formula>$BC505=11</formula>
    </cfRule>
    <cfRule type="expression" dxfId="7963" priority="11889">
      <formula>$BC505=10</formula>
    </cfRule>
    <cfRule type="expression" dxfId="7962" priority="11890">
      <formula>$BC505=9</formula>
    </cfRule>
    <cfRule type="expression" dxfId="7961" priority="11891">
      <formula>$BC505=8</formula>
    </cfRule>
    <cfRule type="expression" dxfId="7960" priority="11892">
      <formula>$BC505=7</formula>
    </cfRule>
    <cfRule type="expression" dxfId="7959" priority="11893">
      <formula>$BC505=6</formula>
    </cfRule>
    <cfRule type="expression" dxfId="7958" priority="11894">
      <formula>$BC505=5</formula>
    </cfRule>
    <cfRule type="expression" dxfId="7957" priority="11895">
      <formula>$BC505=4</formula>
    </cfRule>
    <cfRule type="expression" dxfId="7956" priority="11896">
      <formula>$BC505=3</formula>
    </cfRule>
    <cfRule type="expression" dxfId="7955" priority="11897">
      <formula>$BC505=2</formula>
    </cfRule>
    <cfRule type="expression" dxfId="7954" priority="11898">
      <formula>$BC505=1</formula>
    </cfRule>
  </conditionalFormatting>
  <conditionalFormatting sqref="AW505:AW509">
    <cfRule type="beginsWith" dxfId="7953" priority="11867" operator="beginsWith" text="MUY ALTA">
      <formula>LEFT(AW505,LEN("MUY ALTA"))="MUY ALTA"</formula>
    </cfRule>
    <cfRule type="beginsWith" dxfId="7952" priority="11868" operator="beginsWith" text="ALTA">
      <formula>LEFT(AW505,LEN("ALTA"))="ALTA"</formula>
    </cfRule>
    <cfRule type="beginsWith" dxfId="7951" priority="11869" operator="beginsWith" text="MEDIA">
      <formula>LEFT(AW505,LEN("MEDIA"))="MEDIA"</formula>
    </cfRule>
    <cfRule type="beginsWith" dxfId="7950" priority="11870" operator="beginsWith" text="BAJA">
      <formula>LEFT(AW505,LEN("BAJA"))="BAJA"</formula>
    </cfRule>
    <cfRule type="beginsWith" dxfId="7949" priority="11871" operator="beginsWith" text="MUY BAJA">
      <formula>LEFT(AW505,LEN("MUY BAJA"))="MUY BAJA"</formula>
    </cfRule>
  </conditionalFormatting>
  <conditionalFormatting sqref="AY505:AY509">
    <cfRule type="beginsWith" dxfId="7948" priority="11862" operator="beginsWith" text="MUY ALTA">
      <formula>LEFT(AY505,LEN("MUY ALTA"))="MUY ALTA"</formula>
    </cfRule>
    <cfRule type="beginsWith" dxfId="7947" priority="11863" operator="beginsWith" text="ALTA">
      <formula>LEFT(AY505,LEN("ALTA"))="ALTA"</formula>
    </cfRule>
    <cfRule type="beginsWith" dxfId="7946" priority="11864" operator="beginsWith" text="MEDIA">
      <formula>LEFT(AY505,LEN("MEDIA"))="MEDIA"</formula>
    </cfRule>
    <cfRule type="beginsWith" dxfId="7945" priority="11865" operator="beginsWith" text="BAJA">
      <formula>LEFT(AY505,LEN("BAJA"))="BAJA"</formula>
    </cfRule>
    <cfRule type="beginsWith" dxfId="7944" priority="11866" operator="beginsWith" text="MUY BAJA">
      <formula>LEFT(AY505,LEN("MUY BAJA"))="MUY BAJA"</formula>
    </cfRule>
  </conditionalFormatting>
  <conditionalFormatting sqref="BA505:BA509">
    <cfRule type="cellIs" dxfId="7943" priority="11857" operator="equal">
      <formula>"Evitar"</formula>
    </cfRule>
    <cfRule type="cellIs" dxfId="7942" priority="11858" operator="equal">
      <formula>"Aceptar"</formula>
    </cfRule>
    <cfRule type="cellIs" dxfId="7941" priority="11859" operator="equal">
      <formula>"Reducir"</formula>
    </cfRule>
  </conditionalFormatting>
  <conditionalFormatting sqref="R505">
    <cfRule type="expression" dxfId="7940" priority="11830">
      <formula>$S505=25</formula>
    </cfRule>
    <cfRule type="expression" dxfId="7939" priority="11831">
      <formula>$S505=24</formula>
    </cfRule>
    <cfRule type="expression" dxfId="7938" priority="11832">
      <formula>$S505=23</formula>
    </cfRule>
    <cfRule type="expression" dxfId="7937" priority="11833">
      <formula>$S505=22</formula>
    </cfRule>
    <cfRule type="expression" dxfId="7936" priority="11834">
      <formula>$S505=21</formula>
    </cfRule>
    <cfRule type="expression" dxfId="7935" priority="11835">
      <formula>$S505=20</formula>
    </cfRule>
    <cfRule type="expression" dxfId="7934" priority="11836">
      <formula>$S505=19</formula>
    </cfRule>
    <cfRule type="expression" dxfId="7933" priority="11837">
      <formula>$S505=18</formula>
    </cfRule>
    <cfRule type="expression" dxfId="7932" priority="11838">
      <formula>$S505=17</formula>
    </cfRule>
    <cfRule type="expression" dxfId="7931" priority="11839">
      <formula>$S505=16</formula>
    </cfRule>
    <cfRule type="expression" dxfId="7930" priority="11840">
      <formula>$S505=15</formula>
    </cfRule>
    <cfRule type="expression" dxfId="7929" priority="11841">
      <formula>$S505=14</formula>
    </cfRule>
    <cfRule type="expression" dxfId="7928" priority="11842">
      <formula>$S505=13</formula>
    </cfRule>
    <cfRule type="expression" dxfId="7927" priority="11843">
      <formula>$S505=12</formula>
    </cfRule>
    <cfRule type="expression" dxfId="7926" priority="11844">
      <formula>$S505=11</formula>
    </cfRule>
    <cfRule type="expression" dxfId="7925" priority="11845">
      <formula>$S505=10</formula>
    </cfRule>
    <cfRule type="expression" dxfId="7924" priority="11846">
      <formula>$S505=9</formula>
    </cfRule>
    <cfRule type="expression" dxfId="7923" priority="11847">
      <formula>$S505=8</formula>
    </cfRule>
    <cfRule type="expression" dxfId="7922" priority="11848">
      <formula>$S505=7</formula>
    </cfRule>
    <cfRule type="expression" dxfId="7921" priority="11849">
      <formula>$S505=6</formula>
    </cfRule>
    <cfRule type="expression" dxfId="7920" priority="11850">
      <formula>$S505=5</formula>
    </cfRule>
    <cfRule type="expression" dxfId="7919" priority="11851">
      <formula>$S505=4</formula>
    </cfRule>
    <cfRule type="expression" dxfId="7918" priority="11852">
      <formula>$S505=3</formula>
    </cfRule>
    <cfRule type="expression" dxfId="7917" priority="11853">
      <formula>$S505=2</formula>
    </cfRule>
    <cfRule type="expression" dxfId="7916" priority="11854">
      <formula>$S505=1</formula>
    </cfRule>
  </conditionalFormatting>
  <conditionalFormatting sqref="P505:P509">
    <cfRule type="expression" dxfId="7915" priority="11829">
      <formula>"&lt;,2"</formula>
    </cfRule>
  </conditionalFormatting>
  <conditionalFormatting sqref="Q505:Q509">
    <cfRule type="cellIs" dxfId="7914" priority="11821" operator="equal">
      <formula>20</formula>
    </cfRule>
    <cfRule type="cellIs" dxfId="7913" priority="11822" operator="equal">
      <formula>10</formula>
    </cfRule>
    <cfRule type="cellIs" dxfId="7912" priority="11823" operator="equal">
      <formula>5</formula>
    </cfRule>
    <cfRule type="cellIs" dxfId="7911" priority="11824" operator="equal">
      <formula>1</formula>
    </cfRule>
    <cfRule type="cellIs" dxfId="7910" priority="11825" operator="equal">
      <formula>0.8</formula>
    </cfRule>
    <cfRule type="cellIs" dxfId="7909" priority="11826" operator="equal">
      <formula>0.6</formula>
    </cfRule>
    <cfRule type="cellIs" dxfId="7908" priority="11827" operator="equal">
      <formula>0.4</formula>
    </cfRule>
    <cfRule type="cellIs" dxfId="7907" priority="11828" operator="equal">
      <formula>20%</formula>
    </cfRule>
  </conditionalFormatting>
  <conditionalFormatting sqref="O505:O509">
    <cfRule type="cellIs" dxfId="7906" priority="11814" operator="equal">
      <formula>"MUY ALTA "</formula>
    </cfRule>
    <cfRule type="cellIs" dxfId="7905" priority="11815" operator="equal">
      <formula>"MUY ALTA"</formula>
    </cfRule>
    <cfRule type="cellIs" dxfId="7904" priority="11816" operator="equal">
      <formula>"ALTA"</formula>
    </cfRule>
    <cfRule type="cellIs" dxfId="7903" priority="11817" operator="equal">
      <formula>"MEDIA"</formula>
    </cfRule>
    <cfRule type="cellIs" dxfId="7902" priority="11818" operator="equal">
      <formula>"BAJA"</formula>
    </cfRule>
    <cfRule type="cellIs" dxfId="7901" priority="11819" operator="equal">
      <formula>"MUY BAJA"</formula>
    </cfRule>
    <cfRule type="cellIs" dxfId="7900" priority="11820" operator="equal">
      <formula>0.2</formula>
    </cfRule>
  </conditionalFormatting>
  <conditionalFormatting sqref="N505:N509">
    <cfRule type="beginsWith" priority="11807" operator="beginsWith" text="La actividad que conlleva el riesgo se ejecuta como máximos 2 veces por año">
      <formula>LEFT(N505,LEN("La actividad que conlleva el riesgo se ejecuta como máximos 2 veces por año"))="La actividad que conlleva el riesgo se ejecuta como máximos 2 veces por año"</formula>
    </cfRule>
    <cfRule type="cellIs" dxfId="7899" priority="11808" operator="equal">
      <formula>"La actividad que conlleva el riesgo se ejecuta como máximos 2 veces por año"</formula>
    </cfRule>
    <cfRule type="cellIs" dxfId="7898" priority="11809" operator="equal">
      <formula>"La actividad que conlleva el riesgo se ejecuta como máximos 2 veces por año "</formula>
    </cfRule>
    <cfRule type="containsText" dxfId="7897" priority="11811" operator="containsText" text="La actividad que conlleva el riesgo se ejecuta como máximos 2 veces por año">
      <formula>NOT(ISERROR(SEARCH("La actividad que conlleva el riesgo se ejecuta como máximos 2 veces por año",N505)))</formula>
    </cfRule>
    <cfRule type="cellIs" dxfId="7896" priority="11812" operator="equal">
      <formula>"La actividad que conlleva el riesgo se ejecuta como máximos 2 veces por año"</formula>
    </cfRule>
    <cfRule type="cellIs" dxfId="7895" priority="11813" operator="equal">
      <formula>"La actividad que conlleva el riesgo se ejecuta como máximos 2 veces por año"</formula>
    </cfRule>
  </conditionalFormatting>
  <conditionalFormatting sqref="AX511:AX515">
    <cfRule type="expression" dxfId="7894" priority="11690">
      <formula>"&lt;,2"</formula>
    </cfRule>
  </conditionalFormatting>
  <conditionalFormatting sqref="AV511:AV515">
    <cfRule type="expression" dxfId="7893" priority="11689">
      <formula>"&lt;,2"</formula>
    </cfRule>
  </conditionalFormatting>
  <conditionalFormatting sqref="AZ511">
    <cfRule type="expression" dxfId="7892" priority="11691">
      <formula>$BC511=25</formula>
    </cfRule>
    <cfRule type="expression" dxfId="7891" priority="11692">
      <formula>$BC511=24</formula>
    </cfRule>
    <cfRule type="expression" dxfId="7890" priority="11693">
      <formula>$BC511=23</formula>
    </cfRule>
    <cfRule type="expression" dxfId="7889" priority="11694">
      <formula>$BC511=22</formula>
    </cfRule>
    <cfRule type="expression" dxfId="7888" priority="11695">
      <formula>$BC511=21</formula>
    </cfRule>
    <cfRule type="expression" dxfId="7887" priority="11696">
      <formula>$BC511=20</formula>
    </cfRule>
    <cfRule type="expression" dxfId="7886" priority="11697">
      <formula>$BC511=19</formula>
    </cfRule>
    <cfRule type="expression" dxfId="7885" priority="11698">
      <formula>$BC511=18</formula>
    </cfRule>
    <cfRule type="expression" dxfId="7884" priority="11699">
      <formula>$BC511=17</formula>
    </cfRule>
    <cfRule type="expression" dxfId="7883" priority="11700">
      <formula>$BC511=16</formula>
    </cfRule>
    <cfRule type="expression" dxfId="7882" priority="11701">
      <formula>$BC511=15</formula>
    </cfRule>
    <cfRule type="expression" dxfId="7881" priority="11702">
      <formula>$BC511=14</formula>
    </cfRule>
    <cfRule type="expression" dxfId="7880" priority="11703">
      <formula>$BC511=13</formula>
    </cfRule>
    <cfRule type="expression" dxfId="7879" priority="11704">
      <formula>$BC511=12</formula>
    </cfRule>
    <cfRule type="expression" dxfId="7878" priority="11705">
      <formula>$BC511=11</formula>
    </cfRule>
    <cfRule type="expression" dxfId="7877" priority="11706">
      <formula>$BC511=10</formula>
    </cfRule>
    <cfRule type="expression" dxfId="7876" priority="11707">
      <formula>$BC511=9</formula>
    </cfRule>
    <cfRule type="expression" dxfId="7875" priority="11708">
      <formula>$BC511=8</formula>
    </cfRule>
    <cfRule type="expression" dxfId="7874" priority="11709">
      <formula>$BC511=7</formula>
    </cfRule>
    <cfRule type="expression" dxfId="7873" priority="11710">
      <formula>$BC511=6</formula>
    </cfRule>
    <cfRule type="expression" dxfId="7872" priority="11711">
      <formula>$BC511=5</formula>
    </cfRule>
    <cfRule type="expression" dxfId="7871" priority="11712">
      <formula>$BC511=4</formula>
    </cfRule>
    <cfRule type="expression" dxfId="7870" priority="11713">
      <formula>$BC511=3</formula>
    </cfRule>
    <cfRule type="expression" dxfId="7869" priority="11714">
      <formula>$BC511=2</formula>
    </cfRule>
    <cfRule type="expression" dxfId="7868" priority="11715">
      <formula>$BC511=1</formula>
    </cfRule>
  </conditionalFormatting>
  <conditionalFormatting sqref="AW511:AW515">
    <cfRule type="beginsWith" dxfId="7867" priority="11684" operator="beginsWith" text="MUY ALTA">
      <formula>LEFT(AW511,LEN("MUY ALTA"))="MUY ALTA"</formula>
    </cfRule>
    <cfRule type="beginsWith" dxfId="7866" priority="11685" operator="beginsWith" text="ALTA">
      <formula>LEFT(AW511,LEN("ALTA"))="ALTA"</formula>
    </cfRule>
    <cfRule type="beginsWith" dxfId="7865" priority="11686" operator="beginsWith" text="MEDIA">
      <formula>LEFT(AW511,LEN("MEDIA"))="MEDIA"</formula>
    </cfRule>
    <cfRule type="beginsWith" dxfId="7864" priority="11687" operator="beginsWith" text="BAJA">
      <formula>LEFT(AW511,LEN("BAJA"))="BAJA"</formula>
    </cfRule>
    <cfRule type="beginsWith" dxfId="7863" priority="11688" operator="beginsWith" text="MUY BAJA">
      <formula>LEFT(AW511,LEN("MUY BAJA"))="MUY BAJA"</formula>
    </cfRule>
  </conditionalFormatting>
  <conditionalFormatting sqref="AY511:AY515">
    <cfRule type="beginsWith" dxfId="7862" priority="11679" operator="beginsWith" text="MUY ALTA">
      <formula>LEFT(AY511,LEN("MUY ALTA"))="MUY ALTA"</formula>
    </cfRule>
    <cfRule type="beginsWith" dxfId="7861" priority="11680" operator="beginsWith" text="ALTA">
      <formula>LEFT(AY511,LEN("ALTA"))="ALTA"</formula>
    </cfRule>
    <cfRule type="beginsWith" dxfId="7860" priority="11681" operator="beginsWith" text="MEDIA">
      <formula>LEFT(AY511,LEN("MEDIA"))="MEDIA"</formula>
    </cfRule>
    <cfRule type="beginsWith" dxfId="7859" priority="11682" operator="beginsWith" text="BAJA">
      <formula>LEFT(AY511,LEN("BAJA"))="BAJA"</formula>
    </cfRule>
    <cfRule type="beginsWith" dxfId="7858" priority="11683" operator="beginsWith" text="MUY BAJA">
      <formula>LEFT(AY511,LEN("MUY BAJA"))="MUY BAJA"</formula>
    </cfRule>
  </conditionalFormatting>
  <conditionalFormatting sqref="R511">
    <cfRule type="expression" dxfId="7857" priority="11647">
      <formula>$S511=25</formula>
    </cfRule>
    <cfRule type="expression" dxfId="7856" priority="11648">
      <formula>$S511=24</formula>
    </cfRule>
    <cfRule type="expression" dxfId="7855" priority="11649">
      <formula>$S511=23</formula>
    </cfRule>
    <cfRule type="expression" dxfId="7854" priority="11650">
      <formula>$S511=22</formula>
    </cfRule>
    <cfRule type="expression" dxfId="7853" priority="11651">
      <formula>$S511=21</formula>
    </cfRule>
    <cfRule type="expression" dxfId="7852" priority="11652">
      <formula>$S511=20</formula>
    </cfRule>
    <cfRule type="expression" dxfId="7851" priority="11653">
      <formula>$S511=19</formula>
    </cfRule>
    <cfRule type="expression" dxfId="7850" priority="11654">
      <formula>$S511=18</formula>
    </cfRule>
    <cfRule type="expression" dxfId="7849" priority="11655">
      <formula>$S511=17</formula>
    </cfRule>
    <cfRule type="expression" dxfId="7848" priority="11656">
      <formula>$S511=16</formula>
    </cfRule>
    <cfRule type="expression" dxfId="7847" priority="11657">
      <formula>$S511=15</formula>
    </cfRule>
    <cfRule type="expression" dxfId="7846" priority="11658">
      <formula>$S511=14</formula>
    </cfRule>
    <cfRule type="expression" dxfId="7845" priority="11659">
      <formula>$S511=13</formula>
    </cfRule>
    <cfRule type="expression" dxfId="7844" priority="11660">
      <formula>$S511=12</formula>
    </cfRule>
    <cfRule type="expression" dxfId="7843" priority="11661">
      <formula>$S511=11</formula>
    </cfRule>
    <cfRule type="expression" dxfId="7842" priority="11662">
      <formula>$S511=10</formula>
    </cfRule>
    <cfRule type="expression" dxfId="7841" priority="11663">
      <formula>$S511=9</formula>
    </cfRule>
    <cfRule type="expression" dxfId="7840" priority="11664">
      <formula>$S511=8</formula>
    </cfRule>
    <cfRule type="expression" dxfId="7839" priority="11665">
      <formula>$S511=7</formula>
    </cfRule>
    <cfRule type="expression" dxfId="7838" priority="11666">
      <formula>$S511=6</formula>
    </cfRule>
    <cfRule type="expression" dxfId="7837" priority="11667">
      <formula>$S511=5</formula>
    </cfRule>
    <cfRule type="expression" dxfId="7836" priority="11668">
      <formula>$S511=4</formula>
    </cfRule>
    <cfRule type="expression" dxfId="7835" priority="11669">
      <formula>$S511=3</formula>
    </cfRule>
    <cfRule type="expression" dxfId="7834" priority="11670">
      <formula>$S511=2</formula>
    </cfRule>
    <cfRule type="expression" dxfId="7833" priority="11671">
      <formula>$S511=1</formula>
    </cfRule>
  </conditionalFormatting>
  <conditionalFormatting sqref="P511:P515">
    <cfRule type="expression" dxfId="7832" priority="11646">
      <formula>"&lt;,2"</formula>
    </cfRule>
  </conditionalFormatting>
  <conditionalFormatting sqref="Q511:Q515">
    <cfRule type="cellIs" dxfId="7831" priority="11638" operator="equal">
      <formula>20</formula>
    </cfRule>
    <cfRule type="cellIs" dxfId="7830" priority="11639" operator="equal">
      <formula>10</formula>
    </cfRule>
    <cfRule type="cellIs" dxfId="7829" priority="11640" operator="equal">
      <formula>5</formula>
    </cfRule>
    <cfRule type="cellIs" dxfId="7828" priority="11641" operator="equal">
      <formula>1</formula>
    </cfRule>
    <cfRule type="cellIs" dxfId="7827" priority="11642" operator="equal">
      <formula>0.8</formula>
    </cfRule>
    <cfRule type="cellIs" dxfId="7826" priority="11643" operator="equal">
      <formula>0.6</formula>
    </cfRule>
    <cfRule type="cellIs" dxfId="7825" priority="11644" operator="equal">
      <formula>0.4</formula>
    </cfRule>
    <cfRule type="cellIs" dxfId="7824" priority="11645" operator="equal">
      <formula>20%</formula>
    </cfRule>
  </conditionalFormatting>
  <conditionalFormatting sqref="O511:O515">
    <cfRule type="cellIs" dxfId="7823" priority="11631" operator="equal">
      <formula>"MUY ALTA "</formula>
    </cfRule>
    <cfRule type="cellIs" dxfId="7822" priority="11632" operator="equal">
      <formula>"MUY ALTA"</formula>
    </cfRule>
    <cfRule type="cellIs" dxfId="7821" priority="11633" operator="equal">
      <formula>"ALTA"</formula>
    </cfRule>
    <cfRule type="cellIs" dxfId="7820" priority="11634" operator="equal">
      <formula>"MEDIA"</formula>
    </cfRule>
    <cfRule type="cellIs" dxfId="7819" priority="11635" operator="equal">
      <formula>"BAJA"</formula>
    </cfRule>
    <cfRule type="cellIs" dxfId="7818" priority="11636" operator="equal">
      <formula>"MUY BAJA"</formula>
    </cfRule>
    <cfRule type="cellIs" dxfId="7817" priority="11637" operator="equal">
      <formula>0.2</formula>
    </cfRule>
  </conditionalFormatting>
  <conditionalFormatting sqref="N511:N515">
    <cfRule type="beginsWith" priority="11624" operator="beginsWith" text="La actividad que conlleva el riesgo se ejecuta como máximos 2 veces por año">
      <formula>LEFT(N511,LEN("La actividad que conlleva el riesgo se ejecuta como máximos 2 veces por año"))="La actividad que conlleva el riesgo se ejecuta como máximos 2 veces por año"</formula>
    </cfRule>
    <cfRule type="cellIs" dxfId="7816" priority="11625" operator="equal">
      <formula>"La actividad que conlleva el riesgo se ejecuta como máximos 2 veces por año"</formula>
    </cfRule>
    <cfRule type="cellIs" dxfId="7815" priority="11626" operator="equal">
      <formula>"La actividad que conlleva el riesgo se ejecuta como máximos 2 veces por año "</formula>
    </cfRule>
    <cfRule type="containsText" dxfId="7814" priority="11628" operator="containsText" text="La actividad que conlleva el riesgo se ejecuta como máximos 2 veces por año">
      <formula>NOT(ISERROR(SEARCH("La actividad que conlleva el riesgo se ejecuta como máximos 2 veces por año",N511)))</formula>
    </cfRule>
    <cfRule type="cellIs" dxfId="7813" priority="11629" operator="equal">
      <formula>"La actividad que conlleva el riesgo se ejecuta como máximos 2 veces por año"</formula>
    </cfRule>
    <cfRule type="cellIs" dxfId="7812" priority="11630" operator="equal">
      <formula>"La actividad que conlleva el riesgo se ejecuta como máximos 2 veces por año"</formula>
    </cfRule>
  </conditionalFormatting>
  <conditionalFormatting sqref="CA469:CC473 CE469:CG473 CI469:CK473 CM469:CO473">
    <cfRule type="cellIs" dxfId="7811" priority="11547" operator="equal">
      <formula>"NO"</formula>
    </cfRule>
    <cfRule type="cellIs" dxfId="7810" priority="11548" operator="equal">
      <formula>"SI"</formula>
    </cfRule>
  </conditionalFormatting>
  <conditionalFormatting sqref="DA469:DC473 DE469:DG473 DM469:DO473 DI469:DK473">
    <cfRule type="cellIs" dxfId="7809" priority="11545" operator="equal">
      <formula>"NO"</formula>
    </cfRule>
    <cfRule type="cellIs" dxfId="7808" priority="11546" operator="equal">
      <formula>"SI"</formula>
    </cfRule>
  </conditionalFormatting>
  <conditionalFormatting sqref="CV469:CY473">
    <cfRule type="cellIs" dxfId="7807" priority="11543" operator="equal">
      <formula>"NO"</formula>
    </cfRule>
    <cfRule type="cellIs" dxfId="7806" priority="11544" operator="equal">
      <formula>"SI"</formula>
    </cfRule>
  </conditionalFormatting>
  <conditionalFormatting sqref="CA475:CC479 CE475:CG479 CI475:CK479 CM475:CO479">
    <cfRule type="cellIs" dxfId="7805" priority="11541" operator="equal">
      <formula>"NO"</formula>
    </cfRule>
    <cfRule type="cellIs" dxfId="7804" priority="11542" operator="equal">
      <formula>"SI"</formula>
    </cfRule>
  </conditionalFormatting>
  <conditionalFormatting sqref="DA475:DC479 DE475:DG479 DM475:DO479 DI475:DK479">
    <cfRule type="cellIs" dxfId="7803" priority="11539" operator="equal">
      <formula>"NO"</formula>
    </cfRule>
    <cfRule type="cellIs" dxfId="7802" priority="11540" operator="equal">
      <formula>"SI"</formula>
    </cfRule>
  </conditionalFormatting>
  <conditionalFormatting sqref="CV475:CY479">
    <cfRule type="cellIs" dxfId="7801" priority="11537" operator="equal">
      <formula>"NO"</formula>
    </cfRule>
    <cfRule type="cellIs" dxfId="7800" priority="11538" operator="equal">
      <formula>"SI"</formula>
    </cfRule>
  </conditionalFormatting>
  <conditionalFormatting sqref="CA481:CC485 CE481:CG485 CI481:CK485 CM481:CO485">
    <cfRule type="cellIs" dxfId="7799" priority="11535" operator="equal">
      <formula>"NO"</formula>
    </cfRule>
    <cfRule type="cellIs" dxfId="7798" priority="11536" operator="equal">
      <formula>"SI"</formula>
    </cfRule>
  </conditionalFormatting>
  <conditionalFormatting sqref="DA481:DC485 DE481:DG485 DM481:DO485 DI481:DK485">
    <cfRule type="cellIs" dxfId="7797" priority="11533" operator="equal">
      <formula>"NO"</formula>
    </cfRule>
    <cfRule type="cellIs" dxfId="7796" priority="11534" operator="equal">
      <formula>"SI"</formula>
    </cfRule>
  </conditionalFormatting>
  <conditionalFormatting sqref="CV481:CY485">
    <cfRule type="cellIs" dxfId="7795" priority="11531" operator="equal">
      <formula>"NO"</formula>
    </cfRule>
    <cfRule type="cellIs" dxfId="7794" priority="11532" operator="equal">
      <formula>"SI"</formula>
    </cfRule>
  </conditionalFormatting>
  <conditionalFormatting sqref="CA487:CC491 CE487:CG491 CI487:CK491 CM487:CO491">
    <cfRule type="cellIs" dxfId="7793" priority="11529" operator="equal">
      <formula>"NO"</formula>
    </cfRule>
    <cfRule type="cellIs" dxfId="7792" priority="11530" operator="equal">
      <formula>"SI"</formula>
    </cfRule>
  </conditionalFormatting>
  <conditionalFormatting sqref="DA487:DC491 DE487:DG491 DM487:DO491 DI487:DK491">
    <cfRule type="cellIs" dxfId="7791" priority="11527" operator="equal">
      <formula>"NO"</formula>
    </cfRule>
    <cfRule type="cellIs" dxfId="7790" priority="11528" operator="equal">
      <formula>"SI"</formula>
    </cfRule>
  </conditionalFormatting>
  <conditionalFormatting sqref="CV487:CY491">
    <cfRule type="cellIs" dxfId="7789" priority="11525" operator="equal">
      <formula>"NO"</formula>
    </cfRule>
    <cfRule type="cellIs" dxfId="7788" priority="11526" operator="equal">
      <formula>"SI"</formula>
    </cfRule>
  </conditionalFormatting>
  <conditionalFormatting sqref="CA493:CC497 CE493:CG497 CI493:CK497 CM493:CO497">
    <cfRule type="cellIs" dxfId="7787" priority="11523" operator="equal">
      <formula>"NO"</formula>
    </cfRule>
    <cfRule type="cellIs" dxfId="7786" priority="11524" operator="equal">
      <formula>"SI"</formula>
    </cfRule>
  </conditionalFormatting>
  <conditionalFormatting sqref="DA493:DC497 DE493:DG497 DM493:DO497 DI493:DK497">
    <cfRule type="cellIs" dxfId="7785" priority="11521" operator="equal">
      <formula>"NO"</formula>
    </cfRule>
    <cfRule type="cellIs" dxfId="7784" priority="11522" operator="equal">
      <formula>"SI"</formula>
    </cfRule>
  </conditionalFormatting>
  <conditionalFormatting sqref="CV493:CY497">
    <cfRule type="cellIs" dxfId="7783" priority="11519" operator="equal">
      <formula>"NO"</formula>
    </cfRule>
    <cfRule type="cellIs" dxfId="7782" priority="11520" operator="equal">
      <formula>"SI"</formula>
    </cfRule>
  </conditionalFormatting>
  <conditionalFormatting sqref="CA499:CC503 CE499:CG503 CI499:CK503 CM499:CO503">
    <cfRule type="cellIs" dxfId="7781" priority="11517" operator="equal">
      <formula>"NO"</formula>
    </cfRule>
    <cfRule type="cellIs" dxfId="7780" priority="11518" operator="equal">
      <formula>"SI"</formula>
    </cfRule>
  </conditionalFormatting>
  <conditionalFormatting sqref="DA499:DC503 DE499:DG503 DM499:DO503 DI499:DK503">
    <cfRule type="cellIs" dxfId="7779" priority="11515" operator="equal">
      <formula>"NO"</formula>
    </cfRule>
    <cfRule type="cellIs" dxfId="7778" priority="11516" operator="equal">
      <formula>"SI"</formula>
    </cfRule>
  </conditionalFormatting>
  <conditionalFormatting sqref="CV499:CY503">
    <cfRule type="cellIs" dxfId="7777" priority="11513" operator="equal">
      <formula>"NO"</formula>
    </cfRule>
    <cfRule type="cellIs" dxfId="7776" priority="11514" operator="equal">
      <formula>"SI"</formula>
    </cfRule>
  </conditionalFormatting>
  <conditionalFormatting sqref="CA505:CC509 CE505:CG509 CI505:CK509 CM505:CO509">
    <cfRule type="cellIs" dxfId="7775" priority="11511" operator="equal">
      <formula>"NO"</formula>
    </cfRule>
    <cfRule type="cellIs" dxfId="7774" priority="11512" operator="equal">
      <formula>"SI"</formula>
    </cfRule>
  </conditionalFormatting>
  <conditionalFormatting sqref="DA505:DC509 DE505:DG509 DM505:DO509 DI505:DK509">
    <cfRule type="cellIs" dxfId="7773" priority="11509" operator="equal">
      <formula>"NO"</formula>
    </cfRule>
    <cfRule type="cellIs" dxfId="7772" priority="11510" operator="equal">
      <formula>"SI"</formula>
    </cfRule>
  </conditionalFormatting>
  <conditionalFormatting sqref="CV505:CY509">
    <cfRule type="cellIs" dxfId="7771" priority="11507" operator="equal">
      <formula>"NO"</formula>
    </cfRule>
    <cfRule type="cellIs" dxfId="7770" priority="11508" operator="equal">
      <formula>"SI"</formula>
    </cfRule>
  </conditionalFormatting>
  <conditionalFormatting sqref="CA511:CC515 CE511:CG515 CI511:CK515 CM511:CO515">
    <cfRule type="cellIs" dxfId="7769" priority="11505" operator="equal">
      <formula>"NO"</formula>
    </cfRule>
    <cfRule type="cellIs" dxfId="7768" priority="11506" operator="equal">
      <formula>"SI"</formula>
    </cfRule>
  </conditionalFormatting>
  <conditionalFormatting sqref="DA511:DC515 DE511:DG515 DM511:DO515 DI511:DK515">
    <cfRule type="cellIs" dxfId="7767" priority="11503" operator="equal">
      <formula>"NO"</formula>
    </cfRule>
    <cfRule type="cellIs" dxfId="7766" priority="11504" operator="equal">
      <formula>"SI"</formula>
    </cfRule>
  </conditionalFormatting>
  <conditionalFormatting sqref="CV511:CY515">
    <cfRule type="cellIs" dxfId="7765" priority="11501" operator="equal">
      <formula>"NO"</formula>
    </cfRule>
    <cfRule type="cellIs" dxfId="7764" priority="11502" operator="equal">
      <formula>"SI"</formula>
    </cfRule>
  </conditionalFormatting>
  <conditionalFormatting sqref="BA481">
    <cfRule type="cellIs" dxfId="7763" priority="11298" operator="equal">
      <formula>"NO"</formula>
    </cfRule>
    <cfRule type="cellIs" dxfId="7762" priority="11299" operator="equal">
      <formula>"SI"</formula>
    </cfRule>
  </conditionalFormatting>
  <conditionalFormatting sqref="BA481:BA485">
    <cfRule type="cellIs" dxfId="7761" priority="11295" operator="equal">
      <formula>"Evitar"</formula>
    </cfRule>
    <cfRule type="cellIs" dxfId="7760" priority="11296" operator="equal">
      <formula>"Aceptar"</formula>
    </cfRule>
    <cfRule type="cellIs" dxfId="7759" priority="11297" operator="equal">
      <formula>"Reducir"</formula>
    </cfRule>
  </conditionalFormatting>
  <conditionalFormatting sqref="BA493">
    <cfRule type="cellIs" dxfId="7758" priority="11293" operator="equal">
      <formula>"NO"</formula>
    </cfRule>
    <cfRule type="cellIs" dxfId="7757" priority="11294" operator="equal">
      <formula>"SI"</formula>
    </cfRule>
  </conditionalFormatting>
  <conditionalFormatting sqref="BA493:BA497">
    <cfRule type="cellIs" dxfId="7756" priority="11290" operator="equal">
      <formula>"Evitar"</formula>
    </cfRule>
    <cfRule type="cellIs" dxfId="7755" priority="11291" operator="equal">
      <formula>"Aceptar"</formula>
    </cfRule>
    <cfRule type="cellIs" dxfId="7754" priority="11292" operator="equal">
      <formula>"Reducir"</formula>
    </cfRule>
  </conditionalFormatting>
  <conditionalFormatting sqref="BA499">
    <cfRule type="cellIs" dxfId="7753" priority="11288" operator="equal">
      <formula>"NO"</formula>
    </cfRule>
    <cfRule type="cellIs" dxfId="7752" priority="11289" operator="equal">
      <formula>"SI"</formula>
    </cfRule>
  </conditionalFormatting>
  <conditionalFormatting sqref="BA499:BA503">
    <cfRule type="cellIs" dxfId="7751" priority="11285" operator="equal">
      <formula>"Evitar"</formula>
    </cfRule>
    <cfRule type="cellIs" dxfId="7750" priority="11286" operator="equal">
      <formula>"Aceptar"</formula>
    </cfRule>
    <cfRule type="cellIs" dxfId="7749" priority="11287" operator="equal">
      <formula>"Reducir"</formula>
    </cfRule>
  </conditionalFormatting>
  <conditionalFormatting sqref="BA511">
    <cfRule type="cellIs" dxfId="7748" priority="11283" operator="equal">
      <formula>"NO"</formula>
    </cfRule>
    <cfRule type="cellIs" dxfId="7747" priority="11284" operator="equal">
      <formula>"SI"</formula>
    </cfRule>
  </conditionalFormatting>
  <conditionalFormatting sqref="BA511:BA515">
    <cfRule type="cellIs" dxfId="7746" priority="11280" operator="equal">
      <formula>"Evitar"</formula>
    </cfRule>
    <cfRule type="cellIs" dxfId="7745" priority="11281" operator="equal">
      <formula>"Aceptar"</formula>
    </cfRule>
    <cfRule type="cellIs" dxfId="7744" priority="11282" operator="equal">
      <formula>"Reducir"</formula>
    </cfRule>
  </conditionalFormatting>
  <conditionalFormatting sqref="U45:V47">
    <cfRule type="cellIs" dxfId="7743" priority="10922" operator="equal">
      <formula>"X"</formula>
    </cfRule>
  </conditionalFormatting>
  <conditionalFormatting sqref="AJ45:AK47">
    <cfRule type="cellIs" dxfId="7742" priority="10920" operator="equal">
      <formula>"NO"</formula>
    </cfRule>
    <cfRule type="cellIs" dxfId="7741" priority="10921" operator="equal">
      <formula>"SI"</formula>
    </cfRule>
  </conditionalFormatting>
  <conditionalFormatting sqref="AL45:AM47">
    <cfRule type="cellIs" dxfId="7740" priority="10918" operator="equal">
      <formula>"ALE"</formula>
    </cfRule>
    <cfRule type="cellIs" dxfId="7739" priority="10919" operator="equal">
      <formula>"CON"</formula>
    </cfRule>
  </conditionalFormatting>
  <conditionalFormatting sqref="U45:U47">
    <cfRule type="cellIs" dxfId="7738" priority="10863" operator="equal">
      <formula>"Y"</formula>
    </cfRule>
  </conditionalFormatting>
  <conditionalFormatting sqref="AH43:AI47">
    <cfRule type="cellIs" dxfId="7737" priority="10914" operator="equal">
      <formula>0</formula>
    </cfRule>
    <cfRule type="cellIs" dxfId="7736" priority="10915" operator="between">
      <formula>"0.1"</formula>
      <formula>100</formula>
    </cfRule>
    <cfRule type="cellIs" dxfId="7735" priority="10916" operator="between">
      <formula>0</formula>
      <formula>100</formula>
    </cfRule>
    <cfRule type="cellIs" dxfId="7734" priority="10917" operator="between">
      <formula>0</formula>
      <formula>100</formula>
    </cfRule>
  </conditionalFormatting>
  <conditionalFormatting sqref="AI43:AI47">
    <cfRule type="cellIs" dxfId="7733" priority="10911" operator="equal">
      <formula>0</formula>
    </cfRule>
    <cfRule type="cellIs" dxfId="7732" priority="10912" operator="between">
      <formula>0</formula>
      <formula>100</formula>
    </cfRule>
    <cfRule type="cellIs" dxfId="7731" priority="10913" operator="between">
      <formula>"0.1"</formula>
      <formula>100</formula>
    </cfRule>
  </conditionalFormatting>
  <conditionalFormatting sqref="AH43:AH47">
    <cfRule type="cellIs" dxfId="7730" priority="10908" operator="equal">
      <formula>0.58</formula>
    </cfRule>
  </conditionalFormatting>
  <conditionalFormatting sqref="AI43:AI47">
    <cfRule type="cellIs" dxfId="7729" priority="10907" operator="equal">
      <formula>0.56</formula>
    </cfRule>
  </conditionalFormatting>
  <conditionalFormatting sqref="AX43:AX47">
    <cfRule type="expression" dxfId="7728" priority="10881">
      <formula>"&lt;,2"</formula>
    </cfRule>
  </conditionalFormatting>
  <conditionalFormatting sqref="AV43:AV47">
    <cfRule type="expression" dxfId="7727" priority="10880">
      <formula>"&lt;,2"</formula>
    </cfRule>
  </conditionalFormatting>
  <conditionalFormatting sqref="AZ43">
    <cfRule type="expression" dxfId="7726" priority="10882">
      <formula>$BC43=25</formula>
    </cfRule>
    <cfRule type="expression" dxfId="7725" priority="10883">
      <formula>$BC43=24</formula>
    </cfRule>
    <cfRule type="expression" dxfId="7724" priority="10884">
      <formula>$BC43=23</formula>
    </cfRule>
    <cfRule type="expression" dxfId="7723" priority="10885">
      <formula>$BC43=22</formula>
    </cfRule>
    <cfRule type="expression" dxfId="7722" priority="10886">
      <formula>$BC43=21</formula>
    </cfRule>
    <cfRule type="expression" dxfId="7721" priority="10887">
      <formula>$BC43=20</formula>
    </cfRule>
    <cfRule type="expression" dxfId="7720" priority="10888">
      <formula>$BC43=19</formula>
    </cfRule>
    <cfRule type="expression" dxfId="7719" priority="10889">
      <formula>$BC43=18</formula>
    </cfRule>
    <cfRule type="expression" dxfId="7718" priority="10890">
      <formula>$BC43=17</formula>
    </cfRule>
    <cfRule type="expression" dxfId="7717" priority="10891">
      <formula>$BC43=16</formula>
    </cfRule>
    <cfRule type="expression" dxfId="7716" priority="10892">
      <formula>$BC43=15</formula>
    </cfRule>
    <cfRule type="expression" dxfId="7715" priority="10893">
      <formula>$BC43=14</formula>
    </cfRule>
    <cfRule type="expression" dxfId="7714" priority="10894">
      <formula>$BC43=13</formula>
    </cfRule>
    <cfRule type="expression" dxfId="7713" priority="10895">
      <formula>$BC43=12</formula>
    </cfRule>
    <cfRule type="expression" dxfId="7712" priority="10896">
      <formula>$BC43=11</formula>
    </cfRule>
    <cfRule type="expression" dxfId="7711" priority="10897">
      <formula>$BC43=10</formula>
    </cfRule>
    <cfRule type="expression" dxfId="7710" priority="10898">
      <formula>$BC43=9</formula>
    </cfRule>
    <cfRule type="expression" dxfId="7709" priority="10899">
      <formula>$BC43=8</formula>
    </cfRule>
    <cfRule type="expression" dxfId="7708" priority="10900">
      <formula>$BC43=7</formula>
    </cfRule>
    <cfRule type="expression" dxfId="7707" priority="10901">
      <formula>$BC43=6</formula>
    </cfRule>
    <cfRule type="expression" dxfId="7706" priority="10902">
      <formula>$BC43=5</formula>
    </cfRule>
    <cfRule type="expression" dxfId="7705" priority="10903">
      <formula>$BC43=4</formula>
    </cfRule>
    <cfRule type="expression" dxfId="7704" priority="10904">
      <formula>$BC43=3</formula>
    </cfRule>
    <cfRule type="expression" dxfId="7703" priority="10905">
      <formula>$BC43=2</formula>
    </cfRule>
    <cfRule type="expression" dxfId="7702" priority="10906">
      <formula>$BC43=1</formula>
    </cfRule>
  </conditionalFormatting>
  <conditionalFormatting sqref="AW43:AW47">
    <cfRule type="beginsWith" dxfId="7701" priority="10875" operator="beginsWith" text="MUY ALTA">
      <formula>LEFT(AW43,LEN("MUY ALTA"))="MUY ALTA"</formula>
    </cfRule>
    <cfRule type="beginsWith" dxfId="7700" priority="10876" operator="beginsWith" text="ALTA">
      <formula>LEFT(AW43,LEN("ALTA"))="ALTA"</formula>
    </cfRule>
    <cfRule type="beginsWith" dxfId="7699" priority="10877" operator="beginsWith" text="MEDIA">
      <formula>LEFT(AW43,LEN("MEDIA"))="MEDIA"</formula>
    </cfRule>
    <cfRule type="beginsWith" dxfId="7698" priority="10878" operator="beginsWith" text="BAJA">
      <formula>LEFT(AW43,LEN("BAJA"))="BAJA"</formula>
    </cfRule>
    <cfRule type="beginsWith" dxfId="7697" priority="10879" operator="beginsWith" text="MUY BAJA">
      <formula>LEFT(AW43,LEN("MUY BAJA"))="MUY BAJA"</formula>
    </cfRule>
  </conditionalFormatting>
  <conditionalFormatting sqref="AY43:AY47">
    <cfRule type="beginsWith" dxfId="7696" priority="10870" operator="beginsWith" text="MUY ALTA">
      <formula>LEFT(AY43,LEN("MUY ALTA"))="MUY ALTA"</formula>
    </cfRule>
    <cfRule type="beginsWith" dxfId="7695" priority="10871" operator="beginsWith" text="ALTA">
      <formula>LEFT(AY43,LEN("ALTA"))="ALTA"</formula>
    </cfRule>
    <cfRule type="beginsWith" dxfId="7694" priority="10872" operator="beginsWith" text="MEDIA">
      <formula>LEFT(AY43,LEN("MEDIA"))="MEDIA"</formula>
    </cfRule>
    <cfRule type="beginsWith" dxfId="7693" priority="10873" operator="beginsWith" text="BAJA">
      <formula>LEFT(AY43,LEN("BAJA"))="BAJA"</formula>
    </cfRule>
    <cfRule type="beginsWith" dxfId="7692" priority="10874" operator="beginsWith" text="MUY BAJA">
      <formula>LEFT(AY43,LEN("MUY BAJA"))="MUY BAJA"</formula>
    </cfRule>
  </conditionalFormatting>
  <conditionalFormatting sqref="AN45:AO47">
    <cfRule type="cellIs" dxfId="7691" priority="10868" operator="equal">
      <formula>"NO"</formula>
    </cfRule>
  </conditionalFormatting>
  <conditionalFormatting sqref="V45:V47">
    <cfRule type="cellIs" dxfId="7690" priority="10864" operator="equal">
      <formula>"X"</formula>
    </cfRule>
  </conditionalFormatting>
  <conditionalFormatting sqref="R43">
    <cfRule type="expression" dxfId="7689" priority="10838">
      <formula>$S43=25</formula>
    </cfRule>
    <cfRule type="expression" dxfId="7688" priority="10839">
      <formula>$S43=24</formula>
    </cfRule>
    <cfRule type="expression" dxfId="7687" priority="10840">
      <formula>$S43=23</formula>
    </cfRule>
    <cfRule type="expression" dxfId="7686" priority="10841">
      <formula>$S43=22</formula>
    </cfRule>
    <cfRule type="expression" dxfId="7685" priority="10842">
      <formula>$S43=21</formula>
    </cfRule>
    <cfRule type="expression" dxfId="7684" priority="10843">
      <formula>$S43=20</formula>
    </cfRule>
    <cfRule type="expression" dxfId="7683" priority="10844">
      <formula>$S43=19</formula>
    </cfRule>
    <cfRule type="expression" dxfId="7682" priority="10845">
      <formula>$S43=18</formula>
    </cfRule>
    <cfRule type="expression" dxfId="7681" priority="10846">
      <formula>$S43=17</formula>
    </cfRule>
    <cfRule type="expression" dxfId="7680" priority="10847">
      <formula>$S43=16</formula>
    </cfRule>
    <cfRule type="expression" dxfId="7679" priority="10848">
      <formula>$S43=15</formula>
    </cfRule>
    <cfRule type="expression" dxfId="7678" priority="10849">
      <formula>$S43=14</formula>
    </cfRule>
    <cfRule type="expression" dxfId="7677" priority="10850">
      <formula>$S43=13</formula>
    </cfRule>
    <cfRule type="expression" dxfId="7676" priority="10851">
      <formula>$S43=12</formula>
    </cfRule>
    <cfRule type="expression" dxfId="7675" priority="10852">
      <formula>$S43=11</formula>
    </cfRule>
    <cfRule type="expression" dxfId="7674" priority="10853">
      <formula>$S43=10</formula>
    </cfRule>
    <cfRule type="expression" dxfId="7673" priority="10854">
      <formula>$S43=9</formula>
    </cfRule>
    <cfRule type="expression" dxfId="7672" priority="10855">
      <formula>$S43=8</formula>
    </cfRule>
    <cfRule type="expression" dxfId="7671" priority="10856">
      <formula>$S43=7</formula>
    </cfRule>
    <cfRule type="expression" dxfId="7670" priority="10857">
      <formula>$S43=6</formula>
    </cfRule>
    <cfRule type="expression" dxfId="7669" priority="10858">
      <formula>$S43=5</formula>
    </cfRule>
    <cfRule type="expression" dxfId="7668" priority="10859">
      <formula>$S43=4</formula>
    </cfRule>
    <cfRule type="expression" dxfId="7667" priority="10860">
      <formula>$S43=3</formula>
    </cfRule>
    <cfRule type="expression" dxfId="7666" priority="10861">
      <formula>$S43=2</formula>
    </cfRule>
    <cfRule type="expression" dxfId="7665" priority="10862">
      <formula>$S43=1</formula>
    </cfRule>
  </conditionalFormatting>
  <conditionalFormatting sqref="P43:P47">
    <cfRule type="expression" dxfId="7664" priority="10837">
      <formula>"&lt;,2"</formula>
    </cfRule>
  </conditionalFormatting>
  <conditionalFormatting sqref="Q43:Q47">
    <cfRule type="cellIs" dxfId="7663" priority="10829" operator="equal">
      <formula>20</formula>
    </cfRule>
    <cfRule type="cellIs" dxfId="7662" priority="10830" operator="equal">
      <formula>10</formula>
    </cfRule>
    <cfRule type="cellIs" dxfId="7661" priority="10831" operator="equal">
      <formula>5</formula>
    </cfRule>
    <cfRule type="cellIs" dxfId="7660" priority="10832" operator="equal">
      <formula>1</formula>
    </cfRule>
    <cfRule type="cellIs" dxfId="7659" priority="10833" operator="equal">
      <formula>0.8</formula>
    </cfRule>
    <cfRule type="cellIs" dxfId="7658" priority="10834" operator="equal">
      <formula>0.6</formula>
    </cfRule>
    <cfRule type="cellIs" dxfId="7657" priority="10835" operator="equal">
      <formula>0.4</formula>
    </cfRule>
    <cfRule type="cellIs" dxfId="7656" priority="10836" operator="equal">
      <formula>20%</formula>
    </cfRule>
  </conditionalFormatting>
  <conditionalFormatting sqref="O43:O47">
    <cfRule type="cellIs" dxfId="7655" priority="10822" operator="equal">
      <formula>"MUY ALTA "</formula>
    </cfRule>
    <cfRule type="cellIs" dxfId="7654" priority="10823" operator="equal">
      <formula>"MUY ALTA"</formula>
    </cfRule>
    <cfRule type="cellIs" dxfId="7653" priority="10824" operator="equal">
      <formula>"ALTA"</formula>
    </cfRule>
    <cfRule type="cellIs" dxfId="7652" priority="10825" operator="equal">
      <formula>"MEDIA"</formula>
    </cfRule>
    <cfRule type="cellIs" dxfId="7651" priority="10826" operator="equal">
      <formula>"BAJA"</formula>
    </cfRule>
    <cfRule type="cellIs" dxfId="7650" priority="10827" operator="equal">
      <formula>"MUY BAJA"</formula>
    </cfRule>
    <cfRule type="cellIs" dxfId="7649" priority="10828" operator="equal">
      <formula>0.2</formula>
    </cfRule>
  </conditionalFormatting>
  <conditionalFormatting sqref="N43:N47">
    <cfRule type="beginsWith" priority="10815" operator="beginsWith" text="La actividad que conlleva el riesgo se ejecuta como máximos 2 veces por año">
      <formula>LEFT(N43,LEN("La actividad que conlleva el riesgo se ejecuta como máximos 2 veces por año"))="La actividad que conlleva el riesgo se ejecuta como máximos 2 veces por año"</formula>
    </cfRule>
    <cfRule type="cellIs" dxfId="7648" priority="10816" operator="equal">
      <formula>"La actividad que conlleva el riesgo se ejecuta como máximos 2 veces por año"</formula>
    </cfRule>
    <cfRule type="cellIs" dxfId="7647" priority="10817" operator="equal">
      <formula>"La actividad que conlleva el riesgo se ejecuta como máximos 2 veces por año "</formula>
    </cfRule>
    <cfRule type="containsText" dxfId="7646" priority="10819" operator="containsText" text="La actividad que conlleva el riesgo se ejecuta como máximos 2 veces por año">
      <formula>NOT(ISERROR(SEARCH("La actividad que conlleva el riesgo se ejecuta como máximos 2 veces por año",N43)))</formula>
    </cfRule>
    <cfRule type="cellIs" dxfId="7645" priority="10820" operator="equal">
      <formula>"La actividad que conlleva el riesgo se ejecuta como máximos 2 veces por año"</formula>
    </cfRule>
    <cfRule type="cellIs" dxfId="7644" priority="10821" operator="equal">
      <formula>"La actividad que conlleva el riesgo se ejecuta como máximos 2 veces por año"</formula>
    </cfRule>
  </conditionalFormatting>
  <conditionalFormatting sqref="V45:V47">
    <cfRule type="expression" dxfId="7643" priority="10813">
      <formula>U45=Y</formula>
    </cfRule>
    <cfRule type="expression" dxfId="7642" priority="10814">
      <formula>U45="y"</formula>
    </cfRule>
  </conditionalFormatting>
  <conditionalFormatting sqref="U45:U47">
    <cfRule type="expression" dxfId="7641" priority="10812">
      <formula>V45="X"</formula>
    </cfRule>
  </conditionalFormatting>
  <conditionalFormatting sqref="V45:V47">
    <cfRule type="expression" dxfId="7640" priority="10810">
      <formula>U45=Y</formula>
    </cfRule>
    <cfRule type="expression" dxfId="7639" priority="10811">
      <formula>U45="y"</formula>
    </cfRule>
  </conditionalFormatting>
  <conditionalFormatting sqref="U45:U47">
    <cfRule type="expression" dxfId="7638" priority="10809">
      <formula>V45="X"</formula>
    </cfRule>
  </conditionalFormatting>
  <conditionalFormatting sqref="V45:V47">
    <cfRule type="expression" dxfId="7637" priority="10807">
      <formula>U45=Y</formula>
    </cfRule>
    <cfRule type="expression" dxfId="7636" priority="10808">
      <formula>U45="y"</formula>
    </cfRule>
  </conditionalFormatting>
  <conditionalFormatting sqref="U45:U47">
    <cfRule type="expression" dxfId="7635" priority="10806">
      <formula>V45="X"</formula>
    </cfRule>
  </conditionalFormatting>
  <conditionalFormatting sqref="V45:V47">
    <cfRule type="expression" dxfId="7634" priority="10804">
      <formula>U45=Y</formula>
    </cfRule>
    <cfRule type="expression" dxfId="7633" priority="10805">
      <formula>U45="y"</formula>
    </cfRule>
  </conditionalFormatting>
  <conditionalFormatting sqref="U45:U47">
    <cfRule type="expression" dxfId="7632" priority="10803">
      <formula>V45="X"</formula>
    </cfRule>
  </conditionalFormatting>
  <conditionalFormatting sqref="AE43:AF44">
    <cfRule type="cellIs" dxfId="7631" priority="10741" operator="equal">
      <formula>15</formula>
    </cfRule>
  </conditionalFormatting>
  <conditionalFormatting sqref="AA45:AB47">
    <cfRule type="expression" dxfId="7630" priority="10790">
      <formula>AA45=10</formula>
    </cfRule>
    <cfRule type="expression" dxfId="7629" priority="10791">
      <formula>Y45=15</formula>
    </cfRule>
    <cfRule type="expression" dxfId="7628" priority="10792">
      <formula>W45=25</formula>
    </cfRule>
    <cfRule type="cellIs" dxfId="7627" priority="10802" operator="equal">
      <formula>25</formula>
    </cfRule>
  </conditionalFormatting>
  <conditionalFormatting sqref="AA45:AB47">
    <cfRule type="expression" dxfId="7626" priority="10799">
      <formula>AC45=15</formula>
    </cfRule>
    <cfRule type="expression" dxfId="7625" priority="10800">
      <formula>AE45=10</formula>
    </cfRule>
    <cfRule type="expression" dxfId="7624" priority="10801">
      <formula>AC45=15</formula>
    </cfRule>
  </conditionalFormatting>
  <conditionalFormatting sqref="W45:X47">
    <cfRule type="expression" dxfId="7623" priority="10796">
      <formula>AA45=10</formula>
    </cfRule>
    <cfRule type="expression" dxfId="7622" priority="10797">
      <formula>W45=25</formula>
    </cfRule>
    <cfRule type="expression" dxfId="7621" priority="10798">
      <formula>Y45=15</formula>
    </cfRule>
  </conditionalFormatting>
  <conditionalFormatting sqref="Y45:Z47">
    <cfRule type="expression" dxfId="7620" priority="10793">
      <formula>Y45=15</formula>
    </cfRule>
    <cfRule type="expression" dxfId="7619" priority="10794">
      <formula>AA45=10</formula>
    </cfRule>
    <cfRule type="expression" dxfId="7618" priority="10795">
      <formula>W45=25</formula>
    </cfRule>
  </conditionalFormatting>
  <conditionalFormatting sqref="AC45:AD47">
    <cfRule type="cellIs" dxfId="7617" priority="10789" operator="equal">
      <formula>25</formula>
    </cfRule>
  </conditionalFormatting>
  <conditionalFormatting sqref="AE45:AF47">
    <cfRule type="cellIs" dxfId="7616" priority="10788" operator="equal">
      <formula>15</formula>
    </cfRule>
  </conditionalFormatting>
  <conditionalFormatting sqref="AC45:AD47">
    <cfRule type="expression" dxfId="7615" priority="10787">
      <formula>AE45=15</formula>
    </cfRule>
  </conditionalFormatting>
  <conditionalFormatting sqref="AE45:AF47">
    <cfRule type="expression" dxfId="7614" priority="10786">
      <formula>AC45=25</formula>
    </cfRule>
  </conditionalFormatting>
  <conditionalFormatting sqref="U43:V44">
    <cfRule type="cellIs" dxfId="7613" priority="10779" operator="equal">
      <formula>"X"</formula>
    </cfRule>
  </conditionalFormatting>
  <conditionalFormatting sqref="U43:U44">
    <cfRule type="cellIs" dxfId="7612" priority="10777" operator="equal">
      <formula>"Y"</formula>
    </cfRule>
  </conditionalFormatting>
  <conditionalFormatting sqref="V43:V44">
    <cfRule type="cellIs" dxfId="7611" priority="10778" operator="equal">
      <formula>"X"</formula>
    </cfRule>
  </conditionalFormatting>
  <conditionalFormatting sqref="V43:V44">
    <cfRule type="expression" dxfId="7610" priority="10775">
      <formula>U43=Y</formula>
    </cfRule>
    <cfRule type="expression" dxfId="7609" priority="10776">
      <formula>U43="y"</formula>
    </cfRule>
  </conditionalFormatting>
  <conditionalFormatting sqref="V44">
    <cfRule type="expression" dxfId="7608" priority="10773">
      <formula>$U$20=Y</formula>
    </cfRule>
    <cfRule type="expression" dxfId="7607" priority="10774">
      <formula>$U$20=x</formula>
    </cfRule>
  </conditionalFormatting>
  <conditionalFormatting sqref="U43:U44">
    <cfRule type="expression" dxfId="7606" priority="10772">
      <formula>V43="X"</formula>
    </cfRule>
  </conditionalFormatting>
  <conditionalFormatting sqref="V43:V44">
    <cfRule type="expression" dxfId="7605" priority="10770">
      <formula>U43=Y</formula>
    </cfRule>
    <cfRule type="expression" dxfId="7604" priority="10771">
      <formula>U43="y"</formula>
    </cfRule>
  </conditionalFormatting>
  <conditionalFormatting sqref="V44">
    <cfRule type="expression" dxfId="7603" priority="10768">
      <formula>$U$20=Y</formula>
    </cfRule>
    <cfRule type="expression" dxfId="7602" priority="10769">
      <formula>$U$20=x</formula>
    </cfRule>
  </conditionalFormatting>
  <conditionalFormatting sqref="U43:U44">
    <cfRule type="expression" dxfId="7601" priority="10767">
      <formula>V43="X"</formula>
    </cfRule>
  </conditionalFormatting>
  <conditionalFormatting sqref="V43:V44">
    <cfRule type="expression" dxfId="7600" priority="10765">
      <formula>U43=Y</formula>
    </cfRule>
    <cfRule type="expression" dxfId="7599" priority="10766">
      <formula>U43="y"</formula>
    </cfRule>
  </conditionalFormatting>
  <conditionalFormatting sqref="V44">
    <cfRule type="expression" dxfId="7598" priority="10763">
      <formula>$U$20=Y</formula>
    </cfRule>
    <cfRule type="expression" dxfId="7597" priority="10764">
      <formula>$U$20=x</formula>
    </cfRule>
  </conditionalFormatting>
  <conditionalFormatting sqref="U43:U44">
    <cfRule type="expression" dxfId="7596" priority="10762">
      <formula>V43="X"</formula>
    </cfRule>
  </conditionalFormatting>
  <conditionalFormatting sqref="V43:V44">
    <cfRule type="expression" dxfId="7595" priority="10760">
      <formula>U43=Y</formula>
    </cfRule>
    <cfRule type="expression" dxfId="7594" priority="10761">
      <formula>U43="y"</formula>
    </cfRule>
  </conditionalFormatting>
  <conditionalFormatting sqref="V44">
    <cfRule type="expression" dxfId="7593" priority="10758">
      <formula>$U$20=Y</formula>
    </cfRule>
    <cfRule type="expression" dxfId="7592" priority="10759">
      <formula>$U$20=x</formula>
    </cfRule>
  </conditionalFormatting>
  <conditionalFormatting sqref="U43:U44">
    <cfRule type="expression" dxfId="7591" priority="10757">
      <formula>V43="X"</formula>
    </cfRule>
  </conditionalFormatting>
  <conditionalFormatting sqref="AC43:AD44">
    <cfRule type="cellIs" dxfId="7590" priority="10756" operator="equal">
      <formula>25</formula>
    </cfRule>
  </conditionalFormatting>
  <conditionalFormatting sqref="AC43:AD44">
    <cfRule type="expression" dxfId="7589" priority="10755">
      <formula>AE43=15</formula>
    </cfRule>
  </conditionalFormatting>
  <conditionalFormatting sqref="AA43:AB44">
    <cfRule type="expression" dxfId="7588" priority="10742">
      <formula>AA43=10</formula>
    </cfRule>
    <cfRule type="expression" dxfId="7587" priority="10743">
      <formula>Y43=15</formula>
    </cfRule>
    <cfRule type="expression" dxfId="7586" priority="10744">
      <formula>W43=25</formula>
    </cfRule>
    <cfRule type="cellIs" dxfId="7585" priority="10754" operator="equal">
      <formula>25</formula>
    </cfRule>
  </conditionalFormatting>
  <conditionalFormatting sqref="AA43:AB44">
    <cfRule type="expression" dxfId="7584" priority="10751">
      <formula>AC43=15</formula>
    </cfRule>
    <cfRule type="expression" dxfId="7583" priority="10752">
      <formula>AE43=10</formula>
    </cfRule>
    <cfRule type="expression" dxfId="7582" priority="10753">
      <formula>AC43=15</formula>
    </cfRule>
  </conditionalFormatting>
  <conditionalFormatting sqref="W43:X44">
    <cfRule type="expression" dxfId="7581" priority="10748">
      <formula>AA43=10</formula>
    </cfRule>
    <cfRule type="expression" dxfId="7580" priority="10749">
      <formula>W43=25</formula>
    </cfRule>
    <cfRule type="expression" dxfId="7579" priority="10750">
      <formula>Y43=15</formula>
    </cfRule>
  </conditionalFormatting>
  <conditionalFormatting sqref="Y43:Z44">
    <cfRule type="expression" dxfId="7578" priority="10745">
      <formula>Y43=15</formula>
    </cfRule>
    <cfRule type="expression" dxfId="7577" priority="10746">
      <formula>AA43=10</formula>
    </cfRule>
    <cfRule type="expression" dxfId="7576" priority="10747">
      <formula>W43=25</formula>
    </cfRule>
  </conditionalFormatting>
  <conditionalFormatting sqref="AE43:AF44">
    <cfRule type="expression" dxfId="7575" priority="10740">
      <formula>AC43=25</formula>
    </cfRule>
  </conditionalFormatting>
  <conditionalFormatting sqref="AJ43:AK44">
    <cfRule type="cellIs" dxfId="7574" priority="10738" operator="equal">
      <formula>"NO"</formula>
    </cfRule>
    <cfRule type="cellIs" dxfId="7573" priority="10739" operator="equal">
      <formula>"SI"</formula>
    </cfRule>
  </conditionalFormatting>
  <conditionalFormatting sqref="AL43:AM44">
    <cfRule type="cellIs" dxfId="7572" priority="10736" operator="equal">
      <formula>"ALE"</formula>
    </cfRule>
    <cfRule type="cellIs" dxfId="7571" priority="10737" operator="equal">
      <formula>"CON"</formula>
    </cfRule>
  </conditionalFormatting>
  <conditionalFormatting sqref="AN43:AO44">
    <cfRule type="cellIs" dxfId="7570" priority="10734" operator="equal">
      <formula>"NO"</formula>
    </cfRule>
  </conditionalFormatting>
  <conditionalFormatting sqref="U51:V53">
    <cfRule type="cellIs" dxfId="7569" priority="10733" operator="equal">
      <formula>"X"</formula>
    </cfRule>
  </conditionalFormatting>
  <conditionalFormatting sqref="AJ51:AK53">
    <cfRule type="cellIs" dxfId="7568" priority="10731" operator="equal">
      <formula>"NO"</formula>
    </cfRule>
    <cfRule type="cellIs" dxfId="7567" priority="10732" operator="equal">
      <formula>"SI"</formula>
    </cfRule>
  </conditionalFormatting>
  <conditionalFormatting sqref="AL51:AM53">
    <cfRule type="cellIs" dxfId="7566" priority="10729" operator="equal">
      <formula>"ALE"</formula>
    </cfRule>
    <cfRule type="cellIs" dxfId="7565" priority="10730" operator="equal">
      <formula>"CON"</formula>
    </cfRule>
  </conditionalFormatting>
  <conditionalFormatting sqref="U51:U53">
    <cfRule type="cellIs" dxfId="7564" priority="10674" operator="equal">
      <formula>"Y"</formula>
    </cfRule>
  </conditionalFormatting>
  <conditionalFormatting sqref="AH49:AI53">
    <cfRule type="cellIs" dxfId="7563" priority="10725" operator="equal">
      <formula>0</formula>
    </cfRule>
    <cfRule type="cellIs" dxfId="7562" priority="10726" operator="between">
      <formula>"0.1"</formula>
      <formula>100</formula>
    </cfRule>
    <cfRule type="cellIs" dxfId="7561" priority="10727" operator="between">
      <formula>0</formula>
      <formula>100</formula>
    </cfRule>
    <cfRule type="cellIs" dxfId="7560" priority="10728" operator="between">
      <formula>0</formula>
      <formula>100</formula>
    </cfRule>
  </conditionalFormatting>
  <conditionalFormatting sqref="AI49:AI53">
    <cfRule type="cellIs" dxfId="7559" priority="10722" operator="equal">
      <formula>0</formula>
    </cfRule>
    <cfRule type="cellIs" dxfId="7558" priority="10723" operator="between">
      <formula>0</formula>
      <formula>100</formula>
    </cfRule>
    <cfRule type="cellIs" dxfId="7557" priority="10724" operator="between">
      <formula>"0.1"</formula>
      <formula>100</formula>
    </cfRule>
  </conditionalFormatting>
  <conditionalFormatting sqref="AH49:AH53">
    <cfRule type="cellIs" dxfId="7556" priority="10719" operator="equal">
      <formula>0.58</formula>
    </cfRule>
  </conditionalFormatting>
  <conditionalFormatting sqref="AI49:AI53">
    <cfRule type="cellIs" dxfId="7555" priority="10718" operator="equal">
      <formula>0.56</formula>
    </cfRule>
  </conditionalFormatting>
  <conditionalFormatting sqref="AX49:AX53">
    <cfRule type="expression" dxfId="7554" priority="10692">
      <formula>"&lt;,2"</formula>
    </cfRule>
  </conditionalFormatting>
  <conditionalFormatting sqref="AV49:AV53">
    <cfRule type="expression" dxfId="7553" priority="10691">
      <formula>"&lt;,2"</formula>
    </cfRule>
  </conditionalFormatting>
  <conditionalFormatting sqref="AZ49">
    <cfRule type="expression" dxfId="7552" priority="10693">
      <formula>$BC49=25</formula>
    </cfRule>
    <cfRule type="expression" dxfId="7551" priority="10694">
      <formula>$BC49=24</formula>
    </cfRule>
    <cfRule type="expression" dxfId="7550" priority="10695">
      <formula>$BC49=23</formula>
    </cfRule>
    <cfRule type="expression" dxfId="7549" priority="10696">
      <formula>$BC49=22</formula>
    </cfRule>
    <cfRule type="expression" dxfId="7548" priority="10697">
      <formula>$BC49=21</formula>
    </cfRule>
    <cfRule type="expression" dxfId="7547" priority="10698">
      <formula>$BC49=20</formula>
    </cfRule>
    <cfRule type="expression" dxfId="7546" priority="10699">
      <formula>$BC49=19</formula>
    </cfRule>
    <cfRule type="expression" dxfId="7545" priority="10700">
      <formula>$BC49=18</formula>
    </cfRule>
    <cfRule type="expression" dxfId="7544" priority="10701">
      <formula>$BC49=17</formula>
    </cfRule>
    <cfRule type="expression" dxfId="7543" priority="10702">
      <formula>$BC49=16</formula>
    </cfRule>
    <cfRule type="expression" dxfId="7542" priority="10703">
      <formula>$BC49=15</formula>
    </cfRule>
    <cfRule type="expression" dxfId="7541" priority="10704">
      <formula>$BC49=14</formula>
    </cfRule>
    <cfRule type="expression" dxfId="7540" priority="10705">
      <formula>$BC49=13</formula>
    </cfRule>
    <cfRule type="expression" dxfId="7539" priority="10706">
      <formula>$BC49=12</formula>
    </cfRule>
    <cfRule type="expression" dxfId="7538" priority="10707">
      <formula>$BC49=11</formula>
    </cfRule>
    <cfRule type="expression" dxfId="7537" priority="10708">
      <formula>$BC49=10</formula>
    </cfRule>
    <cfRule type="expression" dxfId="7536" priority="10709">
      <formula>$BC49=9</formula>
    </cfRule>
    <cfRule type="expression" dxfId="7535" priority="10710">
      <formula>$BC49=8</formula>
    </cfRule>
    <cfRule type="expression" dxfId="7534" priority="10711">
      <formula>$BC49=7</formula>
    </cfRule>
    <cfRule type="expression" dxfId="7533" priority="10712">
      <formula>$BC49=6</formula>
    </cfRule>
    <cfRule type="expression" dxfId="7532" priority="10713">
      <formula>$BC49=5</formula>
    </cfRule>
    <cfRule type="expression" dxfId="7531" priority="10714">
      <formula>$BC49=4</formula>
    </cfRule>
    <cfRule type="expression" dxfId="7530" priority="10715">
      <formula>$BC49=3</formula>
    </cfRule>
    <cfRule type="expression" dxfId="7529" priority="10716">
      <formula>$BC49=2</formula>
    </cfRule>
    <cfRule type="expression" dxfId="7528" priority="10717">
      <formula>$BC49=1</formula>
    </cfRule>
  </conditionalFormatting>
  <conditionalFormatting sqref="AW49:AW53">
    <cfRule type="beginsWith" dxfId="7527" priority="10686" operator="beginsWith" text="MUY ALTA">
      <formula>LEFT(AW49,LEN("MUY ALTA"))="MUY ALTA"</formula>
    </cfRule>
    <cfRule type="beginsWith" dxfId="7526" priority="10687" operator="beginsWith" text="ALTA">
      <formula>LEFT(AW49,LEN("ALTA"))="ALTA"</formula>
    </cfRule>
    <cfRule type="beginsWith" dxfId="7525" priority="10688" operator="beginsWith" text="MEDIA">
      <formula>LEFT(AW49,LEN("MEDIA"))="MEDIA"</formula>
    </cfRule>
    <cfRule type="beginsWith" dxfId="7524" priority="10689" operator="beginsWith" text="BAJA">
      <formula>LEFT(AW49,LEN("BAJA"))="BAJA"</formula>
    </cfRule>
    <cfRule type="beginsWith" dxfId="7523" priority="10690" operator="beginsWith" text="MUY BAJA">
      <formula>LEFT(AW49,LEN("MUY BAJA"))="MUY BAJA"</formula>
    </cfRule>
  </conditionalFormatting>
  <conditionalFormatting sqref="AY49:AY53">
    <cfRule type="beginsWith" dxfId="7522" priority="10681" operator="beginsWith" text="MUY ALTA">
      <formula>LEFT(AY49,LEN("MUY ALTA"))="MUY ALTA"</formula>
    </cfRule>
    <cfRule type="beginsWith" dxfId="7521" priority="10682" operator="beginsWith" text="ALTA">
      <formula>LEFT(AY49,LEN("ALTA"))="ALTA"</formula>
    </cfRule>
    <cfRule type="beginsWith" dxfId="7520" priority="10683" operator="beginsWith" text="MEDIA">
      <formula>LEFT(AY49,LEN("MEDIA"))="MEDIA"</formula>
    </cfRule>
    <cfRule type="beginsWith" dxfId="7519" priority="10684" operator="beginsWith" text="BAJA">
      <formula>LEFT(AY49,LEN("BAJA"))="BAJA"</formula>
    </cfRule>
    <cfRule type="beginsWith" dxfId="7518" priority="10685" operator="beginsWith" text="MUY BAJA">
      <formula>LEFT(AY49,LEN("MUY BAJA"))="MUY BAJA"</formula>
    </cfRule>
  </conditionalFormatting>
  <conditionalFormatting sqref="AN51:AO53">
    <cfRule type="cellIs" dxfId="7517" priority="10679" operator="equal">
      <formula>"NO"</formula>
    </cfRule>
  </conditionalFormatting>
  <conditionalFormatting sqref="V51:V53">
    <cfRule type="cellIs" dxfId="7516" priority="10675" operator="equal">
      <formula>"X"</formula>
    </cfRule>
  </conditionalFormatting>
  <conditionalFormatting sqref="R49">
    <cfRule type="expression" dxfId="7515" priority="10649">
      <formula>$S49=25</formula>
    </cfRule>
    <cfRule type="expression" dxfId="7514" priority="10650">
      <formula>$S49=24</formula>
    </cfRule>
    <cfRule type="expression" dxfId="7513" priority="10651">
      <formula>$S49=23</formula>
    </cfRule>
    <cfRule type="expression" dxfId="7512" priority="10652">
      <formula>$S49=22</formula>
    </cfRule>
    <cfRule type="expression" dxfId="7511" priority="10653">
      <formula>$S49=21</formula>
    </cfRule>
    <cfRule type="expression" dxfId="7510" priority="10654">
      <formula>$S49=20</formula>
    </cfRule>
    <cfRule type="expression" dxfId="7509" priority="10655">
      <formula>$S49=19</formula>
    </cfRule>
    <cfRule type="expression" dxfId="7508" priority="10656">
      <formula>$S49=18</formula>
    </cfRule>
    <cfRule type="expression" dxfId="7507" priority="10657">
      <formula>$S49=17</formula>
    </cfRule>
    <cfRule type="expression" dxfId="7506" priority="10658">
      <formula>$S49=16</formula>
    </cfRule>
    <cfRule type="expression" dxfId="7505" priority="10659">
      <formula>$S49=15</formula>
    </cfRule>
    <cfRule type="expression" dxfId="7504" priority="10660">
      <formula>$S49=14</formula>
    </cfRule>
    <cfRule type="expression" dxfId="7503" priority="10661">
      <formula>$S49=13</formula>
    </cfRule>
    <cfRule type="expression" dxfId="7502" priority="10662">
      <formula>$S49=12</formula>
    </cfRule>
    <cfRule type="expression" dxfId="7501" priority="10663">
      <formula>$S49=11</formula>
    </cfRule>
    <cfRule type="expression" dxfId="7500" priority="10664">
      <formula>$S49=10</formula>
    </cfRule>
    <cfRule type="expression" dxfId="7499" priority="10665">
      <formula>$S49=9</formula>
    </cfRule>
    <cfRule type="expression" dxfId="7498" priority="10666">
      <formula>$S49=8</formula>
    </cfRule>
    <cfRule type="expression" dxfId="7497" priority="10667">
      <formula>$S49=7</formula>
    </cfRule>
    <cfRule type="expression" dxfId="7496" priority="10668">
      <formula>$S49=6</formula>
    </cfRule>
    <cfRule type="expression" dxfId="7495" priority="10669">
      <formula>$S49=5</formula>
    </cfRule>
    <cfRule type="expression" dxfId="7494" priority="10670">
      <formula>$S49=4</formula>
    </cfRule>
    <cfRule type="expression" dxfId="7493" priority="10671">
      <formula>$S49=3</formula>
    </cfRule>
    <cfRule type="expression" dxfId="7492" priority="10672">
      <formula>$S49=2</formula>
    </cfRule>
    <cfRule type="expression" dxfId="7491" priority="10673">
      <formula>$S49=1</formula>
    </cfRule>
  </conditionalFormatting>
  <conditionalFormatting sqref="P49:P53">
    <cfRule type="expression" dxfId="7490" priority="10648">
      <formula>"&lt;,2"</formula>
    </cfRule>
  </conditionalFormatting>
  <conditionalFormatting sqref="Q49:Q53">
    <cfRule type="cellIs" dxfId="7489" priority="10640" operator="equal">
      <formula>20</formula>
    </cfRule>
    <cfRule type="cellIs" dxfId="7488" priority="10641" operator="equal">
      <formula>10</formula>
    </cfRule>
    <cfRule type="cellIs" dxfId="7487" priority="10642" operator="equal">
      <formula>5</formula>
    </cfRule>
    <cfRule type="cellIs" dxfId="7486" priority="10643" operator="equal">
      <formula>1</formula>
    </cfRule>
    <cfRule type="cellIs" dxfId="7485" priority="10644" operator="equal">
      <formula>0.8</formula>
    </cfRule>
    <cfRule type="cellIs" dxfId="7484" priority="10645" operator="equal">
      <formula>0.6</formula>
    </cfRule>
    <cfRule type="cellIs" dxfId="7483" priority="10646" operator="equal">
      <formula>0.4</formula>
    </cfRule>
    <cfRule type="cellIs" dxfId="7482" priority="10647" operator="equal">
      <formula>20%</formula>
    </cfRule>
  </conditionalFormatting>
  <conditionalFormatting sqref="O49:O53">
    <cfRule type="cellIs" dxfId="7481" priority="10633" operator="equal">
      <formula>"MUY ALTA "</formula>
    </cfRule>
    <cfRule type="cellIs" dxfId="7480" priority="10634" operator="equal">
      <formula>"MUY ALTA"</formula>
    </cfRule>
    <cfRule type="cellIs" dxfId="7479" priority="10635" operator="equal">
      <formula>"ALTA"</formula>
    </cfRule>
    <cfRule type="cellIs" dxfId="7478" priority="10636" operator="equal">
      <formula>"MEDIA"</formula>
    </cfRule>
    <cfRule type="cellIs" dxfId="7477" priority="10637" operator="equal">
      <formula>"BAJA"</formula>
    </cfRule>
    <cfRule type="cellIs" dxfId="7476" priority="10638" operator="equal">
      <formula>"MUY BAJA"</formula>
    </cfRule>
    <cfRule type="cellIs" dxfId="7475" priority="10639" operator="equal">
      <formula>0.2</formula>
    </cfRule>
  </conditionalFormatting>
  <conditionalFormatting sqref="N49:N53">
    <cfRule type="beginsWith" priority="10626" operator="beginsWith" text="La actividad que conlleva el riesgo se ejecuta como máximos 2 veces por año">
      <formula>LEFT(N49,LEN("La actividad que conlleva el riesgo se ejecuta como máximos 2 veces por año"))="La actividad que conlleva el riesgo se ejecuta como máximos 2 veces por año"</formula>
    </cfRule>
    <cfRule type="cellIs" dxfId="7474" priority="10627" operator="equal">
      <formula>"La actividad que conlleva el riesgo se ejecuta como máximos 2 veces por año"</formula>
    </cfRule>
    <cfRule type="cellIs" dxfId="7473" priority="10628" operator="equal">
      <formula>"La actividad que conlleva el riesgo se ejecuta como máximos 2 veces por año "</formula>
    </cfRule>
    <cfRule type="containsText" dxfId="7472" priority="10630" operator="containsText" text="La actividad que conlleva el riesgo se ejecuta como máximos 2 veces por año">
      <formula>NOT(ISERROR(SEARCH("La actividad que conlleva el riesgo se ejecuta como máximos 2 veces por año",N49)))</formula>
    </cfRule>
    <cfRule type="cellIs" dxfId="7471" priority="10631" operator="equal">
      <formula>"La actividad que conlleva el riesgo se ejecuta como máximos 2 veces por año"</formula>
    </cfRule>
    <cfRule type="cellIs" dxfId="7470" priority="10632" operator="equal">
      <formula>"La actividad que conlleva el riesgo se ejecuta como máximos 2 veces por año"</formula>
    </cfRule>
  </conditionalFormatting>
  <conditionalFormatting sqref="V51:V53">
    <cfRule type="expression" dxfId="7469" priority="10624">
      <formula>U51=Y</formula>
    </cfRule>
    <cfRule type="expression" dxfId="7468" priority="10625">
      <formula>U51="y"</formula>
    </cfRule>
  </conditionalFormatting>
  <conditionalFormatting sqref="U51:U53">
    <cfRule type="expression" dxfId="7467" priority="10623">
      <formula>V51="X"</formula>
    </cfRule>
  </conditionalFormatting>
  <conditionalFormatting sqref="V51:V53">
    <cfRule type="expression" dxfId="7466" priority="10621">
      <formula>U51=Y</formula>
    </cfRule>
    <cfRule type="expression" dxfId="7465" priority="10622">
      <formula>U51="y"</formula>
    </cfRule>
  </conditionalFormatting>
  <conditionalFormatting sqref="U51:U53">
    <cfRule type="expression" dxfId="7464" priority="10620">
      <formula>V51="X"</formula>
    </cfRule>
  </conditionalFormatting>
  <conditionalFormatting sqref="V51:V53">
    <cfRule type="expression" dxfId="7463" priority="10618">
      <formula>U51=Y</formula>
    </cfRule>
    <cfRule type="expression" dxfId="7462" priority="10619">
      <formula>U51="y"</formula>
    </cfRule>
  </conditionalFormatting>
  <conditionalFormatting sqref="U51:U53">
    <cfRule type="expression" dxfId="7461" priority="10617">
      <formula>V51="X"</formula>
    </cfRule>
  </conditionalFormatting>
  <conditionalFormatting sqref="V51:V53">
    <cfRule type="expression" dxfId="7460" priority="10615">
      <formula>U51=Y</formula>
    </cfRule>
    <cfRule type="expression" dxfId="7459" priority="10616">
      <formula>U51="y"</formula>
    </cfRule>
  </conditionalFormatting>
  <conditionalFormatting sqref="U51:U53">
    <cfRule type="expression" dxfId="7458" priority="10614">
      <formula>V51="X"</formula>
    </cfRule>
  </conditionalFormatting>
  <conditionalFormatting sqref="AE49:AF50">
    <cfRule type="cellIs" dxfId="7457" priority="10552" operator="equal">
      <formula>15</formula>
    </cfRule>
  </conditionalFormatting>
  <conditionalFormatting sqref="AA51:AB53">
    <cfRule type="expression" dxfId="7456" priority="10601">
      <formula>AA51=10</formula>
    </cfRule>
    <cfRule type="expression" dxfId="7455" priority="10602">
      <formula>Y51=15</formula>
    </cfRule>
    <cfRule type="expression" dxfId="7454" priority="10603">
      <formula>W51=25</formula>
    </cfRule>
    <cfRule type="cellIs" dxfId="7453" priority="10613" operator="equal">
      <formula>25</formula>
    </cfRule>
  </conditionalFormatting>
  <conditionalFormatting sqref="AA51:AB53">
    <cfRule type="expression" dxfId="7452" priority="10610">
      <formula>AC51=15</formula>
    </cfRule>
    <cfRule type="expression" dxfId="7451" priority="10611">
      <formula>AE51=10</formula>
    </cfRule>
    <cfRule type="expression" dxfId="7450" priority="10612">
      <formula>AC51=15</formula>
    </cfRule>
  </conditionalFormatting>
  <conditionalFormatting sqref="W51:X53">
    <cfRule type="expression" dxfId="7449" priority="10607">
      <formula>AA51=10</formula>
    </cfRule>
    <cfRule type="expression" dxfId="7448" priority="10608">
      <formula>W51=25</formula>
    </cfRule>
    <cfRule type="expression" dxfId="7447" priority="10609">
      <formula>Y51=15</formula>
    </cfRule>
  </conditionalFormatting>
  <conditionalFormatting sqref="Y51:Z53">
    <cfRule type="expression" dxfId="7446" priority="10604">
      <formula>Y51=15</formula>
    </cfRule>
    <cfRule type="expression" dxfId="7445" priority="10605">
      <formula>AA51=10</formula>
    </cfRule>
    <cfRule type="expression" dxfId="7444" priority="10606">
      <formula>W51=25</formula>
    </cfRule>
  </conditionalFormatting>
  <conditionalFormatting sqref="AC51:AD53">
    <cfRule type="cellIs" dxfId="7443" priority="10600" operator="equal">
      <formula>25</formula>
    </cfRule>
  </conditionalFormatting>
  <conditionalFormatting sqref="AE51:AF53">
    <cfRule type="cellIs" dxfId="7442" priority="10599" operator="equal">
      <formula>15</formula>
    </cfRule>
  </conditionalFormatting>
  <conditionalFormatting sqref="AC51:AD53">
    <cfRule type="expression" dxfId="7441" priority="10598">
      <formula>AE51=15</formula>
    </cfRule>
  </conditionalFormatting>
  <conditionalFormatting sqref="AE51:AF53">
    <cfRule type="expression" dxfId="7440" priority="10597">
      <formula>AC51=25</formula>
    </cfRule>
  </conditionalFormatting>
  <conditionalFormatting sqref="U49:V50">
    <cfRule type="cellIs" dxfId="7439" priority="10590" operator="equal">
      <formula>"X"</formula>
    </cfRule>
  </conditionalFormatting>
  <conditionalFormatting sqref="U49:U50">
    <cfRule type="cellIs" dxfId="7438" priority="10588" operator="equal">
      <formula>"Y"</formula>
    </cfRule>
  </conditionalFormatting>
  <conditionalFormatting sqref="V49:V50">
    <cfRule type="cellIs" dxfId="7437" priority="10589" operator="equal">
      <formula>"X"</formula>
    </cfRule>
  </conditionalFormatting>
  <conditionalFormatting sqref="V49:V50">
    <cfRule type="expression" dxfId="7436" priority="10586">
      <formula>U49=Y</formula>
    </cfRule>
    <cfRule type="expression" dxfId="7435" priority="10587">
      <formula>U49="y"</formula>
    </cfRule>
  </conditionalFormatting>
  <conditionalFormatting sqref="V50">
    <cfRule type="expression" dxfId="7434" priority="10584">
      <formula>$U$20=Y</formula>
    </cfRule>
    <cfRule type="expression" dxfId="7433" priority="10585">
      <formula>$U$20=x</formula>
    </cfRule>
  </conditionalFormatting>
  <conditionalFormatting sqref="U49:U50">
    <cfRule type="expression" dxfId="7432" priority="10583">
      <formula>V49="X"</formula>
    </cfRule>
  </conditionalFormatting>
  <conditionalFormatting sqref="V49:V50">
    <cfRule type="expression" dxfId="7431" priority="10581">
      <formula>U49=Y</formula>
    </cfRule>
    <cfRule type="expression" dxfId="7430" priority="10582">
      <formula>U49="y"</formula>
    </cfRule>
  </conditionalFormatting>
  <conditionalFormatting sqref="V50">
    <cfRule type="expression" dxfId="7429" priority="10579">
      <formula>$U$20=Y</formula>
    </cfRule>
    <cfRule type="expression" dxfId="7428" priority="10580">
      <formula>$U$20=x</formula>
    </cfRule>
  </conditionalFormatting>
  <conditionalFormatting sqref="U49:U50">
    <cfRule type="expression" dxfId="7427" priority="10578">
      <formula>V49="X"</formula>
    </cfRule>
  </conditionalFormatting>
  <conditionalFormatting sqref="V49:V50">
    <cfRule type="expression" dxfId="7426" priority="10576">
      <formula>U49=Y</formula>
    </cfRule>
    <cfRule type="expression" dxfId="7425" priority="10577">
      <formula>U49="y"</formula>
    </cfRule>
  </conditionalFormatting>
  <conditionalFormatting sqref="V50">
    <cfRule type="expression" dxfId="7424" priority="10574">
      <formula>$U$20=Y</formula>
    </cfRule>
    <cfRule type="expression" dxfId="7423" priority="10575">
      <formula>$U$20=x</formula>
    </cfRule>
  </conditionalFormatting>
  <conditionalFormatting sqref="U49:U50">
    <cfRule type="expression" dxfId="7422" priority="10573">
      <formula>V49="X"</formula>
    </cfRule>
  </conditionalFormatting>
  <conditionalFormatting sqref="V49:V50">
    <cfRule type="expression" dxfId="7421" priority="10571">
      <formula>U49=Y</formula>
    </cfRule>
    <cfRule type="expression" dxfId="7420" priority="10572">
      <formula>U49="y"</formula>
    </cfRule>
  </conditionalFormatting>
  <conditionalFormatting sqref="V50">
    <cfRule type="expression" dxfId="7419" priority="10569">
      <formula>$U$20=Y</formula>
    </cfRule>
    <cfRule type="expression" dxfId="7418" priority="10570">
      <formula>$U$20=x</formula>
    </cfRule>
  </conditionalFormatting>
  <conditionalFormatting sqref="U49:U50">
    <cfRule type="expression" dxfId="7417" priority="10568">
      <formula>V49="X"</formula>
    </cfRule>
  </conditionalFormatting>
  <conditionalFormatting sqref="AC49:AD50">
    <cfRule type="cellIs" dxfId="7416" priority="10567" operator="equal">
      <formula>25</formula>
    </cfRule>
  </conditionalFormatting>
  <conditionalFormatting sqref="AC49:AD50">
    <cfRule type="expression" dxfId="7415" priority="10566">
      <formula>AE49=15</formula>
    </cfRule>
  </conditionalFormatting>
  <conditionalFormatting sqref="AA49:AB50">
    <cfRule type="expression" dxfId="7414" priority="10553">
      <formula>AA49=10</formula>
    </cfRule>
    <cfRule type="expression" dxfId="7413" priority="10554">
      <formula>Y49=15</formula>
    </cfRule>
    <cfRule type="expression" dxfId="7412" priority="10555">
      <formula>W49=25</formula>
    </cfRule>
    <cfRule type="cellIs" dxfId="7411" priority="10565" operator="equal">
      <formula>25</formula>
    </cfRule>
  </conditionalFormatting>
  <conditionalFormatting sqref="AA49:AB50">
    <cfRule type="expression" dxfId="7410" priority="10562">
      <formula>AC49=15</formula>
    </cfRule>
    <cfRule type="expression" dxfId="7409" priority="10563">
      <formula>AE49=10</formula>
    </cfRule>
    <cfRule type="expression" dxfId="7408" priority="10564">
      <formula>AC49=15</formula>
    </cfRule>
  </conditionalFormatting>
  <conditionalFormatting sqref="W49:X50">
    <cfRule type="expression" dxfId="7407" priority="10559">
      <formula>AA49=10</formula>
    </cfRule>
    <cfRule type="expression" dxfId="7406" priority="10560">
      <formula>W49=25</formula>
    </cfRule>
    <cfRule type="expression" dxfId="7405" priority="10561">
      <formula>Y49=15</formula>
    </cfRule>
  </conditionalFormatting>
  <conditionalFormatting sqref="Y49:Z50">
    <cfRule type="expression" dxfId="7404" priority="10556">
      <formula>Y49=15</formula>
    </cfRule>
    <cfRule type="expression" dxfId="7403" priority="10557">
      <formula>AA49=10</formula>
    </cfRule>
    <cfRule type="expression" dxfId="7402" priority="10558">
      <formula>W49=25</formula>
    </cfRule>
  </conditionalFormatting>
  <conditionalFormatting sqref="AE49:AF50">
    <cfRule type="expression" dxfId="7401" priority="10551">
      <formula>AC49=25</formula>
    </cfRule>
  </conditionalFormatting>
  <conditionalFormatting sqref="AJ49:AK50">
    <cfRule type="cellIs" dxfId="7400" priority="10549" operator="equal">
      <formula>"NO"</formula>
    </cfRule>
    <cfRule type="cellIs" dxfId="7399" priority="10550" operator="equal">
      <formula>"SI"</formula>
    </cfRule>
  </conditionalFormatting>
  <conditionalFormatting sqref="AL49:AM50">
    <cfRule type="cellIs" dxfId="7398" priority="10547" operator="equal">
      <formula>"ALE"</formula>
    </cfRule>
    <cfRule type="cellIs" dxfId="7397" priority="10548" operator="equal">
      <formula>"CON"</formula>
    </cfRule>
  </conditionalFormatting>
  <conditionalFormatting sqref="AN49:AO50">
    <cfRule type="cellIs" dxfId="7396" priority="10545" operator="equal">
      <formula>"NO"</formula>
    </cfRule>
  </conditionalFormatting>
  <conditionalFormatting sqref="U57:V59">
    <cfRule type="cellIs" dxfId="7395" priority="10544" operator="equal">
      <formula>"X"</formula>
    </cfRule>
  </conditionalFormatting>
  <conditionalFormatting sqref="AJ57:AK59">
    <cfRule type="cellIs" dxfId="7394" priority="10542" operator="equal">
      <formula>"NO"</formula>
    </cfRule>
    <cfRule type="cellIs" dxfId="7393" priority="10543" operator="equal">
      <formula>"SI"</formula>
    </cfRule>
  </conditionalFormatting>
  <conditionalFormatting sqref="AL57:AM59">
    <cfRule type="cellIs" dxfId="7392" priority="10540" operator="equal">
      <formula>"ALE"</formula>
    </cfRule>
    <cfRule type="cellIs" dxfId="7391" priority="10541" operator="equal">
      <formula>"CON"</formula>
    </cfRule>
  </conditionalFormatting>
  <conditionalFormatting sqref="U57:U59">
    <cfRule type="cellIs" dxfId="7390" priority="10485" operator="equal">
      <formula>"Y"</formula>
    </cfRule>
  </conditionalFormatting>
  <conditionalFormatting sqref="AH55:AI59">
    <cfRule type="cellIs" dxfId="7389" priority="10536" operator="equal">
      <formula>0</formula>
    </cfRule>
    <cfRule type="cellIs" dxfId="7388" priority="10537" operator="between">
      <formula>"0.1"</formula>
      <formula>100</formula>
    </cfRule>
    <cfRule type="cellIs" dxfId="7387" priority="10538" operator="between">
      <formula>0</formula>
      <formula>100</formula>
    </cfRule>
    <cfRule type="cellIs" dxfId="7386" priority="10539" operator="between">
      <formula>0</formula>
      <formula>100</formula>
    </cfRule>
  </conditionalFormatting>
  <conditionalFormatting sqref="AI55:AI59">
    <cfRule type="cellIs" dxfId="7385" priority="10533" operator="equal">
      <formula>0</formula>
    </cfRule>
    <cfRule type="cellIs" dxfId="7384" priority="10534" operator="between">
      <formula>0</formula>
      <formula>100</formula>
    </cfRule>
    <cfRule type="cellIs" dxfId="7383" priority="10535" operator="between">
      <formula>"0.1"</formula>
      <formula>100</formula>
    </cfRule>
  </conditionalFormatting>
  <conditionalFormatting sqref="AH55:AH59">
    <cfRule type="cellIs" dxfId="7382" priority="10530" operator="equal">
      <formula>0.58</formula>
    </cfRule>
  </conditionalFormatting>
  <conditionalFormatting sqref="AI55:AI59">
    <cfRule type="cellIs" dxfId="7381" priority="10529" operator="equal">
      <formula>0.56</formula>
    </cfRule>
  </conditionalFormatting>
  <conditionalFormatting sqref="AX55:AX59">
    <cfRule type="expression" dxfId="7380" priority="10503">
      <formula>"&lt;,2"</formula>
    </cfRule>
  </conditionalFormatting>
  <conditionalFormatting sqref="AV55:AV59">
    <cfRule type="expression" dxfId="7379" priority="10502">
      <formula>"&lt;,2"</formula>
    </cfRule>
  </conditionalFormatting>
  <conditionalFormatting sqref="AZ55">
    <cfRule type="expression" dxfId="7378" priority="10504">
      <formula>$BC55=25</formula>
    </cfRule>
    <cfRule type="expression" dxfId="7377" priority="10505">
      <formula>$BC55=24</formula>
    </cfRule>
    <cfRule type="expression" dxfId="7376" priority="10506">
      <formula>$BC55=23</formula>
    </cfRule>
    <cfRule type="expression" dxfId="7375" priority="10507">
      <formula>$BC55=22</formula>
    </cfRule>
    <cfRule type="expression" dxfId="7374" priority="10508">
      <formula>$BC55=21</formula>
    </cfRule>
    <cfRule type="expression" dxfId="7373" priority="10509">
      <formula>$BC55=20</formula>
    </cfRule>
    <cfRule type="expression" dxfId="7372" priority="10510">
      <formula>$BC55=19</formula>
    </cfRule>
    <cfRule type="expression" dxfId="7371" priority="10511">
      <formula>$BC55=18</formula>
    </cfRule>
    <cfRule type="expression" dxfId="7370" priority="10512">
      <formula>$BC55=17</formula>
    </cfRule>
    <cfRule type="expression" dxfId="7369" priority="10513">
      <formula>$BC55=16</formula>
    </cfRule>
    <cfRule type="expression" dxfId="7368" priority="10514">
      <formula>$BC55=15</formula>
    </cfRule>
    <cfRule type="expression" dxfId="7367" priority="10515">
      <formula>$BC55=14</formula>
    </cfRule>
    <cfRule type="expression" dxfId="7366" priority="10516">
      <formula>$BC55=13</formula>
    </cfRule>
    <cfRule type="expression" dxfId="7365" priority="10517">
      <formula>$BC55=12</formula>
    </cfRule>
    <cfRule type="expression" dxfId="7364" priority="10518">
      <formula>$BC55=11</formula>
    </cfRule>
    <cfRule type="expression" dxfId="7363" priority="10519">
      <formula>$BC55=10</formula>
    </cfRule>
    <cfRule type="expression" dxfId="7362" priority="10520">
      <formula>$BC55=9</formula>
    </cfRule>
    <cfRule type="expression" dxfId="7361" priority="10521">
      <formula>$BC55=8</formula>
    </cfRule>
    <cfRule type="expression" dxfId="7360" priority="10522">
      <formula>$BC55=7</formula>
    </cfRule>
    <cfRule type="expression" dxfId="7359" priority="10523">
      <formula>$BC55=6</formula>
    </cfRule>
    <cfRule type="expression" dxfId="7358" priority="10524">
      <formula>$BC55=5</formula>
    </cfRule>
    <cfRule type="expression" dxfId="7357" priority="10525">
      <formula>$BC55=4</formula>
    </cfRule>
    <cfRule type="expression" dxfId="7356" priority="10526">
      <formula>$BC55=3</formula>
    </cfRule>
    <cfRule type="expression" dxfId="7355" priority="10527">
      <formula>$BC55=2</formula>
    </cfRule>
    <cfRule type="expression" dxfId="7354" priority="10528">
      <formula>$BC55=1</formula>
    </cfRule>
  </conditionalFormatting>
  <conditionalFormatting sqref="AW55:AW59">
    <cfRule type="beginsWith" dxfId="7353" priority="10497" operator="beginsWith" text="MUY ALTA">
      <formula>LEFT(AW55,LEN("MUY ALTA"))="MUY ALTA"</formula>
    </cfRule>
    <cfRule type="beginsWith" dxfId="7352" priority="10498" operator="beginsWith" text="ALTA">
      <formula>LEFT(AW55,LEN("ALTA"))="ALTA"</formula>
    </cfRule>
    <cfRule type="beginsWith" dxfId="7351" priority="10499" operator="beginsWith" text="MEDIA">
      <formula>LEFT(AW55,LEN("MEDIA"))="MEDIA"</formula>
    </cfRule>
    <cfRule type="beginsWith" dxfId="7350" priority="10500" operator="beginsWith" text="BAJA">
      <formula>LEFT(AW55,LEN("BAJA"))="BAJA"</formula>
    </cfRule>
    <cfRule type="beginsWith" dxfId="7349" priority="10501" operator="beginsWith" text="MUY BAJA">
      <formula>LEFT(AW55,LEN("MUY BAJA"))="MUY BAJA"</formula>
    </cfRule>
  </conditionalFormatting>
  <conditionalFormatting sqref="AY55:AY59">
    <cfRule type="beginsWith" dxfId="7348" priority="10492" operator="beginsWith" text="MUY ALTA">
      <formula>LEFT(AY55,LEN("MUY ALTA"))="MUY ALTA"</formula>
    </cfRule>
    <cfRule type="beginsWith" dxfId="7347" priority="10493" operator="beginsWith" text="ALTA">
      <formula>LEFT(AY55,LEN("ALTA"))="ALTA"</formula>
    </cfRule>
    <cfRule type="beginsWith" dxfId="7346" priority="10494" operator="beginsWith" text="MEDIA">
      <formula>LEFT(AY55,LEN("MEDIA"))="MEDIA"</formula>
    </cfRule>
    <cfRule type="beginsWith" dxfId="7345" priority="10495" operator="beginsWith" text="BAJA">
      <formula>LEFT(AY55,LEN("BAJA"))="BAJA"</formula>
    </cfRule>
    <cfRule type="beginsWith" dxfId="7344" priority="10496" operator="beginsWith" text="MUY BAJA">
      <formula>LEFT(AY55,LEN("MUY BAJA"))="MUY BAJA"</formula>
    </cfRule>
  </conditionalFormatting>
  <conditionalFormatting sqref="V57:V59">
    <cfRule type="cellIs" dxfId="7343" priority="10486" operator="equal">
      <formula>"X"</formula>
    </cfRule>
  </conditionalFormatting>
  <conditionalFormatting sqref="R55">
    <cfRule type="expression" dxfId="7342" priority="10460">
      <formula>$S55=25</formula>
    </cfRule>
    <cfRule type="expression" dxfId="7341" priority="10461">
      <formula>$S55=24</formula>
    </cfRule>
    <cfRule type="expression" dxfId="7340" priority="10462">
      <formula>$S55=23</formula>
    </cfRule>
    <cfRule type="expression" dxfId="7339" priority="10463">
      <formula>$S55=22</formula>
    </cfRule>
    <cfRule type="expression" dxfId="7338" priority="10464">
      <formula>$S55=21</formula>
    </cfRule>
    <cfRule type="expression" dxfId="7337" priority="10465">
      <formula>$S55=20</formula>
    </cfRule>
    <cfRule type="expression" dxfId="7336" priority="10466">
      <formula>$S55=19</formula>
    </cfRule>
    <cfRule type="expression" dxfId="7335" priority="10467">
      <formula>$S55=18</formula>
    </cfRule>
    <cfRule type="expression" dxfId="7334" priority="10468">
      <formula>$S55=17</formula>
    </cfRule>
    <cfRule type="expression" dxfId="7333" priority="10469">
      <formula>$S55=16</formula>
    </cfRule>
    <cfRule type="expression" dxfId="7332" priority="10470">
      <formula>$S55=15</formula>
    </cfRule>
    <cfRule type="expression" dxfId="7331" priority="10471">
      <formula>$S55=14</formula>
    </cfRule>
    <cfRule type="expression" dxfId="7330" priority="10472">
      <formula>$S55=13</formula>
    </cfRule>
    <cfRule type="expression" dxfId="7329" priority="10473">
      <formula>$S55=12</formula>
    </cfRule>
    <cfRule type="expression" dxfId="7328" priority="10474">
      <formula>$S55=11</formula>
    </cfRule>
    <cfRule type="expression" dxfId="7327" priority="10475">
      <formula>$S55=10</formula>
    </cfRule>
    <cfRule type="expression" dxfId="7326" priority="10476">
      <formula>$S55=9</formula>
    </cfRule>
    <cfRule type="expression" dxfId="7325" priority="10477">
      <formula>$S55=8</formula>
    </cfRule>
    <cfRule type="expression" dxfId="7324" priority="10478">
      <formula>$S55=7</formula>
    </cfRule>
    <cfRule type="expression" dxfId="7323" priority="10479">
      <formula>$S55=6</formula>
    </cfRule>
    <cfRule type="expression" dxfId="7322" priority="10480">
      <formula>$S55=5</formula>
    </cfRule>
    <cfRule type="expression" dxfId="7321" priority="10481">
      <formula>$S55=4</formula>
    </cfRule>
    <cfRule type="expression" dxfId="7320" priority="10482">
      <formula>$S55=3</formula>
    </cfRule>
    <cfRule type="expression" dxfId="7319" priority="10483">
      <formula>$S55=2</formula>
    </cfRule>
    <cfRule type="expression" dxfId="7318" priority="10484">
      <formula>$S55=1</formula>
    </cfRule>
  </conditionalFormatting>
  <conditionalFormatting sqref="P55:P59">
    <cfRule type="expression" dxfId="7317" priority="10459">
      <formula>"&lt;,2"</formula>
    </cfRule>
  </conditionalFormatting>
  <conditionalFormatting sqref="Q55:Q59">
    <cfRule type="cellIs" dxfId="7316" priority="10451" operator="equal">
      <formula>20</formula>
    </cfRule>
    <cfRule type="cellIs" dxfId="7315" priority="10452" operator="equal">
      <formula>10</formula>
    </cfRule>
    <cfRule type="cellIs" dxfId="7314" priority="10453" operator="equal">
      <formula>5</formula>
    </cfRule>
    <cfRule type="cellIs" dxfId="7313" priority="10454" operator="equal">
      <formula>1</formula>
    </cfRule>
    <cfRule type="cellIs" dxfId="7312" priority="10455" operator="equal">
      <formula>0.8</formula>
    </cfRule>
    <cfRule type="cellIs" dxfId="7311" priority="10456" operator="equal">
      <formula>0.6</formula>
    </cfRule>
    <cfRule type="cellIs" dxfId="7310" priority="10457" operator="equal">
      <formula>0.4</formula>
    </cfRule>
    <cfRule type="cellIs" dxfId="7309" priority="10458" operator="equal">
      <formula>20%</formula>
    </cfRule>
  </conditionalFormatting>
  <conditionalFormatting sqref="O55:O59">
    <cfRule type="cellIs" dxfId="7308" priority="10444" operator="equal">
      <formula>"MUY ALTA "</formula>
    </cfRule>
    <cfRule type="cellIs" dxfId="7307" priority="10445" operator="equal">
      <formula>"MUY ALTA"</formula>
    </cfRule>
    <cfRule type="cellIs" dxfId="7306" priority="10446" operator="equal">
      <formula>"ALTA"</formula>
    </cfRule>
    <cfRule type="cellIs" dxfId="7305" priority="10447" operator="equal">
      <formula>"MEDIA"</formula>
    </cfRule>
    <cfRule type="cellIs" dxfId="7304" priority="10448" operator="equal">
      <formula>"BAJA"</formula>
    </cfRule>
    <cfRule type="cellIs" dxfId="7303" priority="10449" operator="equal">
      <formula>"MUY BAJA"</formula>
    </cfRule>
    <cfRule type="cellIs" dxfId="7302" priority="10450" operator="equal">
      <formula>0.2</formula>
    </cfRule>
  </conditionalFormatting>
  <conditionalFormatting sqref="N55:N59">
    <cfRule type="beginsWith" priority="10437" operator="beginsWith" text="La actividad que conlleva el riesgo se ejecuta como máximos 2 veces por año">
      <formula>LEFT(N55,LEN("La actividad que conlleva el riesgo se ejecuta como máximos 2 veces por año"))="La actividad que conlleva el riesgo se ejecuta como máximos 2 veces por año"</formula>
    </cfRule>
    <cfRule type="cellIs" dxfId="7301" priority="10438" operator="equal">
      <formula>"La actividad que conlleva el riesgo se ejecuta como máximos 2 veces por año"</formula>
    </cfRule>
    <cfRule type="cellIs" dxfId="7300" priority="10439" operator="equal">
      <formula>"La actividad que conlleva el riesgo se ejecuta como máximos 2 veces por año "</formula>
    </cfRule>
    <cfRule type="containsText" dxfId="7299" priority="10441" operator="containsText" text="La actividad que conlleva el riesgo se ejecuta como máximos 2 veces por año">
      <formula>NOT(ISERROR(SEARCH("La actividad que conlleva el riesgo se ejecuta como máximos 2 veces por año",N55)))</formula>
    </cfRule>
    <cfRule type="cellIs" dxfId="7298" priority="10442" operator="equal">
      <formula>"La actividad que conlleva el riesgo se ejecuta como máximos 2 veces por año"</formula>
    </cfRule>
    <cfRule type="cellIs" dxfId="7297" priority="10443" operator="equal">
      <formula>"La actividad que conlleva el riesgo se ejecuta como máximos 2 veces por año"</formula>
    </cfRule>
  </conditionalFormatting>
  <conditionalFormatting sqref="V57:V59">
    <cfRule type="expression" dxfId="7296" priority="10435">
      <formula>U57=Y</formula>
    </cfRule>
    <cfRule type="expression" dxfId="7295" priority="10436">
      <formula>U57="y"</formula>
    </cfRule>
  </conditionalFormatting>
  <conditionalFormatting sqref="U57:U59">
    <cfRule type="expression" dxfId="7294" priority="10434">
      <formula>V57="X"</formula>
    </cfRule>
  </conditionalFormatting>
  <conditionalFormatting sqref="V57:V59">
    <cfRule type="expression" dxfId="7293" priority="10432">
      <formula>U57=Y</formula>
    </cfRule>
    <cfRule type="expression" dxfId="7292" priority="10433">
      <formula>U57="y"</formula>
    </cfRule>
  </conditionalFormatting>
  <conditionalFormatting sqref="U57:U59">
    <cfRule type="expression" dxfId="7291" priority="10431">
      <formula>V57="X"</formula>
    </cfRule>
  </conditionalFormatting>
  <conditionalFormatting sqref="V57:V59">
    <cfRule type="expression" dxfId="7290" priority="10429">
      <formula>U57=Y</formula>
    </cfRule>
    <cfRule type="expression" dxfId="7289" priority="10430">
      <formula>U57="y"</formula>
    </cfRule>
  </conditionalFormatting>
  <conditionalFormatting sqref="U57:U59">
    <cfRule type="expression" dxfId="7288" priority="10428">
      <formula>V57="X"</formula>
    </cfRule>
  </conditionalFormatting>
  <conditionalFormatting sqref="V57:V59">
    <cfRule type="expression" dxfId="7287" priority="10426">
      <formula>U57=Y</formula>
    </cfRule>
    <cfRule type="expression" dxfId="7286" priority="10427">
      <formula>U57="y"</formula>
    </cfRule>
  </conditionalFormatting>
  <conditionalFormatting sqref="U57:U59">
    <cfRule type="expression" dxfId="7285" priority="10425">
      <formula>V57="X"</formula>
    </cfRule>
  </conditionalFormatting>
  <conditionalFormatting sqref="AE55:AF56">
    <cfRule type="cellIs" dxfId="7284" priority="10363" operator="equal">
      <formula>15</formula>
    </cfRule>
  </conditionalFormatting>
  <conditionalFormatting sqref="AA57:AB59">
    <cfRule type="expression" dxfId="7283" priority="10412">
      <formula>AA57=10</formula>
    </cfRule>
    <cfRule type="expression" dxfId="7282" priority="10413">
      <formula>Y57=15</formula>
    </cfRule>
    <cfRule type="expression" dxfId="7281" priority="10414">
      <formula>W57=25</formula>
    </cfRule>
    <cfRule type="cellIs" dxfId="7280" priority="10424" operator="equal">
      <formula>25</formula>
    </cfRule>
  </conditionalFormatting>
  <conditionalFormatting sqref="AA57:AB59">
    <cfRule type="expression" dxfId="7279" priority="10421">
      <formula>AC57=15</formula>
    </cfRule>
    <cfRule type="expression" dxfId="7278" priority="10422">
      <formula>AE57=10</formula>
    </cfRule>
    <cfRule type="expression" dxfId="7277" priority="10423">
      <formula>AC57=15</formula>
    </cfRule>
  </conditionalFormatting>
  <conditionalFormatting sqref="W57:X59">
    <cfRule type="expression" dxfId="7276" priority="10418">
      <formula>AA57=10</formula>
    </cfRule>
    <cfRule type="expression" dxfId="7275" priority="10419">
      <formula>W57=25</formula>
    </cfRule>
    <cfRule type="expression" dxfId="7274" priority="10420">
      <formula>Y57=15</formula>
    </cfRule>
  </conditionalFormatting>
  <conditionalFormatting sqref="Y57:Z59">
    <cfRule type="expression" dxfId="7273" priority="10415">
      <formula>Y57=15</formula>
    </cfRule>
    <cfRule type="expression" dxfId="7272" priority="10416">
      <formula>AA57=10</formula>
    </cfRule>
    <cfRule type="expression" dxfId="7271" priority="10417">
      <formula>W57=25</formula>
    </cfRule>
  </conditionalFormatting>
  <conditionalFormatting sqref="AC57:AD59">
    <cfRule type="cellIs" dxfId="7270" priority="10411" operator="equal">
      <formula>25</formula>
    </cfRule>
  </conditionalFormatting>
  <conditionalFormatting sqref="AE57:AF59">
    <cfRule type="cellIs" dxfId="7269" priority="10410" operator="equal">
      <formula>15</formula>
    </cfRule>
  </conditionalFormatting>
  <conditionalFormatting sqref="AC57:AD59">
    <cfRule type="expression" dxfId="7268" priority="10409">
      <formula>AE57=15</formula>
    </cfRule>
  </conditionalFormatting>
  <conditionalFormatting sqref="AE57:AF59">
    <cfRule type="expression" dxfId="7267" priority="10408">
      <formula>AC57=25</formula>
    </cfRule>
  </conditionalFormatting>
  <conditionalFormatting sqref="U55:V56">
    <cfRule type="cellIs" dxfId="7266" priority="10401" operator="equal">
      <formula>"X"</formula>
    </cfRule>
  </conditionalFormatting>
  <conditionalFormatting sqref="U55:U56">
    <cfRule type="cellIs" dxfId="7265" priority="10399" operator="equal">
      <formula>"Y"</formula>
    </cfRule>
  </conditionalFormatting>
  <conditionalFormatting sqref="V55:V56">
    <cfRule type="cellIs" dxfId="7264" priority="10400" operator="equal">
      <formula>"X"</formula>
    </cfRule>
  </conditionalFormatting>
  <conditionalFormatting sqref="V55:V56">
    <cfRule type="expression" dxfId="7263" priority="10397">
      <formula>U55=Y</formula>
    </cfRule>
    <cfRule type="expression" dxfId="7262" priority="10398">
      <formula>U55="y"</formula>
    </cfRule>
  </conditionalFormatting>
  <conditionalFormatting sqref="V56">
    <cfRule type="expression" dxfId="7261" priority="10395">
      <formula>$U$20=Y</formula>
    </cfRule>
    <cfRule type="expression" dxfId="7260" priority="10396">
      <formula>$U$20=x</formula>
    </cfRule>
  </conditionalFormatting>
  <conditionalFormatting sqref="U55:U56">
    <cfRule type="expression" dxfId="7259" priority="10394">
      <formula>V55="X"</formula>
    </cfRule>
  </conditionalFormatting>
  <conditionalFormatting sqref="V55:V56">
    <cfRule type="expression" dxfId="7258" priority="10392">
      <formula>U55=Y</formula>
    </cfRule>
    <cfRule type="expression" dxfId="7257" priority="10393">
      <formula>U55="y"</formula>
    </cfRule>
  </conditionalFormatting>
  <conditionalFormatting sqref="V56">
    <cfRule type="expression" dxfId="7256" priority="10390">
      <formula>$U$20=Y</formula>
    </cfRule>
    <cfRule type="expression" dxfId="7255" priority="10391">
      <formula>$U$20=x</formula>
    </cfRule>
  </conditionalFormatting>
  <conditionalFormatting sqref="U55:U56">
    <cfRule type="expression" dxfId="7254" priority="10389">
      <formula>V55="X"</formula>
    </cfRule>
  </conditionalFormatting>
  <conditionalFormatting sqref="V55:V56">
    <cfRule type="expression" dxfId="7253" priority="10387">
      <formula>U55=Y</formula>
    </cfRule>
    <cfRule type="expression" dxfId="7252" priority="10388">
      <formula>U55="y"</formula>
    </cfRule>
  </conditionalFormatting>
  <conditionalFormatting sqref="V56">
    <cfRule type="expression" dxfId="7251" priority="10385">
      <formula>$U$20=Y</formula>
    </cfRule>
    <cfRule type="expression" dxfId="7250" priority="10386">
      <formula>$U$20=x</formula>
    </cfRule>
  </conditionalFormatting>
  <conditionalFormatting sqref="U55:U56">
    <cfRule type="expression" dxfId="7249" priority="10384">
      <formula>V55="X"</formula>
    </cfRule>
  </conditionalFormatting>
  <conditionalFormatting sqref="V55:V56">
    <cfRule type="expression" dxfId="7248" priority="10382">
      <formula>U55=Y</formula>
    </cfRule>
    <cfRule type="expression" dxfId="7247" priority="10383">
      <formula>U55="y"</formula>
    </cfRule>
  </conditionalFormatting>
  <conditionalFormatting sqref="V56">
    <cfRule type="expression" dxfId="7246" priority="10380">
      <formula>$U$20=Y</formula>
    </cfRule>
    <cfRule type="expression" dxfId="7245" priority="10381">
      <formula>$U$20=x</formula>
    </cfRule>
  </conditionalFormatting>
  <conditionalFormatting sqref="U55:U56">
    <cfRule type="expression" dxfId="7244" priority="10379">
      <formula>V55="X"</formula>
    </cfRule>
  </conditionalFormatting>
  <conditionalFormatting sqref="AC55:AD56">
    <cfRule type="cellIs" dxfId="7243" priority="10378" operator="equal">
      <formula>25</formula>
    </cfRule>
  </conditionalFormatting>
  <conditionalFormatting sqref="AC55:AD56">
    <cfRule type="expression" dxfId="7242" priority="10377">
      <formula>AE55=15</formula>
    </cfRule>
  </conditionalFormatting>
  <conditionalFormatting sqref="AA55:AB56">
    <cfRule type="expression" dxfId="7241" priority="10364">
      <formula>AA55=10</formula>
    </cfRule>
    <cfRule type="expression" dxfId="7240" priority="10365">
      <formula>Y55=15</formula>
    </cfRule>
    <cfRule type="expression" dxfId="7239" priority="10366">
      <formula>W55=25</formula>
    </cfRule>
    <cfRule type="cellIs" dxfId="7238" priority="10376" operator="equal">
      <formula>25</formula>
    </cfRule>
  </conditionalFormatting>
  <conditionalFormatting sqref="AA55:AB56">
    <cfRule type="expression" dxfId="7237" priority="10373">
      <formula>AC55=15</formula>
    </cfRule>
    <cfRule type="expression" dxfId="7236" priority="10374">
      <formula>AE55=10</formula>
    </cfRule>
    <cfRule type="expression" dxfId="7235" priority="10375">
      <formula>AC55=15</formula>
    </cfRule>
  </conditionalFormatting>
  <conditionalFormatting sqref="W55:X56">
    <cfRule type="expression" dxfId="7234" priority="10370">
      <formula>AA55=10</formula>
    </cfRule>
    <cfRule type="expression" dxfId="7233" priority="10371">
      <formula>W55=25</formula>
    </cfRule>
    <cfRule type="expression" dxfId="7232" priority="10372">
      <formula>Y55=15</formula>
    </cfRule>
  </conditionalFormatting>
  <conditionalFormatting sqref="Y55:Z56">
    <cfRule type="expression" dxfId="7231" priority="10367">
      <formula>Y55=15</formula>
    </cfRule>
    <cfRule type="expression" dxfId="7230" priority="10368">
      <formula>AA55=10</formula>
    </cfRule>
    <cfRule type="expression" dxfId="7229" priority="10369">
      <formula>W55=25</formula>
    </cfRule>
  </conditionalFormatting>
  <conditionalFormatting sqref="AE55:AF56">
    <cfRule type="expression" dxfId="7228" priority="10362">
      <formula>AC55=25</formula>
    </cfRule>
  </conditionalFormatting>
  <conditionalFormatting sqref="AJ55:AK56">
    <cfRule type="cellIs" dxfId="7227" priority="10360" operator="equal">
      <formula>"NO"</formula>
    </cfRule>
    <cfRule type="cellIs" dxfId="7226" priority="10361" operator="equal">
      <formula>"SI"</formula>
    </cfRule>
  </conditionalFormatting>
  <conditionalFormatting sqref="AL55:AM56">
    <cfRule type="cellIs" dxfId="7225" priority="10358" operator="equal">
      <formula>"ALE"</formula>
    </cfRule>
    <cfRule type="cellIs" dxfId="7224" priority="10359" operator="equal">
      <formula>"CON"</formula>
    </cfRule>
  </conditionalFormatting>
  <conditionalFormatting sqref="AN55:AO56">
    <cfRule type="cellIs" dxfId="7223" priority="10356" operator="equal">
      <formula>"NO"</formula>
    </cfRule>
  </conditionalFormatting>
  <conditionalFormatting sqref="CA43:CC47 CE43:CG47 CI43:CK47 CM43:CO47">
    <cfRule type="cellIs" dxfId="7222" priority="10354" operator="equal">
      <formula>"NO"</formula>
    </cfRule>
    <cfRule type="cellIs" dxfId="7221" priority="10355" operator="equal">
      <formula>"SI"</formula>
    </cfRule>
  </conditionalFormatting>
  <conditionalFormatting sqref="DA43:DC47 DE43:DG47 DM43:DO47 DI43:DK47">
    <cfRule type="cellIs" dxfId="7220" priority="10352" operator="equal">
      <formula>"NO"</formula>
    </cfRule>
    <cfRule type="cellIs" dxfId="7219" priority="10353" operator="equal">
      <formula>"SI"</formula>
    </cfRule>
  </conditionalFormatting>
  <conditionalFormatting sqref="CV43:CY47">
    <cfRule type="cellIs" dxfId="7218" priority="10350" operator="equal">
      <formula>"NO"</formula>
    </cfRule>
    <cfRule type="cellIs" dxfId="7217" priority="10351" operator="equal">
      <formula>"SI"</formula>
    </cfRule>
  </conditionalFormatting>
  <conditionalFormatting sqref="CA49:CC53 CE49:CG53 CI49:CK53 CM49:CO53">
    <cfRule type="cellIs" dxfId="7216" priority="10348" operator="equal">
      <formula>"NO"</formula>
    </cfRule>
    <cfRule type="cellIs" dxfId="7215" priority="10349" operator="equal">
      <formula>"SI"</formula>
    </cfRule>
  </conditionalFormatting>
  <conditionalFormatting sqref="DA49:DC53 DE49:DG53 DM49:DO53 DI49:DK53">
    <cfRule type="cellIs" dxfId="7214" priority="10346" operator="equal">
      <formula>"NO"</formula>
    </cfRule>
    <cfRule type="cellIs" dxfId="7213" priority="10347" operator="equal">
      <formula>"SI"</formula>
    </cfRule>
  </conditionalFormatting>
  <conditionalFormatting sqref="CV49:CY53">
    <cfRule type="cellIs" dxfId="7212" priority="10344" operator="equal">
      <formula>"NO"</formula>
    </cfRule>
    <cfRule type="cellIs" dxfId="7211" priority="10345" operator="equal">
      <formula>"SI"</formula>
    </cfRule>
  </conditionalFormatting>
  <conditionalFormatting sqref="CA55:CC59 CE55:CG59 CI55:CK59 CM55:CO59">
    <cfRule type="cellIs" dxfId="7210" priority="10342" operator="equal">
      <formula>"NO"</formula>
    </cfRule>
    <cfRule type="cellIs" dxfId="7209" priority="10343" operator="equal">
      <formula>"SI"</formula>
    </cfRule>
  </conditionalFormatting>
  <conditionalFormatting sqref="DA55:DC59 DE55:DG59 DM55:DO59 DI55:DK59">
    <cfRule type="cellIs" dxfId="7208" priority="10340" operator="equal">
      <formula>"NO"</formula>
    </cfRule>
    <cfRule type="cellIs" dxfId="7207" priority="10341" operator="equal">
      <formula>"SI"</formula>
    </cfRule>
  </conditionalFormatting>
  <conditionalFormatting sqref="CV55:CY59">
    <cfRule type="cellIs" dxfId="7206" priority="10338" operator="equal">
      <formula>"NO"</formula>
    </cfRule>
    <cfRule type="cellIs" dxfId="7205" priority="10339" operator="equal">
      <formula>"SI"</formula>
    </cfRule>
  </conditionalFormatting>
  <conditionalFormatting sqref="BA55">
    <cfRule type="cellIs" dxfId="7204" priority="10336" operator="equal">
      <formula>"NO"</formula>
    </cfRule>
    <cfRule type="cellIs" dxfId="7203" priority="10337" operator="equal">
      <formula>"SI"</formula>
    </cfRule>
  </conditionalFormatting>
  <conditionalFormatting sqref="BA55:BA59">
    <cfRule type="cellIs" dxfId="7202" priority="10333" operator="equal">
      <formula>"Evitar"</formula>
    </cfRule>
    <cfRule type="cellIs" dxfId="7201" priority="10334" operator="equal">
      <formula>"Aceptar"</formula>
    </cfRule>
    <cfRule type="cellIs" dxfId="7200" priority="10335" operator="equal">
      <formula>"Reducir"</formula>
    </cfRule>
  </conditionalFormatting>
  <conditionalFormatting sqref="BA49">
    <cfRule type="cellIs" dxfId="7199" priority="10331" operator="equal">
      <formula>"NO"</formula>
    </cfRule>
    <cfRule type="cellIs" dxfId="7198" priority="10332" operator="equal">
      <formula>"SI"</formula>
    </cfRule>
  </conditionalFormatting>
  <conditionalFormatting sqref="BA49:BA53">
    <cfRule type="cellIs" dxfId="7197" priority="10328" operator="equal">
      <formula>"Evitar"</formula>
    </cfRule>
    <cfRule type="cellIs" dxfId="7196" priority="10329" operator="equal">
      <formula>"Aceptar"</formula>
    </cfRule>
    <cfRule type="cellIs" dxfId="7195" priority="10330" operator="equal">
      <formula>"Reducir"</formula>
    </cfRule>
  </conditionalFormatting>
  <conditionalFormatting sqref="BA43">
    <cfRule type="cellIs" dxfId="7194" priority="10326" operator="equal">
      <formula>"NO"</formula>
    </cfRule>
    <cfRule type="cellIs" dxfId="7193" priority="10327" operator="equal">
      <formula>"SI"</formula>
    </cfRule>
  </conditionalFormatting>
  <conditionalFormatting sqref="BA43:BA47">
    <cfRule type="cellIs" dxfId="7192" priority="10323" operator="equal">
      <formula>"Evitar"</formula>
    </cfRule>
    <cfRule type="cellIs" dxfId="7191" priority="10324" operator="equal">
      <formula>"Aceptar"</formula>
    </cfRule>
    <cfRule type="cellIs" dxfId="7190" priority="10325" operator="equal">
      <formula>"Reducir"</formula>
    </cfRule>
  </conditionalFormatting>
  <conditionalFormatting sqref="U469:V473">
    <cfRule type="cellIs" dxfId="7189" priority="10322" operator="equal">
      <formula>"X"</formula>
    </cfRule>
  </conditionalFormatting>
  <conditionalFormatting sqref="AJ469:AK473">
    <cfRule type="cellIs" dxfId="7188" priority="10320" operator="equal">
      <formula>"NO"</formula>
    </cfRule>
    <cfRule type="cellIs" dxfId="7187" priority="10321" operator="equal">
      <formula>"SI"</formula>
    </cfRule>
  </conditionalFormatting>
  <conditionalFormatting sqref="AL469:AM473">
    <cfRule type="cellIs" dxfId="7186" priority="10318" operator="equal">
      <formula>"ALE"</formula>
    </cfRule>
    <cfRule type="cellIs" dxfId="7185" priority="10319" operator="equal">
      <formula>"CON"</formula>
    </cfRule>
  </conditionalFormatting>
  <conditionalFormatting sqref="AC469:AD473">
    <cfRule type="cellIs" dxfId="7184" priority="10317" operator="equal">
      <formula>25</formula>
    </cfRule>
  </conditionalFormatting>
  <conditionalFormatting sqref="AE469:AF473">
    <cfRule type="cellIs" dxfId="7183" priority="10316" operator="equal">
      <formula>15</formula>
    </cfRule>
  </conditionalFormatting>
  <conditionalFormatting sqref="U469:U473">
    <cfRule type="cellIs" dxfId="7182" priority="10303" operator="equal">
      <formula>"Y"</formula>
    </cfRule>
  </conditionalFormatting>
  <conditionalFormatting sqref="AH469:AI473">
    <cfRule type="cellIs" dxfId="7181" priority="10312" operator="equal">
      <formula>0</formula>
    </cfRule>
    <cfRule type="cellIs" dxfId="7180" priority="10313" operator="between">
      <formula>"0.1"</formula>
      <formula>100</formula>
    </cfRule>
    <cfRule type="cellIs" dxfId="7179" priority="10314" operator="between">
      <formula>0</formula>
      <formula>100</formula>
    </cfRule>
    <cfRule type="cellIs" dxfId="7178" priority="10315" operator="between">
      <formula>0</formula>
      <formula>100</formula>
    </cfRule>
  </conditionalFormatting>
  <conditionalFormatting sqref="AI469:AI473">
    <cfRule type="cellIs" dxfId="7177" priority="10309" operator="equal">
      <formula>0</formula>
    </cfRule>
    <cfRule type="cellIs" dxfId="7176" priority="10310" operator="between">
      <formula>0</formula>
      <formula>100</formula>
    </cfRule>
    <cfRule type="cellIs" dxfId="7175" priority="10311" operator="between">
      <formula>"0.1"</formula>
      <formula>100</formula>
    </cfRule>
  </conditionalFormatting>
  <conditionalFormatting sqref="AH469:AH473">
    <cfRule type="cellIs" dxfId="7174" priority="10308" operator="equal">
      <formula>0.58</formula>
    </cfRule>
  </conditionalFormatting>
  <conditionalFormatting sqref="AI469:AI473">
    <cfRule type="cellIs" dxfId="7173" priority="10307" operator="equal">
      <formula>0.56</formula>
    </cfRule>
  </conditionalFormatting>
  <conditionalFormatting sqref="AN470:AO473">
    <cfRule type="cellIs" dxfId="7172" priority="10305" operator="equal">
      <formula>"NO"</formula>
    </cfRule>
  </conditionalFormatting>
  <conditionalFormatting sqref="V469:V473">
    <cfRule type="cellIs" dxfId="7171" priority="10304" operator="equal">
      <formula>"X"</formula>
    </cfRule>
  </conditionalFormatting>
  <conditionalFormatting sqref="AC469:AD473">
    <cfRule type="expression" dxfId="7170" priority="10302">
      <formula>AE469=15</formula>
    </cfRule>
  </conditionalFormatting>
  <conditionalFormatting sqref="AE469:AF473">
    <cfRule type="expression" dxfId="7169" priority="10301">
      <formula>AC469=25</formula>
    </cfRule>
  </conditionalFormatting>
  <conditionalFormatting sqref="V469:V473">
    <cfRule type="expression" dxfId="7168" priority="10299">
      <formula>U469=Y</formula>
    </cfRule>
    <cfRule type="expression" dxfId="7167" priority="10300">
      <formula>U469="y"</formula>
    </cfRule>
  </conditionalFormatting>
  <conditionalFormatting sqref="V470">
    <cfRule type="expression" dxfId="7166" priority="10297">
      <formula>$U$20=Y</formula>
    </cfRule>
    <cfRule type="expression" dxfId="7165" priority="10298">
      <formula>$U$20=x</formula>
    </cfRule>
  </conditionalFormatting>
  <conditionalFormatting sqref="AA469:AB469">
    <cfRule type="expression" dxfId="7164" priority="10284">
      <formula>AA469=10</formula>
    </cfRule>
    <cfRule type="expression" dxfId="7163" priority="10285">
      <formula>Y469=15</formula>
    </cfRule>
    <cfRule type="expression" dxfId="7162" priority="10286">
      <formula>W469=25</formula>
    </cfRule>
    <cfRule type="cellIs" dxfId="7161" priority="10296" operator="equal">
      <formula>25</formula>
    </cfRule>
  </conditionalFormatting>
  <conditionalFormatting sqref="AA469:AB469">
    <cfRule type="expression" dxfId="7160" priority="10293">
      <formula>AC469=15</formula>
    </cfRule>
    <cfRule type="expression" dxfId="7159" priority="10294">
      <formula>AE469=10</formula>
    </cfRule>
    <cfRule type="expression" dxfId="7158" priority="10295">
      <formula>AC469=15</formula>
    </cfRule>
  </conditionalFormatting>
  <conditionalFormatting sqref="W469:X469">
    <cfRule type="expression" dxfId="7157" priority="10290">
      <formula>AA469=10</formula>
    </cfRule>
    <cfRule type="expression" dxfId="7156" priority="10291">
      <formula>W469=25</formula>
    </cfRule>
    <cfRule type="expression" dxfId="7155" priority="10292">
      <formula>Y469=15</formula>
    </cfRule>
  </conditionalFormatting>
  <conditionalFormatting sqref="Y469:Z469">
    <cfRule type="expression" dxfId="7154" priority="10287">
      <formula>Y469=15</formula>
    </cfRule>
    <cfRule type="expression" dxfId="7153" priority="10288">
      <formula>AA469=10</formula>
    </cfRule>
    <cfRule type="expression" dxfId="7152" priority="10289">
      <formula>W469=25</formula>
    </cfRule>
  </conditionalFormatting>
  <conditionalFormatting sqref="AA470:AB473">
    <cfRule type="expression" dxfId="7151" priority="10271">
      <formula>AA470=10</formula>
    </cfRule>
    <cfRule type="expression" dxfId="7150" priority="10272">
      <formula>Y470=15</formula>
    </cfRule>
    <cfRule type="expression" dxfId="7149" priority="10273">
      <formula>W470=25</formula>
    </cfRule>
    <cfRule type="cellIs" dxfId="7148" priority="10283" operator="equal">
      <formula>25</formula>
    </cfRule>
  </conditionalFormatting>
  <conditionalFormatting sqref="AA470:AB473">
    <cfRule type="expression" dxfId="7147" priority="10280">
      <formula>AC470=15</formula>
    </cfRule>
    <cfRule type="expression" dxfId="7146" priority="10281">
      <formula>AE470=10</formula>
    </cfRule>
    <cfRule type="expression" dxfId="7145" priority="10282">
      <formula>AC470=15</formula>
    </cfRule>
  </conditionalFormatting>
  <conditionalFormatting sqref="W470:X473">
    <cfRule type="expression" dxfId="7144" priority="10277">
      <formula>AA470=10</formula>
    </cfRule>
    <cfRule type="expression" dxfId="7143" priority="10278">
      <formula>W470=25</formula>
    </cfRule>
    <cfRule type="expression" dxfId="7142" priority="10279">
      <formula>Y470=15</formula>
    </cfRule>
  </conditionalFormatting>
  <conditionalFormatting sqref="Y470:Z473">
    <cfRule type="expression" dxfId="7141" priority="10274">
      <formula>Y470=15</formula>
    </cfRule>
    <cfRule type="expression" dxfId="7140" priority="10275">
      <formula>AA470=10</formula>
    </cfRule>
    <cfRule type="expression" dxfId="7139" priority="10276">
      <formula>W470=25</formula>
    </cfRule>
  </conditionalFormatting>
  <conditionalFormatting sqref="U469:U473">
    <cfRule type="expression" dxfId="7138" priority="10270">
      <formula>V469="X"</formula>
    </cfRule>
  </conditionalFormatting>
  <conditionalFormatting sqref="AJ475:AK479 AJ481:AK485">
    <cfRule type="cellIs" dxfId="7137" priority="10268" operator="equal">
      <formula>"NO"</formula>
    </cfRule>
    <cfRule type="cellIs" dxfId="7136" priority="10269" operator="equal">
      <formula>"SI"</formula>
    </cfRule>
  </conditionalFormatting>
  <conditionalFormatting sqref="AL475:AM479 AL481:AM485">
    <cfRule type="cellIs" dxfId="7135" priority="10266" operator="equal">
      <formula>"ALE"</formula>
    </cfRule>
    <cfRule type="cellIs" dxfId="7134" priority="10267" operator="equal">
      <formula>"CON"</formula>
    </cfRule>
  </conditionalFormatting>
  <conditionalFormatting sqref="AH475:AI479 AH481:AI485">
    <cfRule type="cellIs" dxfId="7133" priority="10262" operator="equal">
      <formula>0</formula>
    </cfRule>
    <cfRule type="cellIs" dxfId="7132" priority="10263" operator="between">
      <formula>"0.1"</formula>
      <formula>100</formula>
    </cfRule>
    <cfRule type="cellIs" dxfId="7131" priority="10264" operator="between">
      <formula>0</formula>
      <formula>100</formula>
    </cfRule>
    <cfRule type="cellIs" dxfId="7130" priority="10265" operator="between">
      <formula>0</formula>
      <formula>100</formula>
    </cfRule>
  </conditionalFormatting>
  <conditionalFormatting sqref="AI475:AI479 AI481:AI485">
    <cfRule type="cellIs" dxfId="7129" priority="10259" operator="equal">
      <formula>0</formula>
    </cfRule>
    <cfRule type="cellIs" dxfId="7128" priority="10260" operator="between">
      <formula>0</formula>
      <formula>100</formula>
    </cfRule>
    <cfRule type="cellIs" dxfId="7127" priority="10261" operator="between">
      <formula>"0.1"</formula>
      <formula>100</formula>
    </cfRule>
  </conditionalFormatting>
  <conditionalFormatting sqref="AH475:AH479 AH481:AH485">
    <cfRule type="cellIs" dxfId="7126" priority="10258" operator="equal">
      <formula>0.58</formula>
    </cfRule>
  </conditionalFormatting>
  <conditionalFormatting sqref="AI475:AI479 AI481:AI485">
    <cfRule type="cellIs" dxfId="7125" priority="10257" operator="equal">
      <formula>0.56</formula>
    </cfRule>
  </conditionalFormatting>
  <conditionalFormatting sqref="AN479:AO479 AN482:AO485">
    <cfRule type="cellIs" dxfId="7124" priority="10255" operator="equal">
      <formula>"NO"</formula>
    </cfRule>
  </conditionalFormatting>
  <conditionalFormatting sqref="U475:V479">
    <cfRule type="cellIs" dxfId="7123" priority="10254" operator="equal">
      <formula>"X"</formula>
    </cfRule>
  </conditionalFormatting>
  <conditionalFormatting sqref="AC475:AD479">
    <cfRule type="cellIs" dxfId="7122" priority="10253" operator="equal">
      <formula>25</formula>
    </cfRule>
  </conditionalFormatting>
  <conditionalFormatting sqref="AE475:AF479">
    <cfRule type="cellIs" dxfId="7121" priority="10252" operator="equal">
      <formula>15</formula>
    </cfRule>
  </conditionalFormatting>
  <conditionalFormatting sqref="U475:U479">
    <cfRule type="cellIs" dxfId="7120" priority="10250" operator="equal">
      <formula>"Y"</formula>
    </cfRule>
  </conditionalFormatting>
  <conditionalFormatting sqref="V475:V479">
    <cfRule type="cellIs" dxfId="7119" priority="10251" operator="equal">
      <formula>"X"</formula>
    </cfRule>
  </conditionalFormatting>
  <conditionalFormatting sqref="AC475:AD479">
    <cfRule type="expression" dxfId="7118" priority="10249">
      <formula>AE475=15</formula>
    </cfRule>
  </conditionalFormatting>
  <conditionalFormatting sqref="AE475:AF479">
    <cfRule type="expression" dxfId="7117" priority="10248">
      <formula>AC475=25</formula>
    </cfRule>
  </conditionalFormatting>
  <conditionalFormatting sqref="V475:V479">
    <cfRule type="expression" dxfId="7116" priority="10246">
      <formula>U475=Y</formula>
    </cfRule>
    <cfRule type="expression" dxfId="7115" priority="10247">
      <formula>U475="y"</formula>
    </cfRule>
  </conditionalFormatting>
  <conditionalFormatting sqref="V476">
    <cfRule type="expression" dxfId="7114" priority="10244">
      <formula>$U$20=Y</formula>
    </cfRule>
    <cfRule type="expression" dxfId="7113" priority="10245">
      <formula>$U$20=x</formula>
    </cfRule>
  </conditionalFormatting>
  <conditionalFormatting sqref="AA475:AB475">
    <cfRule type="expression" dxfId="7112" priority="10231">
      <formula>AA475=10</formula>
    </cfRule>
    <cfRule type="expression" dxfId="7111" priority="10232">
      <formula>Y475=15</formula>
    </cfRule>
    <cfRule type="expression" dxfId="7110" priority="10233">
      <formula>W475=25</formula>
    </cfRule>
    <cfRule type="cellIs" dxfId="7109" priority="10243" operator="equal">
      <formula>25</formula>
    </cfRule>
  </conditionalFormatting>
  <conditionalFormatting sqref="AA475:AB475">
    <cfRule type="expression" dxfId="7108" priority="10240">
      <formula>AC475=15</formula>
    </cfRule>
    <cfRule type="expression" dxfId="7107" priority="10241">
      <formula>AE475=10</formula>
    </cfRule>
    <cfRule type="expression" dxfId="7106" priority="10242">
      <formula>AC475=15</formula>
    </cfRule>
  </conditionalFormatting>
  <conditionalFormatting sqref="W475:X475">
    <cfRule type="expression" dxfId="7105" priority="10237">
      <formula>AA475=10</formula>
    </cfRule>
    <cfRule type="expression" dxfId="7104" priority="10238">
      <formula>W475=25</formula>
    </cfRule>
    <cfRule type="expression" dxfId="7103" priority="10239">
      <formula>Y475=15</formula>
    </cfRule>
  </conditionalFormatting>
  <conditionalFormatting sqref="Y475:Z475">
    <cfRule type="expression" dxfId="7102" priority="10234">
      <formula>Y475=15</formula>
    </cfRule>
    <cfRule type="expression" dxfId="7101" priority="10235">
      <formula>AA475=10</formula>
    </cfRule>
    <cfRule type="expression" dxfId="7100" priority="10236">
      <formula>W475=25</formula>
    </cfRule>
  </conditionalFormatting>
  <conditionalFormatting sqref="AA476:AB479">
    <cfRule type="expression" dxfId="7099" priority="10218">
      <formula>AA476=10</formula>
    </cfRule>
    <cfRule type="expression" dxfId="7098" priority="10219">
      <formula>Y476=15</formula>
    </cfRule>
    <cfRule type="expression" dxfId="7097" priority="10220">
      <formula>W476=25</formula>
    </cfRule>
    <cfRule type="cellIs" dxfId="7096" priority="10230" operator="equal">
      <formula>25</formula>
    </cfRule>
  </conditionalFormatting>
  <conditionalFormatting sqref="AA476:AB479">
    <cfRule type="expression" dxfId="7095" priority="10227">
      <formula>AC476=15</formula>
    </cfRule>
    <cfRule type="expression" dxfId="7094" priority="10228">
      <formula>AE476=10</formula>
    </cfRule>
    <cfRule type="expression" dxfId="7093" priority="10229">
      <formula>AC476=15</formula>
    </cfRule>
  </conditionalFormatting>
  <conditionalFormatting sqref="W476:X479">
    <cfRule type="expression" dxfId="7092" priority="10224">
      <formula>AA476=10</formula>
    </cfRule>
    <cfRule type="expression" dxfId="7091" priority="10225">
      <formula>W476=25</formula>
    </cfRule>
    <cfRule type="expression" dxfId="7090" priority="10226">
      <formula>Y476=15</formula>
    </cfRule>
  </conditionalFormatting>
  <conditionalFormatting sqref="Y476:Z479">
    <cfRule type="expression" dxfId="7089" priority="10221">
      <formula>Y476=15</formula>
    </cfRule>
    <cfRule type="expression" dxfId="7088" priority="10222">
      <formula>AA476=10</formula>
    </cfRule>
    <cfRule type="expression" dxfId="7087" priority="10223">
      <formula>W476=25</formula>
    </cfRule>
  </conditionalFormatting>
  <conditionalFormatting sqref="U475:U479">
    <cfRule type="expression" dxfId="7086" priority="10217">
      <formula>V475="X"</formula>
    </cfRule>
  </conditionalFormatting>
  <conditionalFormatting sqref="U481:V485">
    <cfRule type="cellIs" dxfId="7085" priority="10216" operator="equal">
      <formula>"X"</formula>
    </cfRule>
  </conditionalFormatting>
  <conditionalFormatting sqref="AC481:AD485">
    <cfRule type="cellIs" dxfId="7084" priority="10215" operator="equal">
      <formula>25</formula>
    </cfRule>
  </conditionalFormatting>
  <conditionalFormatting sqref="AE481:AF485">
    <cfRule type="cellIs" dxfId="7083" priority="10214" operator="equal">
      <formula>15</formula>
    </cfRule>
  </conditionalFormatting>
  <conditionalFormatting sqref="U481:U485">
    <cfRule type="cellIs" dxfId="7082" priority="10212" operator="equal">
      <formula>"Y"</formula>
    </cfRule>
  </conditionalFormatting>
  <conditionalFormatting sqref="V481:V485">
    <cfRule type="cellIs" dxfId="7081" priority="10213" operator="equal">
      <formula>"X"</formula>
    </cfRule>
  </conditionalFormatting>
  <conditionalFormatting sqref="AC481:AD485">
    <cfRule type="expression" dxfId="7080" priority="10211">
      <formula>AE481=15</formula>
    </cfRule>
  </conditionalFormatting>
  <conditionalFormatting sqref="AE481:AF485">
    <cfRule type="expression" dxfId="7079" priority="10210">
      <formula>AC481=25</formula>
    </cfRule>
  </conditionalFormatting>
  <conditionalFormatting sqref="V481:V485">
    <cfRule type="expression" dxfId="7078" priority="10208">
      <formula>U481=Y</formula>
    </cfRule>
    <cfRule type="expression" dxfId="7077" priority="10209">
      <formula>U481="y"</formula>
    </cfRule>
  </conditionalFormatting>
  <conditionalFormatting sqref="V482">
    <cfRule type="expression" dxfId="7076" priority="10206">
      <formula>$U$20=Y</formula>
    </cfRule>
    <cfRule type="expression" dxfId="7075" priority="10207">
      <formula>$U$20=x</formula>
    </cfRule>
  </conditionalFormatting>
  <conditionalFormatting sqref="AA481:AB481">
    <cfRule type="expression" dxfId="7074" priority="10193">
      <formula>AA481=10</formula>
    </cfRule>
    <cfRule type="expression" dxfId="7073" priority="10194">
      <formula>Y481=15</formula>
    </cfRule>
    <cfRule type="expression" dxfId="7072" priority="10195">
      <formula>W481=25</formula>
    </cfRule>
    <cfRule type="cellIs" dxfId="7071" priority="10205" operator="equal">
      <formula>25</formula>
    </cfRule>
  </conditionalFormatting>
  <conditionalFormatting sqref="AA481:AB481">
    <cfRule type="expression" dxfId="7070" priority="10202">
      <formula>AC481=15</formula>
    </cfRule>
    <cfRule type="expression" dxfId="7069" priority="10203">
      <formula>AE481=10</formula>
    </cfRule>
    <cfRule type="expression" dxfId="7068" priority="10204">
      <formula>AC481=15</formula>
    </cfRule>
  </conditionalFormatting>
  <conditionalFormatting sqref="W481:X481">
    <cfRule type="expression" dxfId="7067" priority="10199">
      <formula>AA481=10</formula>
    </cfRule>
    <cfRule type="expression" dxfId="7066" priority="10200">
      <formula>W481=25</formula>
    </cfRule>
    <cfRule type="expression" dxfId="7065" priority="10201">
      <formula>Y481=15</formula>
    </cfRule>
  </conditionalFormatting>
  <conditionalFormatting sqref="Y481:Z481">
    <cfRule type="expression" dxfId="7064" priority="10196">
      <formula>Y481=15</formula>
    </cfRule>
    <cfRule type="expression" dxfId="7063" priority="10197">
      <formula>AA481=10</formula>
    </cfRule>
    <cfRule type="expression" dxfId="7062" priority="10198">
      <formula>W481=25</formula>
    </cfRule>
  </conditionalFormatting>
  <conditionalFormatting sqref="AA482:AB485">
    <cfRule type="expression" dxfId="7061" priority="10180">
      <formula>AA482=10</formula>
    </cfRule>
    <cfRule type="expression" dxfId="7060" priority="10181">
      <formula>Y482=15</formula>
    </cfRule>
    <cfRule type="expression" dxfId="7059" priority="10182">
      <formula>W482=25</formula>
    </cfRule>
    <cfRule type="cellIs" dxfId="7058" priority="10192" operator="equal">
      <formula>25</formula>
    </cfRule>
  </conditionalFormatting>
  <conditionalFormatting sqref="AA482:AB485">
    <cfRule type="expression" dxfId="7057" priority="10189">
      <formula>AC482=15</formula>
    </cfRule>
    <cfRule type="expression" dxfId="7056" priority="10190">
      <formula>AE482=10</formula>
    </cfRule>
    <cfRule type="expression" dxfId="7055" priority="10191">
      <formula>AC482=15</formula>
    </cfRule>
  </conditionalFormatting>
  <conditionalFormatting sqref="W482:X485">
    <cfRule type="expression" dxfId="7054" priority="10186">
      <formula>AA482=10</formula>
    </cfRule>
    <cfRule type="expression" dxfId="7053" priority="10187">
      <formula>W482=25</formula>
    </cfRule>
    <cfRule type="expression" dxfId="7052" priority="10188">
      <formula>Y482=15</formula>
    </cfRule>
  </conditionalFormatting>
  <conditionalFormatting sqref="Y482:Z485">
    <cfRule type="expression" dxfId="7051" priority="10183">
      <formula>Y482=15</formula>
    </cfRule>
    <cfRule type="expression" dxfId="7050" priority="10184">
      <formula>AA482=10</formula>
    </cfRule>
    <cfRule type="expression" dxfId="7049" priority="10185">
      <formula>W482=25</formula>
    </cfRule>
  </conditionalFormatting>
  <conditionalFormatting sqref="U481:U485">
    <cfRule type="expression" dxfId="7048" priority="10179">
      <formula>V481="X"</formula>
    </cfRule>
  </conditionalFormatting>
  <conditionalFormatting sqref="AJ487:AK491 AJ493:AK497 AJ499:AK503 AJ505:AK509 AJ511:AK515">
    <cfRule type="cellIs" dxfId="7047" priority="10177" operator="equal">
      <formula>"NO"</formula>
    </cfRule>
    <cfRule type="cellIs" dxfId="7046" priority="10178" operator="equal">
      <formula>"SI"</formula>
    </cfRule>
  </conditionalFormatting>
  <conditionalFormatting sqref="AL487:AM491 AL493:AM497 AL499:AM503 AL505:AM509 AL511:AM515">
    <cfRule type="cellIs" dxfId="7045" priority="10175" operator="equal">
      <formula>"ALE"</formula>
    </cfRule>
    <cfRule type="cellIs" dxfId="7044" priority="10176" operator="equal">
      <formula>"CON"</formula>
    </cfRule>
  </conditionalFormatting>
  <conditionalFormatting sqref="AH487:AI491 AH493:AI497 AH499:AI503 AH505:AI509 AH511:AI515">
    <cfRule type="cellIs" dxfId="7043" priority="10171" operator="equal">
      <formula>0</formula>
    </cfRule>
    <cfRule type="cellIs" dxfId="7042" priority="10172" operator="between">
      <formula>"0.1"</formula>
      <formula>100</formula>
    </cfRule>
    <cfRule type="cellIs" dxfId="7041" priority="10173" operator="between">
      <formula>0</formula>
      <formula>100</formula>
    </cfRule>
    <cfRule type="cellIs" dxfId="7040" priority="10174" operator="between">
      <formula>0</formula>
      <formula>100</formula>
    </cfRule>
  </conditionalFormatting>
  <conditionalFormatting sqref="AI487:AI491 AI493:AI497 AI499:AI503 AI505:AI509 AI511:AI515">
    <cfRule type="cellIs" dxfId="7039" priority="10168" operator="equal">
      <formula>0</formula>
    </cfRule>
    <cfRule type="cellIs" dxfId="7038" priority="10169" operator="between">
      <formula>0</formula>
      <formula>100</formula>
    </cfRule>
    <cfRule type="cellIs" dxfId="7037" priority="10170" operator="between">
      <formula>"0.1"</formula>
      <formula>100</formula>
    </cfRule>
  </conditionalFormatting>
  <conditionalFormatting sqref="AH487:AH491 AH493:AH497 AH499:AH503 AH505:AH509 AH511:AH515">
    <cfRule type="cellIs" dxfId="7036" priority="10167" operator="equal">
      <formula>0.58</formula>
    </cfRule>
  </conditionalFormatting>
  <conditionalFormatting sqref="AI487:AI491 AI493:AI497 AI499:AI503 AI505:AI509 AI511:AI515">
    <cfRule type="cellIs" dxfId="7035" priority="10166" operator="equal">
      <formula>0.56</formula>
    </cfRule>
  </conditionalFormatting>
  <conditionalFormatting sqref="AN489:AO491 AN495:AO497 AN501:AO503 AN507:AO509 AN513:AO515">
    <cfRule type="cellIs" dxfId="7034" priority="10164" operator="equal">
      <formula>"NO"</formula>
    </cfRule>
  </conditionalFormatting>
  <conditionalFormatting sqref="U487:V491">
    <cfRule type="cellIs" dxfId="7033" priority="10163" operator="equal">
      <formula>"X"</formula>
    </cfRule>
  </conditionalFormatting>
  <conditionalFormatting sqref="AC487:AD491">
    <cfRule type="cellIs" dxfId="7032" priority="10162" operator="equal">
      <formula>25</formula>
    </cfRule>
  </conditionalFormatting>
  <conditionalFormatting sqref="AE487:AF491">
    <cfRule type="cellIs" dxfId="7031" priority="10161" operator="equal">
      <formula>15</formula>
    </cfRule>
  </conditionalFormatting>
  <conditionalFormatting sqref="U487:U491">
    <cfRule type="cellIs" dxfId="7030" priority="10159" operator="equal">
      <formula>"Y"</formula>
    </cfRule>
  </conditionalFormatting>
  <conditionalFormatting sqref="V487:V491">
    <cfRule type="cellIs" dxfId="7029" priority="10160" operator="equal">
      <formula>"X"</formula>
    </cfRule>
  </conditionalFormatting>
  <conditionalFormatting sqref="AC487:AD491">
    <cfRule type="expression" dxfId="7028" priority="10158">
      <formula>AE487=15</formula>
    </cfRule>
  </conditionalFormatting>
  <conditionalFormatting sqref="AE487:AF491">
    <cfRule type="expression" dxfId="7027" priority="10157">
      <formula>AC487=25</formula>
    </cfRule>
  </conditionalFormatting>
  <conditionalFormatting sqref="V487:V491">
    <cfRule type="expression" dxfId="7026" priority="10155">
      <formula>U487=Y</formula>
    </cfRule>
    <cfRule type="expression" dxfId="7025" priority="10156">
      <formula>U487="y"</formula>
    </cfRule>
  </conditionalFormatting>
  <conditionalFormatting sqref="V488">
    <cfRule type="expression" dxfId="7024" priority="10153">
      <formula>$U$20=Y</formula>
    </cfRule>
    <cfRule type="expression" dxfId="7023" priority="10154">
      <formula>$U$20=x</formula>
    </cfRule>
  </conditionalFormatting>
  <conditionalFormatting sqref="AA487:AB487">
    <cfRule type="expression" dxfId="7022" priority="10140">
      <formula>AA487=10</formula>
    </cfRule>
    <cfRule type="expression" dxfId="7021" priority="10141">
      <formula>Y487=15</formula>
    </cfRule>
    <cfRule type="expression" dxfId="7020" priority="10142">
      <formula>W487=25</formula>
    </cfRule>
    <cfRule type="cellIs" dxfId="7019" priority="10152" operator="equal">
      <formula>25</formula>
    </cfRule>
  </conditionalFormatting>
  <conditionalFormatting sqref="AA487:AB487">
    <cfRule type="expression" dxfId="7018" priority="10149">
      <formula>AC487=15</formula>
    </cfRule>
    <cfRule type="expression" dxfId="7017" priority="10150">
      <formula>AE487=10</formula>
    </cfRule>
    <cfRule type="expression" dxfId="7016" priority="10151">
      <formula>AC487=15</formula>
    </cfRule>
  </conditionalFormatting>
  <conditionalFormatting sqref="W487:X487">
    <cfRule type="expression" dxfId="7015" priority="10146">
      <formula>AA487=10</formula>
    </cfRule>
    <cfRule type="expression" dxfId="7014" priority="10147">
      <formula>W487=25</formula>
    </cfRule>
    <cfRule type="expression" dxfId="7013" priority="10148">
      <formula>Y487=15</formula>
    </cfRule>
  </conditionalFormatting>
  <conditionalFormatting sqref="Y487:Z487">
    <cfRule type="expression" dxfId="7012" priority="10143">
      <formula>Y487=15</formula>
    </cfRule>
    <cfRule type="expression" dxfId="7011" priority="10144">
      <formula>AA487=10</formula>
    </cfRule>
    <cfRule type="expression" dxfId="7010" priority="10145">
      <formula>W487=25</formula>
    </cfRule>
  </conditionalFormatting>
  <conditionalFormatting sqref="AA488:AB491">
    <cfRule type="expression" dxfId="7009" priority="10127">
      <formula>AA488=10</formula>
    </cfRule>
    <cfRule type="expression" dxfId="7008" priority="10128">
      <formula>Y488=15</formula>
    </cfRule>
    <cfRule type="expression" dxfId="7007" priority="10129">
      <formula>W488=25</formula>
    </cfRule>
    <cfRule type="cellIs" dxfId="7006" priority="10139" operator="equal">
      <formula>25</formula>
    </cfRule>
  </conditionalFormatting>
  <conditionalFormatting sqref="AA488:AB491">
    <cfRule type="expression" dxfId="7005" priority="10136">
      <formula>AC488=15</formula>
    </cfRule>
    <cfRule type="expression" dxfId="7004" priority="10137">
      <formula>AE488=10</formula>
    </cfRule>
    <cfRule type="expression" dxfId="7003" priority="10138">
      <formula>AC488=15</formula>
    </cfRule>
  </conditionalFormatting>
  <conditionalFormatting sqref="W488:X491">
    <cfRule type="expression" dxfId="7002" priority="10133">
      <formula>AA488=10</formula>
    </cfRule>
    <cfRule type="expression" dxfId="7001" priority="10134">
      <formula>W488=25</formula>
    </cfRule>
    <cfRule type="expression" dxfId="7000" priority="10135">
      <formula>Y488=15</formula>
    </cfRule>
  </conditionalFormatting>
  <conditionalFormatting sqref="Y488:Z491">
    <cfRule type="expression" dxfId="6999" priority="10130">
      <formula>Y488=15</formula>
    </cfRule>
    <cfRule type="expression" dxfId="6998" priority="10131">
      <formula>AA488=10</formula>
    </cfRule>
    <cfRule type="expression" dxfId="6997" priority="10132">
      <formula>W488=25</formula>
    </cfRule>
  </conditionalFormatting>
  <conditionalFormatting sqref="U487:U491">
    <cfRule type="expression" dxfId="6996" priority="10126">
      <formula>V487="X"</formula>
    </cfRule>
  </conditionalFormatting>
  <conditionalFormatting sqref="U493:V497">
    <cfRule type="cellIs" dxfId="6995" priority="10125" operator="equal">
      <formula>"X"</formula>
    </cfRule>
  </conditionalFormatting>
  <conditionalFormatting sqref="AC493:AD497">
    <cfRule type="cellIs" dxfId="6994" priority="10124" operator="equal">
      <formula>25</formula>
    </cfRule>
  </conditionalFormatting>
  <conditionalFormatting sqref="AE493:AF497">
    <cfRule type="cellIs" dxfId="6993" priority="10123" operator="equal">
      <formula>15</formula>
    </cfRule>
  </conditionalFormatting>
  <conditionalFormatting sqref="U493:U497">
    <cfRule type="cellIs" dxfId="6992" priority="10121" operator="equal">
      <formula>"Y"</formula>
    </cfRule>
  </conditionalFormatting>
  <conditionalFormatting sqref="V493:V497">
    <cfRule type="cellIs" dxfId="6991" priority="10122" operator="equal">
      <formula>"X"</formula>
    </cfRule>
  </conditionalFormatting>
  <conditionalFormatting sqref="AC493:AD497">
    <cfRule type="expression" dxfId="6990" priority="10120">
      <formula>AE493=15</formula>
    </cfRule>
  </conditionalFormatting>
  <conditionalFormatting sqref="AE493:AF497">
    <cfRule type="expression" dxfId="6989" priority="10119">
      <formula>AC493=25</formula>
    </cfRule>
  </conditionalFormatting>
  <conditionalFormatting sqref="V493:V497">
    <cfRule type="expression" dxfId="6988" priority="10117">
      <formula>U493=Y</formula>
    </cfRule>
    <cfRule type="expression" dxfId="6987" priority="10118">
      <formula>U493="y"</formula>
    </cfRule>
  </conditionalFormatting>
  <conditionalFormatting sqref="V494">
    <cfRule type="expression" dxfId="6986" priority="10115">
      <formula>$U$20=Y</formula>
    </cfRule>
    <cfRule type="expression" dxfId="6985" priority="10116">
      <formula>$U$20=x</formula>
    </cfRule>
  </conditionalFormatting>
  <conditionalFormatting sqref="AA493:AB493">
    <cfRule type="expression" dxfId="6984" priority="10102">
      <formula>AA493=10</formula>
    </cfRule>
    <cfRule type="expression" dxfId="6983" priority="10103">
      <formula>Y493=15</formula>
    </cfRule>
    <cfRule type="expression" dxfId="6982" priority="10104">
      <formula>W493=25</formula>
    </cfRule>
    <cfRule type="cellIs" dxfId="6981" priority="10114" operator="equal">
      <formula>25</formula>
    </cfRule>
  </conditionalFormatting>
  <conditionalFormatting sqref="AA493:AB493">
    <cfRule type="expression" dxfId="6980" priority="10111">
      <formula>AC493=15</formula>
    </cfRule>
    <cfRule type="expression" dxfId="6979" priority="10112">
      <formula>AE493=10</formula>
    </cfRule>
    <cfRule type="expression" dxfId="6978" priority="10113">
      <formula>AC493=15</formula>
    </cfRule>
  </conditionalFormatting>
  <conditionalFormatting sqref="W493:X493">
    <cfRule type="expression" dxfId="6977" priority="10108">
      <formula>AA493=10</formula>
    </cfRule>
    <cfRule type="expression" dxfId="6976" priority="10109">
      <formula>W493=25</formula>
    </cfRule>
    <cfRule type="expression" dxfId="6975" priority="10110">
      <formula>Y493=15</formula>
    </cfRule>
  </conditionalFormatting>
  <conditionalFormatting sqref="Y493:Z493">
    <cfRule type="expression" dxfId="6974" priority="10105">
      <formula>Y493=15</formula>
    </cfRule>
    <cfRule type="expression" dxfId="6973" priority="10106">
      <formula>AA493=10</formula>
    </cfRule>
    <cfRule type="expression" dxfId="6972" priority="10107">
      <formula>W493=25</formula>
    </cfRule>
  </conditionalFormatting>
  <conditionalFormatting sqref="AA494:AB497">
    <cfRule type="expression" dxfId="6971" priority="10089">
      <formula>AA494=10</formula>
    </cfRule>
    <cfRule type="expression" dxfId="6970" priority="10090">
      <formula>Y494=15</formula>
    </cfRule>
    <cfRule type="expression" dxfId="6969" priority="10091">
      <formula>W494=25</formula>
    </cfRule>
    <cfRule type="cellIs" dxfId="6968" priority="10101" operator="equal">
      <formula>25</formula>
    </cfRule>
  </conditionalFormatting>
  <conditionalFormatting sqref="AA494:AB497">
    <cfRule type="expression" dxfId="6967" priority="10098">
      <formula>AC494=15</formula>
    </cfRule>
    <cfRule type="expression" dxfId="6966" priority="10099">
      <formula>AE494=10</formula>
    </cfRule>
    <cfRule type="expression" dxfId="6965" priority="10100">
      <formula>AC494=15</formula>
    </cfRule>
  </conditionalFormatting>
  <conditionalFormatting sqref="W494:X497">
    <cfRule type="expression" dxfId="6964" priority="10095">
      <formula>AA494=10</formula>
    </cfRule>
    <cfRule type="expression" dxfId="6963" priority="10096">
      <formula>W494=25</formula>
    </cfRule>
    <cfRule type="expression" dxfId="6962" priority="10097">
      <formula>Y494=15</formula>
    </cfRule>
  </conditionalFormatting>
  <conditionalFormatting sqref="Y494:Z497">
    <cfRule type="expression" dxfId="6961" priority="10092">
      <formula>Y494=15</formula>
    </cfRule>
    <cfRule type="expression" dxfId="6960" priority="10093">
      <formula>AA494=10</formula>
    </cfRule>
    <cfRule type="expression" dxfId="6959" priority="10094">
      <formula>W494=25</formula>
    </cfRule>
  </conditionalFormatting>
  <conditionalFormatting sqref="U493:U497">
    <cfRule type="expression" dxfId="6958" priority="10088">
      <formula>V493="X"</formula>
    </cfRule>
  </conditionalFormatting>
  <conditionalFormatting sqref="U499:V503">
    <cfRule type="cellIs" dxfId="6957" priority="10087" operator="equal">
      <formula>"X"</formula>
    </cfRule>
  </conditionalFormatting>
  <conditionalFormatting sqref="AC499:AD503">
    <cfRule type="cellIs" dxfId="6956" priority="10086" operator="equal">
      <formula>25</formula>
    </cfRule>
  </conditionalFormatting>
  <conditionalFormatting sqref="AE499:AF503">
    <cfRule type="cellIs" dxfId="6955" priority="10085" operator="equal">
      <formula>15</formula>
    </cfRule>
  </conditionalFormatting>
  <conditionalFormatting sqref="U499:U503">
    <cfRule type="cellIs" dxfId="6954" priority="10083" operator="equal">
      <formula>"Y"</formula>
    </cfRule>
  </conditionalFormatting>
  <conditionalFormatting sqref="V499:V503">
    <cfRule type="cellIs" dxfId="6953" priority="10084" operator="equal">
      <formula>"X"</formula>
    </cfRule>
  </conditionalFormatting>
  <conditionalFormatting sqref="AC499:AD503">
    <cfRule type="expression" dxfId="6952" priority="10082">
      <formula>AE499=15</formula>
    </cfRule>
  </conditionalFormatting>
  <conditionalFormatting sqref="AE499:AF503">
    <cfRule type="expression" dxfId="6951" priority="10081">
      <formula>AC499=25</formula>
    </cfRule>
  </conditionalFormatting>
  <conditionalFormatting sqref="V499:V503">
    <cfRule type="expression" dxfId="6950" priority="10079">
      <formula>U499=Y</formula>
    </cfRule>
    <cfRule type="expression" dxfId="6949" priority="10080">
      <formula>U499="y"</formula>
    </cfRule>
  </conditionalFormatting>
  <conditionalFormatting sqref="V500">
    <cfRule type="expression" dxfId="6948" priority="10077">
      <formula>$U$20=Y</formula>
    </cfRule>
    <cfRule type="expression" dxfId="6947" priority="10078">
      <formula>$U$20=x</formula>
    </cfRule>
  </conditionalFormatting>
  <conditionalFormatting sqref="AA499:AB499">
    <cfRule type="expression" dxfId="6946" priority="10064">
      <formula>AA499=10</formula>
    </cfRule>
    <cfRule type="expression" dxfId="6945" priority="10065">
      <formula>Y499=15</formula>
    </cfRule>
    <cfRule type="expression" dxfId="6944" priority="10066">
      <formula>W499=25</formula>
    </cfRule>
    <cfRule type="cellIs" dxfId="6943" priority="10076" operator="equal">
      <formula>25</formula>
    </cfRule>
  </conditionalFormatting>
  <conditionalFormatting sqref="AA499:AB499">
    <cfRule type="expression" dxfId="6942" priority="10073">
      <formula>AC499=15</formula>
    </cfRule>
    <cfRule type="expression" dxfId="6941" priority="10074">
      <formula>AE499=10</formula>
    </cfRule>
    <cfRule type="expression" dxfId="6940" priority="10075">
      <formula>AC499=15</formula>
    </cfRule>
  </conditionalFormatting>
  <conditionalFormatting sqref="W499:X499">
    <cfRule type="expression" dxfId="6939" priority="10070">
      <formula>AA499=10</formula>
    </cfRule>
    <cfRule type="expression" dxfId="6938" priority="10071">
      <formula>W499=25</formula>
    </cfRule>
    <cfRule type="expression" dxfId="6937" priority="10072">
      <formula>Y499=15</formula>
    </cfRule>
  </conditionalFormatting>
  <conditionalFormatting sqref="Y499:Z499">
    <cfRule type="expression" dxfId="6936" priority="10067">
      <formula>Y499=15</formula>
    </cfRule>
    <cfRule type="expression" dxfId="6935" priority="10068">
      <formula>AA499=10</formula>
    </cfRule>
    <cfRule type="expression" dxfId="6934" priority="10069">
      <formula>W499=25</formula>
    </cfRule>
  </conditionalFormatting>
  <conditionalFormatting sqref="AA500:AB503">
    <cfRule type="expression" dxfId="6933" priority="10051">
      <formula>AA500=10</formula>
    </cfRule>
    <cfRule type="expression" dxfId="6932" priority="10052">
      <formula>Y500=15</formula>
    </cfRule>
    <cfRule type="expression" dxfId="6931" priority="10053">
      <formula>W500=25</formula>
    </cfRule>
    <cfRule type="cellIs" dxfId="6930" priority="10063" operator="equal">
      <formula>25</formula>
    </cfRule>
  </conditionalFormatting>
  <conditionalFormatting sqref="AA500:AB503">
    <cfRule type="expression" dxfId="6929" priority="10060">
      <formula>AC500=15</formula>
    </cfRule>
    <cfRule type="expression" dxfId="6928" priority="10061">
      <formula>AE500=10</formula>
    </cfRule>
    <cfRule type="expression" dxfId="6927" priority="10062">
      <formula>AC500=15</formula>
    </cfRule>
  </conditionalFormatting>
  <conditionalFormatting sqref="W500:X503">
    <cfRule type="expression" dxfId="6926" priority="10057">
      <formula>AA500=10</formula>
    </cfRule>
    <cfRule type="expression" dxfId="6925" priority="10058">
      <formula>W500=25</formula>
    </cfRule>
    <cfRule type="expression" dxfId="6924" priority="10059">
      <formula>Y500=15</formula>
    </cfRule>
  </conditionalFormatting>
  <conditionalFormatting sqref="Y500:Z503">
    <cfRule type="expression" dxfId="6923" priority="10054">
      <formula>Y500=15</formula>
    </cfRule>
    <cfRule type="expression" dxfId="6922" priority="10055">
      <formula>AA500=10</formula>
    </cfRule>
    <cfRule type="expression" dxfId="6921" priority="10056">
      <formula>W500=25</formula>
    </cfRule>
  </conditionalFormatting>
  <conditionalFormatting sqref="U499:U503">
    <cfRule type="expression" dxfId="6920" priority="10050">
      <formula>V499="X"</formula>
    </cfRule>
  </conditionalFormatting>
  <conditionalFormatting sqref="U505:V509">
    <cfRule type="cellIs" dxfId="6919" priority="10049" operator="equal">
      <formula>"X"</formula>
    </cfRule>
  </conditionalFormatting>
  <conditionalFormatting sqref="AC505:AD509">
    <cfRule type="cellIs" dxfId="6918" priority="10048" operator="equal">
      <formula>25</formula>
    </cfRule>
  </conditionalFormatting>
  <conditionalFormatting sqref="AE505:AF509">
    <cfRule type="cellIs" dxfId="6917" priority="10047" operator="equal">
      <formula>15</formula>
    </cfRule>
  </conditionalFormatting>
  <conditionalFormatting sqref="U505:U509">
    <cfRule type="cellIs" dxfId="6916" priority="10045" operator="equal">
      <formula>"Y"</formula>
    </cfRule>
  </conditionalFormatting>
  <conditionalFormatting sqref="V505:V509">
    <cfRule type="cellIs" dxfId="6915" priority="10046" operator="equal">
      <formula>"X"</formula>
    </cfRule>
  </conditionalFormatting>
  <conditionalFormatting sqref="AC505:AD509">
    <cfRule type="expression" dxfId="6914" priority="10044">
      <formula>AE505=15</formula>
    </cfRule>
  </conditionalFormatting>
  <conditionalFormatting sqref="AE505:AF509">
    <cfRule type="expression" dxfId="6913" priority="10043">
      <formula>AC505=25</formula>
    </cfRule>
  </conditionalFormatting>
  <conditionalFormatting sqref="V505:V509">
    <cfRule type="expression" dxfId="6912" priority="10041">
      <formula>U505=Y</formula>
    </cfRule>
    <cfRule type="expression" dxfId="6911" priority="10042">
      <formula>U505="y"</formula>
    </cfRule>
  </conditionalFormatting>
  <conditionalFormatting sqref="V506">
    <cfRule type="expression" dxfId="6910" priority="10039">
      <formula>$U$20=Y</formula>
    </cfRule>
    <cfRule type="expression" dxfId="6909" priority="10040">
      <formula>$U$20=x</formula>
    </cfRule>
  </conditionalFormatting>
  <conditionalFormatting sqref="AA505:AB505">
    <cfRule type="expression" dxfId="6908" priority="10026">
      <formula>AA505=10</formula>
    </cfRule>
    <cfRule type="expression" dxfId="6907" priority="10027">
      <formula>Y505=15</formula>
    </cfRule>
    <cfRule type="expression" dxfId="6906" priority="10028">
      <formula>W505=25</formula>
    </cfRule>
    <cfRule type="cellIs" dxfId="6905" priority="10038" operator="equal">
      <formula>25</formula>
    </cfRule>
  </conditionalFormatting>
  <conditionalFormatting sqref="AA505:AB505">
    <cfRule type="expression" dxfId="6904" priority="10035">
      <formula>AC505=15</formula>
    </cfRule>
    <cfRule type="expression" dxfId="6903" priority="10036">
      <formula>AE505=10</formula>
    </cfRule>
    <cfRule type="expression" dxfId="6902" priority="10037">
      <formula>AC505=15</formula>
    </cfRule>
  </conditionalFormatting>
  <conditionalFormatting sqref="W505:X505">
    <cfRule type="expression" dxfId="6901" priority="10032">
      <formula>AA505=10</formula>
    </cfRule>
    <cfRule type="expression" dxfId="6900" priority="10033">
      <formula>W505=25</formula>
    </cfRule>
    <cfRule type="expression" dxfId="6899" priority="10034">
      <formula>Y505=15</formula>
    </cfRule>
  </conditionalFormatting>
  <conditionalFormatting sqref="Y505:Z505">
    <cfRule type="expression" dxfId="6898" priority="10029">
      <formula>Y505=15</formula>
    </cfRule>
    <cfRule type="expression" dxfId="6897" priority="10030">
      <formula>AA505=10</formula>
    </cfRule>
    <cfRule type="expression" dxfId="6896" priority="10031">
      <formula>W505=25</formula>
    </cfRule>
  </conditionalFormatting>
  <conditionalFormatting sqref="AA506:AB509">
    <cfRule type="expression" dxfId="6895" priority="10013">
      <formula>AA506=10</formula>
    </cfRule>
    <cfRule type="expression" dxfId="6894" priority="10014">
      <formula>Y506=15</formula>
    </cfRule>
    <cfRule type="expression" dxfId="6893" priority="10015">
      <formula>W506=25</formula>
    </cfRule>
    <cfRule type="cellIs" dxfId="6892" priority="10025" operator="equal">
      <formula>25</formula>
    </cfRule>
  </conditionalFormatting>
  <conditionalFormatting sqref="AA506:AB509">
    <cfRule type="expression" dxfId="6891" priority="10022">
      <formula>AC506=15</formula>
    </cfRule>
    <cfRule type="expression" dxfId="6890" priority="10023">
      <formula>AE506=10</formula>
    </cfRule>
    <cfRule type="expression" dxfId="6889" priority="10024">
      <formula>AC506=15</formula>
    </cfRule>
  </conditionalFormatting>
  <conditionalFormatting sqref="W506:X509">
    <cfRule type="expression" dxfId="6888" priority="10019">
      <formula>AA506=10</formula>
    </cfRule>
    <cfRule type="expression" dxfId="6887" priority="10020">
      <formula>W506=25</formula>
    </cfRule>
    <cfRule type="expression" dxfId="6886" priority="10021">
      <formula>Y506=15</formula>
    </cfRule>
  </conditionalFormatting>
  <conditionalFormatting sqref="Y506:Z509">
    <cfRule type="expression" dxfId="6885" priority="10016">
      <formula>Y506=15</formula>
    </cfRule>
    <cfRule type="expression" dxfId="6884" priority="10017">
      <formula>AA506=10</formula>
    </cfRule>
    <cfRule type="expression" dxfId="6883" priority="10018">
      <formula>W506=25</formula>
    </cfRule>
  </conditionalFormatting>
  <conditionalFormatting sqref="U505:U509">
    <cfRule type="expression" dxfId="6882" priority="10012">
      <formula>V505="X"</formula>
    </cfRule>
  </conditionalFormatting>
  <conditionalFormatting sqref="U511:V515">
    <cfRule type="cellIs" dxfId="6881" priority="10011" operator="equal">
      <formula>"X"</formula>
    </cfRule>
  </conditionalFormatting>
  <conditionalFormatting sqref="AC511:AD515">
    <cfRule type="cellIs" dxfId="6880" priority="10010" operator="equal">
      <formula>25</formula>
    </cfRule>
  </conditionalFormatting>
  <conditionalFormatting sqref="AE511:AF515">
    <cfRule type="cellIs" dxfId="6879" priority="10009" operator="equal">
      <formula>15</formula>
    </cfRule>
  </conditionalFormatting>
  <conditionalFormatting sqref="U511:U515">
    <cfRule type="cellIs" dxfId="6878" priority="10007" operator="equal">
      <formula>"Y"</formula>
    </cfRule>
  </conditionalFormatting>
  <conditionalFormatting sqref="V511:V515">
    <cfRule type="cellIs" dxfId="6877" priority="10008" operator="equal">
      <formula>"X"</formula>
    </cfRule>
  </conditionalFormatting>
  <conditionalFormatting sqref="AC511:AD515">
    <cfRule type="expression" dxfId="6876" priority="10006">
      <formula>AE511=15</formula>
    </cfRule>
  </conditionalFormatting>
  <conditionalFormatting sqref="AE511:AF515">
    <cfRule type="expression" dxfId="6875" priority="10005">
      <formula>AC511=25</formula>
    </cfRule>
  </conditionalFormatting>
  <conditionalFormatting sqref="V511:V515">
    <cfRule type="expression" dxfId="6874" priority="10003">
      <formula>U511=Y</formula>
    </cfRule>
    <cfRule type="expression" dxfId="6873" priority="10004">
      <formula>U511="y"</formula>
    </cfRule>
  </conditionalFormatting>
  <conditionalFormatting sqref="V512">
    <cfRule type="expression" dxfId="6872" priority="10001">
      <formula>$U$20=Y</formula>
    </cfRule>
    <cfRule type="expression" dxfId="6871" priority="10002">
      <formula>$U$20=x</formula>
    </cfRule>
  </conditionalFormatting>
  <conditionalFormatting sqref="AA511:AB511">
    <cfRule type="expression" dxfId="6870" priority="9988">
      <formula>AA511=10</formula>
    </cfRule>
    <cfRule type="expression" dxfId="6869" priority="9989">
      <formula>Y511=15</formula>
    </cfRule>
    <cfRule type="expression" dxfId="6868" priority="9990">
      <formula>W511=25</formula>
    </cfRule>
    <cfRule type="cellIs" dxfId="6867" priority="10000" operator="equal">
      <formula>25</formula>
    </cfRule>
  </conditionalFormatting>
  <conditionalFormatting sqref="AA511:AB511">
    <cfRule type="expression" dxfId="6866" priority="9997">
      <formula>AC511=15</formula>
    </cfRule>
    <cfRule type="expression" dxfId="6865" priority="9998">
      <formula>AE511=10</formula>
    </cfRule>
    <cfRule type="expression" dxfId="6864" priority="9999">
      <formula>AC511=15</formula>
    </cfRule>
  </conditionalFormatting>
  <conditionalFormatting sqref="W511:X511">
    <cfRule type="expression" dxfId="6863" priority="9994">
      <formula>AA511=10</formula>
    </cfRule>
    <cfRule type="expression" dxfId="6862" priority="9995">
      <formula>W511=25</formula>
    </cfRule>
    <cfRule type="expression" dxfId="6861" priority="9996">
      <formula>Y511=15</formula>
    </cfRule>
  </conditionalFormatting>
  <conditionalFormatting sqref="Y511:Z511">
    <cfRule type="expression" dxfId="6860" priority="9991">
      <formula>Y511=15</formula>
    </cfRule>
    <cfRule type="expression" dxfId="6859" priority="9992">
      <formula>AA511=10</formula>
    </cfRule>
    <cfRule type="expression" dxfId="6858" priority="9993">
      <formula>W511=25</formula>
    </cfRule>
  </conditionalFormatting>
  <conditionalFormatting sqref="AA512:AB515">
    <cfRule type="expression" dxfId="6857" priority="9975">
      <formula>AA512=10</formula>
    </cfRule>
    <cfRule type="expression" dxfId="6856" priority="9976">
      <formula>Y512=15</formula>
    </cfRule>
    <cfRule type="expression" dxfId="6855" priority="9977">
      <formula>W512=25</formula>
    </cfRule>
    <cfRule type="cellIs" dxfId="6854" priority="9987" operator="equal">
      <formula>25</formula>
    </cfRule>
  </conditionalFormatting>
  <conditionalFormatting sqref="AA512:AB515">
    <cfRule type="expression" dxfId="6853" priority="9984">
      <formula>AC512=15</formula>
    </cfRule>
    <cfRule type="expression" dxfId="6852" priority="9985">
      <formula>AE512=10</formula>
    </cfRule>
    <cfRule type="expression" dxfId="6851" priority="9986">
      <formula>AC512=15</formula>
    </cfRule>
  </conditionalFormatting>
  <conditionalFormatting sqref="W512:X515">
    <cfRule type="expression" dxfId="6850" priority="9981">
      <formula>AA512=10</formula>
    </cfRule>
    <cfRule type="expression" dxfId="6849" priority="9982">
      <formula>W512=25</formula>
    </cfRule>
    <cfRule type="expression" dxfId="6848" priority="9983">
      <formula>Y512=15</formula>
    </cfRule>
  </conditionalFormatting>
  <conditionalFormatting sqref="Y512:Z515">
    <cfRule type="expression" dxfId="6847" priority="9978">
      <formula>Y512=15</formula>
    </cfRule>
    <cfRule type="expression" dxfId="6846" priority="9979">
      <formula>AA512=10</formula>
    </cfRule>
    <cfRule type="expression" dxfId="6845" priority="9980">
      <formula>W512=25</formula>
    </cfRule>
  </conditionalFormatting>
  <conditionalFormatting sqref="U511:U515">
    <cfRule type="expression" dxfId="6844" priority="9974">
      <formula>V511="X"</formula>
    </cfRule>
  </conditionalFormatting>
  <conditionalFormatting sqref="AN469:AO469">
    <cfRule type="cellIs" dxfId="6843" priority="9972" operator="equal">
      <formula>"NO"</formula>
    </cfRule>
  </conditionalFormatting>
  <conditionalFormatting sqref="AN475:AO475">
    <cfRule type="cellIs" dxfId="6842" priority="9970" operator="equal">
      <formula>"NO"</formula>
    </cfRule>
  </conditionalFormatting>
  <conditionalFormatting sqref="AN476:AO478">
    <cfRule type="cellIs" dxfId="6841" priority="9968" operator="equal">
      <formula>"NO"</formula>
    </cfRule>
  </conditionalFormatting>
  <conditionalFormatting sqref="AN481:AO481">
    <cfRule type="cellIs" dxfId="6840" priority="9966" operator="equal">
      <formula>"NO"</formula>
    </cfRule>
  </conditionalFormatting>
  <conditionalFormatting sqref="AN487:AO487">
    <cfRule type="cellIs" dxfId="6839" priority="9964" operator="equal">
      <formula>"NO"</formula>
    </cfRule>
  </conditionalFormatting>
  <conditionalFormatting sqref="AN488:AO488">
    <cfRule type="cellIs" dxfId="6838" priority="9962" operator="equal">
      <formula>"NO"</formula>
    </cfRule>
  </conditionalFormatting>
  <conditionalFormatting sqref="AN493:AO493">
    <cfRule type="cellIs" dxfId="6837" priority="9960" operator="equal">
      <formula>"NO"</formula>
    </cfRule>
  </conditionalFormatting>
  <conditionalFormatting sqref="AN494:AO494">
    <cfRule type="cellIs" dxfId="6836" priority="9958" operator="equal">
      <formula>"NO"</formula>
    </cfRule>
  </conditionalFormatting>
  <conditionalFormatting sqref="AN499:AO499">
    <cfRule type="cellIs" dxfId="6835" priority="9956" operator="equal">
      <formula>"NO"</formula>
    </cfRule>
  </conditionalFormatting>
  <conditionalFormatting sqref="AN500:AO500">
    <cfRule type="cellIs" dxfId="6834" priority="9954" operator="equal">
      <formula>"NO"</formula>
    </cfRule>
  </conditionalFormatting>
  <conditionalFormatting sqref="AN505:AO505">
    <cfRule type="cellIs" dxfId="6833" priority="9952" operator="equal">
      <formula>"NO"</formula>
    </cfRule>
  </conditionalFormatting>
  <conditionalFormatting sqref="AN506:AO506">
    <cfRule type="cellIs" dxfId="6832" priority="9950" operator="equal">
      <formula>"NO"</formula>
    </cfRule>
  </conditionalFormatting>
  <conditionalFormatting sqref="AN511:AO511">
    <cfRule type="cellIs" dxfId="6831" priority="9948" operator="equal">
      <formula>"NO"</formula>
    </cfRule>
  </conditionalFormatting>
  <conditionalFormatting sqref="AN512:AO512">
    <cfRule type="cellIs" dxfId="6830" priority="9946" operator="equal">
      <formula>"NO"</formula>
    </cfRule>
  </conditionalFormatting>
  <conditionalFormatting sqref="AJ428:AK428">
    <cfRule type="cellIs" dxfId="6829" priority="9618" operator="equal">
      <formula>"NO"</formula>
    </cfRule>
    <cfRule type="cellIs" dxfId="6828" priority="9619" operator="equal">
      <formula>"SI"</formula>
    </cfRule>
  </conditionalFormatting>
  <conditionalFormatting sqref="U427:V431">
    <cfRule type="cellIs" dxfId="6827" priority="9796" operator="equal">
      <formula>"X"</formula>
    </cfRule>
  </conditionalFormatting>
  <conditionalFormatting sqref="AJ429:AK431">
    <cfRule type="cellIs" dxfId="6826" priority="9794" operator="equal">
      <formula>"NO"</formula>
    </cfRule>
    <cfRule type="cellIs" dxfId="6825" priority="9795" operator="equal">
      <formula>"SI"</formula>
    </cfRule>
  </conditionalFormatting>
  <conditionalFormatting sqref="AL429:AM431">
    <cfRule type="cellIs" dxfId="6824" priority="9792" operator="equal">
      <formula>"ALE"</formula>
    </cfRule>
    <cfRule type="cellIs" dxfId="6823" priority="9793" operator="equal">
      <formula>"CON"</formula>
    </cfRule>
  </conditionalFormatting>
  <conditionalFormatting sqref="U427:U431">
    <cfRule type="cellIs" dxfId="6822" priority="9737" operator="equal">
      <formula>"Y"</formula>
    </cfRule>
  </conditionalFormatting>
  <conditionalFormatting sqref="AH427:AI431">
    <cfRule type="cellIs" dxfId="6821" priority="9788" operator="equal">
      <formula>0</formula>
    </cfRule>
    <cfRule type="cellIs" dxfId="6820" priority="9789" operator="between">
      <formula>"0.1"</formula>
      <formula>100</formula>
    </cfRule>
    <cfRule type="cellIs" dxfId="6819" priority="9790" operator="between">
      <formula>0</formula>
      <formula>100</formula>
    </cfRule>
    <cfRule type="cellIs" dxfId="6818" priority="9791" operator="between">
      <formula>0</formula>
      <formula>100</formula>
    </cfRule>
  </conditionalFormatting>
  <conditionalFormatting sqref="AI427:AI431">
    <cfRule type="cellIs" dxfId="6817" priority="9785" operator="equal">
      <formula>0</formula>
    </cfRule>
    <cfRule type="cellIs" dxfId="6816" priority="9786" operator="between">
      <formula>0</formula>
      <formula>100</formula>
    </cfRule>
    <cfRule type="cellIs" dxfId="6815" priority="9787" operator="between">
      <formula>"0.1"</formula>
      <formula>100</formula>
    </cfRule>
  </conditionalFormatting>
  <conditionalFormatting sqref="BA427">
    <cfRule type="cellIs" dxfId="6814" priority="9783" operator="equal">
      <formula>"NO"</formula>
    </cfRule>
    <cfRule type="cellIs" dxfId="6813" priority="9784" operator="equal">
      <formula>"SI"</formula>
    </cfRule>
  </conditionalFormatting>
  <conditionalFormatting sqref="AH427:AH431">
    <cfRule type="cellIs" dxfId="6812" priority="9782" operator="equal">
      <formula>0.58</formula>
    </cfRule>
  </conditionalFormatting>
  <conditionalFormatting sqref="AI427:AI431">
    <cfRule type="cellIs" dxfId="6811" priority="9781" operator="equal">
      <formula>0.56</formula>
    </cfRule>
  </conditionalFormatting>
  <conditionalFormatting sqref="AX427:AX431">
    <cfRule type="expression" dxfId="6810" priority="9755">
      <formula>"&lt;,2"</formula>
    </cfRule>
  </conditionalFormatting>
  <conditionalFormatting sqref="AV427:AV431">
    <cfRule type="expression" dxfId="6809" priority="9754">
      <formula>"&lt;,2"</formula>
    </cfRule>
  </conditionalFormatting>
  <conditionalFormatting sqref="AZ427">
    <cfRule type="expression" dxfId="6808" priority="9756">
      <formula>$BC427=25</formula>
    </cfRule>
    <cfRule type="expression" dxfId="6807" priority="9757">
      <formula>$BC427=24</formula>
    </cfRule>
    <cfRule type="expression" dxfId="6806" priority="9758">
      <formula>$BC427=23</formula>
    </cfRule>
    <cfRule type="expression" dxfId="6805" priority="9759">
      <formula>$BC427=22</formula>
    </cfRule>
    <cfRule type="expression" dxfId="6804" priority="9760">
      <formula>$BC427=21</formula>
    </cfRule>
    <cfRule type="expression" dxfId="6803" priority="9761">
      <formula>$BC427=20</formula>
    </cfRule>
    <cfRule type="expression" dxfId="6802" priority="9762">
      <formula>$BC427=19</formula>
    </cfRule>
    <cfRule type="expression" dxfId="6801" priority="9763">
      <formula>$BC427=18</formula>
    </cfRule>
    <cfRule type="expression" dxfId="6800" priority="9764">
      <formula>$BC427=17</formula>
    </cfRule>
    <cfRule type="expression" dxfId="6799" priority="9765">
      <formula>$BC427=16</formula>
    </cfRule>
    <cfRule type="expression" dxfId="6798" priority="9766">
      <formula>$BC427=15</formula>
    </cfRule>
    <cfRule type="expression" dxfId="6797" priority="9767">
      <formula>$BC427=14</formula>
    </cfRule>
    <cfRule type="expression" dxfId="6796" priority="9768">
      <formula>$BC427=13</formula>
    </cfRule>
    <cfRule type="expression" dxfId="6795" priority="9769">
      <formula>$BC427=12</formula>
    </cfRule>
    <cfRule type="expression" dxfId="6794" priority="9770">
      <formula>$BC427=11</formula>
    </cfRule>
    <cfRule type="expression" dxfId="6793" priority="9771">
      <formula>$BC427=10</formula>
    </cfRule>
    <cfRule type="expression" dxfId="6792" priority="9772">
      <formula>$BC427=9</formula>
    </cfRule>
    <cfRule type="expression" dxfId="6791" priority="9773">
      <formula>$BC427=8</formula>
    </cfRule>
    <cfRule type="expression" dxfId="6790" priority="9774">
      <formula>$BC427=7</formula>
    </cfRule>
    <cfRule type="expression" dxfId="6789" priority="9775">
      <formula>$BC427=6</formula>
    </cfRule>
    <cfRule type="expression" dxfId="6788" priority="9776">
      <formula>$BC427=5</formula>
    </cfRule>
    <cfRule type="expression" dxfId="6787" priority="9777">
      <formula>$BC427=4</formula>
    </cfRule>
    <cfRule type="expression" dxfId="6786" priority="9778">
      <formula>$BC427=3</formula>
    </cfRule>
    <cfRule type="expression" dxfId="6785" priority="9779">
      <formula>$BC427=2</formula>
    </cfRule>
    <cfRule type="expression" dxfId="6784" priority="9780">
      <formula>$BC427=1</formula>
    </cfRule>
  </conditionalFormatting>
  <conditionalFormatting sqref="AW427:AW431">
    <cfRule type="beginsWith" dxfId="6783" priority="9749" operator="beginsWith" text="MUY ALTA">
      <formula>LEFT(AW427,LEN("MUY ALTA"))="MUY ALTA"</formula>
    </cfRule>
    <cfRule type="beginsWith" dxfId="6782" priority="9750" operator="beginsWith" text="ALTA">
      <formula>LEFT(AW427,LEN("ALTA"))="ALTA"</formula>
    </cfRule>
    <cfRule type="beginsWith" dxfId="6781" priority="9751" operator="beginsWith" text="MEDIA">
      <formula>LEFT(AW427,LEN("MEDIA"))="MEDIA"</formula>
    </cfRule>
    <cfRule type="beginsWith" dxfId="6780" priority="9752" operator="beginsWith" text="BAJA">
      <formula>LEFT(AW427,LEN("BAJA"))="BAJA"</formula>
    </cfRule>
    <cfRule type="beginsWith" dxfId="6779" priority="9753" operator="beginsWith" text="MUY BAJA">
      <formula>LEFT(AW427,LEN("MUY BAJA"))="MUY BAJA"</formula>
    </cfRule>
  </conditionalFormatting>
  <conditionalFormatting sqref="AY427:AY431">
    <cfRule type="beginsWith" dxfId="6778" priority="9744" operator="beginsWith" text="MUY ALTA">
      <formula>LEFT(AY427,LEN("MUY ALTA"))="MUY ALTA"</formula>
    </cfRule>
    <cfRule type="beginsWith" dxfId="6777" priority="9745" operator="beginsWith" text="ALTA">
      <formula>LEFT(AY427,LEN("ALTA"))="ALTA"</formula>
    </cfRule>
    <cfRule type="beginsWith" dxfId="6776" priority="9746" operator="beginsWith" text="MEDIA">
      <formula>LEFT(AY427,LEN("MEDIA"))="MEDIA"</formula>
    </cfRule>
    <cfRule type="beginsWith" dxfId="6775" priority="9747" operator="beginsWith" text="BAJA">
      <formula>LEFT(AY427,LEN("BAJA"))="BAJA"</formula>
    </cfRule>
    <cfRule type="beginsWith" dxfId="6774" priority="9748" operator="beginsWith" text="MUY BAJA">
      <formula>LEFT(AY427,LEN("MUY BAJA"))="MUY BAJA"</formula>
    </cfRule>
  </conditionalFormatting>
  <conditionalFormatting sqref="AN429:AO431">
    <cfRule type="cellIs" dxfId="6773" priority="9742" operator="equal">
      <formula>"NO"</formula>
    </cfRule>
  </conditionalFormatting>
  <conditionalFormatting sqref="BA427:BA431">
    <cfRule type="cellIs" dxfId="6772" priority="9739" operator="equal">
      <formula>"Evitar"</formula>
    </cfRule>
    <cfRule type="cellIs" dxfId="6771" priority="9740" operator="equal">
      <formula>"Aceptar"</formula>
    </cfRule>
    <cfRule type="cellIs" dxfId="6770" priority="9741" operator="equal">
      <formula>"Reducir"</formula>
    </cfRule>
  </conditionalFormatting>
  <conditionalFormatting sqref="V427:V431">
    <cfRule type="cellIs" dxfId="6769" priority="9738" operator="equal">
      <formula>"X"</formula>
    </cfRule>
  </conditionalFormatting>
  <conditionalFormatting sqref="R427">
    <cfRule type="expression" dxfId="6768" priority="9712">
      <formula>$S427=25</formula>
    </cfRule>
    <cfRule type="expression" dxfId="6767" priority="9713">
      <formula>$S427=24</formula>
    </cfRule>
    <cfRule type="expression" dxfId="6766" priority="9714">
      <formula>$S427=23</formula>
    </cfRule>
    <cfRule type="expression" dxfId="6765" priority="9715">
      <formula>$S427=22</formula>
    </cfRule>
    <cfRule type="expression" dxfId="6764" priority="9716">
      <formula>$S427=21</formula>
    </cfRule>
    <cfRule type="expression" dxfId="6763" priority="9717">
      <formula>$S427=20</formula>
    </cfRule>
    <cfRule type="expression" dxfId="6762" priority="9718">
      <formula>$S427=19</formula>
    </cfRule>
    <cfRule type="expression" dxfId="6761" priority="9719">
      <formula>$S427=18</formula>
    </cfRule>
    <cfRule type="expression" dxfId="6760" priority="9720">
      <formula>$S427=17</formula>
    </cfRule>
    <cfRule type="expression" dxfId="6759" priority="9721">
      <formula>$S427=16</formula>
    </cfRule>
    <cfRule type="expression" dxfId="6758" priority="9722">
      <formula>$S427=15</formula>
    </cfRule>
    <cfRule type="expression" dxfId="6757" priority="9723">
      <formula>$S427=14</formula>
    </cfRule>
    <cfRule type="expression" dxfId="6756" priority="9724">
      <formula>$S427=13</formula>
    </cfRule>
    <cfRule type="expression" dxfId="6755" priority="9725">
      <formula>$S427=12</formula>
    </cfRule>
    <cfRule type="expression" dxfId="6754" priority="9726">
      <formula>$S427=11</formula>
    </cfRule>
    <cfRule type="expression" dxfId="6753" priority="9727">
      <formula>$S427=10</formula>
    </cfRule>
    <cfRule type="expression" dxfId="6752" priority="9728">
      <formula>$S427=9</formula>
    </cfRule>
    <cfRule type="expression" dxfId="6751" priority="9729">
      <formula>$S427=8</formula>
    </cfRule>
    <cfRule type="expression" dxfId="6750" priority="9730">
      <formula>$S427=7</formula>
    </cfRule>
    <cfRule type="expression" dxfId="6749" priority="9731">
      <formula>$S427=6</formula>
    </cfRule>
    <cfRule type="expression" dxfId="6748" priority="9732">
      <formula>$S427=5</formula>
    </cfRule>
    <cfRule type="expression" dxfId="6747" priority="9733">
      <formula>$S427=4</formula>
    </cfRule>
    <cfRule type="expression" dxfId="6746" priority="9734">
      <formula>$S427=3</formula>
    </cfRule>
    <cfRule type="expression" dxfId="6745" priority="9735">
      <formula>$S427=2</formula>
    </cfRule>
    <cfRule type="expression" dxfId="6744" priority="9736">
      <formula>$S427=1</formula>
    </cfRule>
  </conditionalFormatting>
  <conditionalFormatting sqref="P427:P431">
    <cfRule type="expression" dxfId="6743" priority="9711">
      <formula>"&lt;,2"</formula>
    </cfRule>
  </conditionalFormatting>
  <conditionalFormatting sqref="Q427:Q431">
    <cfRule type="cellIs" dxfId="6742" priority="9703" operator="equal">
      <formula>20</formula>
    </cfRule>
    <cfRule type="cellIs" dxfId="6741" priority="9704" operator="equal">
      <formula>10</formula>
    </cfRule>
    <cfRule type="cellIs" dxfId="6740" priority="9705" operator="equal">
      <formula>5</formula>
    </cfRule>
    <cfRule type="cellIs" dxfId="6739" priority="9706" operator="equal">
      <formula>1</formula>
    </cfRule>
    <cfRule type="cellIs" dxfId="6738" priority="9707" operator="equal">
      <formula>0.8</formula>
    </cfRule>
    <cfRule type="cellIs" dxfId="6737" priority="9708" operator="equal">
      <formula>0.6</formula>
    </cfRule>
    <cfRule type="cellIs" dxfId="6736" priority="9709" operator="equal">
      <formula>0.4</formula>
    </cfRule>
    <cfRule type="cellIs" dxfId="6735" priority="9710" operator="equal">
      <formula>20%</formula>
    </cfRule>
  </conditionalFormatting>
  <conditionalFormatting sqref="O427:O431">
    <cfRule type="cellIs" dxfId="6734" priority="9696" operator="equal">
      <formula>"MUY ALTA "</formula>
    </cfRule>
    <cfRule type="cellIs" dxfId="6733" priority="9697" operator="equal">
      <formula>"MUY ALTA"</formula>
    </cfRule>
    <cfRule type="cellIs" dxfId="6732" priority="9698" operator="equal">
      <formula>"ALTA"</formula>
    </cfRule>
    <cfRule type="cellIs" dxfId="6731" priority="9699" operator="equal">
      <formula>"MEDIA"</formula>
    </cfRule>
    <cfRule type="cellIs" dxfId="6730" priority="9700" operator="equal">
      <formula>"BAJA"</formula>
    </cfRule>
    <cfRule type="cellIs" dxfId="6729" priority="9701" operator="equal">
      <formula>"MUY BAJA"</formula>
    </cfRule>
    <cfRule type="cellIs" dxfId="6728" priority="9702" operator="equal">
      <formula>0.2</formula>
    </cfRule>
  </conditionalFormatting>
  <conditionalFormatting sqref="N427:N431">
    <cfRule type="beginsWith" priority="9689" operator="beginsWith" text="La actividad que conlleva el riesgo se ejecuta como máximos 2 veces por año">
      <formula>LEFT(N427,LEN("La actividad que conlleva el riesgo se ejecuta como máximos 2 veces por año"))="La actividad que conlleva el riesgo se ejecuta como máximos 2 veces por año"</formula>
    </cfRule>
    <cfRule type="cellIs" dxfId="6727" priority="9690" operator="equal">
      <formula>"La actividad que conlleva el riesgo se ejecuta como máximos 2 veces por año"</formula>
    </cfRule>
    <cfRule type="cellIs" dxfId="6726" priority="9691" operator="equal">
      <formula>"La actividad que conlleva el riesgo se ejecuta como máximos 2 veces por año "</formula>
    </cfRule>
    <cfRule type="containsText" dxfId="6725" priority="9693" operator="containsText" text="La actividad que conlleva el riesgo se ejecuta como máximos 2 veces por año">
      <formula>NOT(ISERROR(SEARCH("La actividad que conlleva el riesgo se ejecuta como máximos 2 veces por año",N427)))</formula>
    </cfRule>
    <cfRule type="cellIs" dxfId="6724" priority="9694" operator="equal">
      <formula>"La actividad que conlleva el riesgo se ejecuta como máximos 2 veces por año"</formula>
    </cfRule>
    <cfRule type="cellIs" dxfId="6723" priority="9695" operator="equal">
      <formula>"La actividad que conlleva el riesgo se ejecuta como máximos 2 veces por año"</formula>
    </cfRule>
  </conditionalFormatting>
  <conditionalFormatting sqref="V427:V431">
    <cfRule type="expression" dxfId="6722" priority="9687">
      <formula>U427=Y</formula>
    </cfRule>
    <cfRule type="expression" dxfId="6721" priority="9688">
      <formula>U427="y"</formula>
    </cfRule>
  </conditionalFormatting>
  <conditionalFormatting sqref="V428">
    <cfRule type="expression" dxfId="6720" priority="9685">
      <formula>$U$20=Y</formula>
    </cfRule>
    <cfRule type="expression" dxfId="6719" priority="9686">
      <formula>$U$20=x</formula>
    </cfRule>
  </conditionalFormatting>
  <conditionalFormatting sqref="U427:U431">
    <cfRule type="expression" dxfId="6718" priority="9684">
      <formula>V427="X"</formula>
    </cfRule>
  </conditionalFormatting>
  <conditionalFormatting sqref="V427:V431">
    <cfRule type="expression" dxfId="6717" priority="9682">
      <formula>U427=Y</formula>
    </cfRule>
    <cfRule type="expression" dxfId="6716" priority="9683">
      <formula>U427="y"</formula>
    </cfRule>
  </conditionalFormatting>
  <conditionalFormatting sqref="V428">
    <cfRule type="expression" dxfId="6715" priority="9680">
      <formula>$U$20=Y</formula>
    </cfRule>
    <cfRule type="expression" dxfId="6714" priority="9681">
      <formula>$U$20=x</formula>
    </cfRule>
  </conditionalFormatting>
  <conditionalFormatting sqref="U427:U431">
    <cfRule type="expression" dxfId="6713" priority="9679">
      <formula>V427="X"</formula>
    </cfRule>
  </conditionalFormatting>
  <conditionalFormatting sqref="AA427:AB427">
    <cfRule type="expression" dxfId="6712" priority="9666">
      <formula>AA427=10</formula>
    </cfRule>
    <cfRule type="expression" dxfId="6711" priority="9667">
      <formula>Y427=15</formula>
    </cfRule>
    <cfRule type="expression" dxfId="6710" priority="9668">
      <formula>W427=25</formula>
    </cfRule>
    <cfRule type="cellIs" dxfId="6709" priority="9678" operator="equal">
      <formula>25</formula>
    </cfRule>
  </conditionalFormatting>
  <conditionalFormatting sqref="AA427:AB427">
    <cfRule type="expression" dxfId="6708" priority="9675">
      <formula>AC427=15</formula>
    </cfRule>
    <cfRule type="expression" dxfId="6707" priority="9676">
      <formula>AE427=10</formula>
    </cfRule>
    <cfRule type="expression" dxfId="6706" priority="9677">
      <formula>AC427=15</formula>
    </cfRule>
  </conditionalFormatting>
  <conditionalFormatting sqref="W427:X427">
    <cfRule type="expression" dxfId="6705" priority="9672">
      <formula>AA427=10</formula>
    </cfRule>
    <cfRule type="expression" dxfId="6704" priority="9673">
      <formula>W427=25</formula>
    </cfRule>
    <cfRule type="expression" dxfId="6703" priority="9674">
      <formula>Y427=15</formula>
    </cfRule>
  </conditionalFormatting>
  <conditionalFormatting sqref="Y427:Z427">
    <cfRule type="expression" dxfId="6702" priority="9669">
      <formula>Y427=15</formula>
    </cfRule>
    <cfRule type="expression" dxfId="6701" priority="9670">
      <formula>AA427=10</formula>
    </cfRule>
    <cfRule type="expression" dxfId="6700" priority="9671">
      <formula>W427=25</formula>
    </cfRule>
  </conditionalFormatting>
  <conditionalFormatting sqref="AC427:AD427">
    <cfRule type="cellIs" dxfId="6699" priority="9665" operator="equal">
      <formula>25</formula>
    </cfRule>
  </conditionalFormatting>
  <conditionalFormatting sqref="AE427:AF427">
    <cfRule type="cellIs" dxfId="6698" priority="9664" operator="equal">
      <formula>15</formula>
    </cfRule>
  </conditionalFormatting>
  <conditionalFormatting sqref="AC427:AD427">
    <cfRule type="expression" dxfId="6697" priority="9663">
      <formula>AE427=15</formula>
    </cfRule>
  </conditionalFormatting>
  <conditionalFormatting sqref="AE427:AF427">
    <cfRule type="expression" dxfId="6696" priority="9662">
      <formula>AC427=25</formula>
    </cfRule>
  </conditionalFormatting>
  <conditionalFormatting sqref="AA429:AB431">
    <cfRule type="expression" dxfId="6695" priority="9649">
      <formula>AA429=10</formula>
    </cfRule>
    <cfRule type="expression" dxfId="6694" priority="9650">
      <formula>Y429=15</formula>
    </cfRule>
    <cfRule type="expression" dxfId="6693" priority="9651">
      <formula>W429=25</formula>
    </cfRule>
    <cfRule type="cellIs" dxfId="6692" priority="9661" operator="equal">
      <formula>25</formula>
    </cfRule>
  </conditionalFormatting>
  <conditionalFormatting sqref="AA429:AB431">
    <cfRule type="expression" dxfId="6691" priority="9658">
      <formula>AC429=15</formula>
    </cfRule>
    <cfRule type="expression" dxfId="6690" priority="9659">
      <formula>AE429=10</formula>
    </cfRule>
    <cfRule type="expression" dxfId="6689" priority="9660">
      <formula>AC429=15</formula>
    </cfRule>
  </conditionalFormatting>
  <conditionalFormatting sqref="W429:X431">
    <cfRule type="expression" dxfId="6688" priority="9655">
      <formula>AA429=10</formula>
    </cfRule>
    <cfRule type="expression" dxfId="6687" priority="9656">
      <formula>W429=25</formula>
    </cfRule>
    <cfRule type="expression" dxfId="6686" priority="9657">
      <formula>Y429=15</formula>
    </cfRule>
  </conditionalFormatting>
  <conditionalFormatting sqref="Y429:Z431">
    <cfRule type="expression" dxfId="6685" priority="9652">
      <formula>Y429=15</formula>
    </cfRule>
    <cfRule type="expression" dxfId="6684" priority="9653">
      <formula>AA429=10</formula>
    </cfRule>
    <cfRule type="expression" dxfId="6683" priority="9654">
      <formula>W429=25</formula>
    </cfRule>
  </conditionalFormatting>
  <conditionalFormatting sqref="AA428:AB428">
    <cfRule type="expression" dxfId="6682" priority="9636">
      <formula>AA428=10</formula>
    </cfRule>
    <cfRule type="expression" dxfId="6681" priority="9637">
      <formula>Y428=15</formula>
    </cfRule>
    <cfRule type="expression" dxfId="6680" priority="9638">
      <formula>W428=25</formula>
    </cfRule>
    <cfRule type="cellIs" dxfId="6679" priority="9648" operator="equal">
      <formula>25</formula>
    </cfRule>
  </conditionalFormatting>
  <conditionalFormatting sqref="AA428:AB428">
    <cfRule type="expression" dxfId="6678" priority="9645">
      <formula>AC428=15</formula>
    </cfRule>
    <cfRule type="expression" dxfId="6677" priority="9646">
      <formula>AE428=10</formula>
    </cfRule>
    <cfRule type="expression" dxfId="6676" priority="9647">
      <formula>AC428=15</formula>
    </cfRule>
  </conditionalFormatting>
  <conditionalFormatting sqref="W428:X428">
    <cfRule type="expression" dxfId="6675" priority="9642">
      <formula>AA428=10</formula>
    </cfRule>
    <cfRule type="expression" dxfId="6674" priority="9643">
      <formula>W428=25</formula>
    </cfRule>
    <cfRule type="expression" dxfId="6673" priority="9644">
      <formula>Y428=15</formula>
    </cfRule>
  </conditionalFormatting>
  <conditionalFormatting sqref="Y428:Z428">
    <cfRule type="expression" dxfId="6672" priority="9639">
      <formula>Y428=15</formula>
    </cfRule>
    <cfRule type="expression" dxfId="6671" priority="9640">
      <formula>AA428=10</formula>
    </cfRule>
    <cfRule type="expression" dxfId="6670" priority="9641">
      <formula>W428=25</formula>
    </cfRule>
  </conditionalFormatting>
  <conditionalFormatting sqref="AC428:AD431">
    <cfRule type="cellIs" dxfId="6669" priority="9635" operator="equal">
      <formula>25</formula>
    </cfRule>
  </conditionalFormatting>
  <conditionalFormatting sqref="AE428:AF431">
    <cfRule type="cellIs" dxfId="6668" priority="9634" operator="equal">
      <formula>15</formula>
    </cfRule>
  </conditionalFormatting>
  <conditionalFormatting sqref="AC428:AD431">
    <cfRule type="expression" dxfId="6667" priority="9633">
      <formula>AE428=15</formula>
    </cfRule>
  </conditionalFormatting>
  <conditionalFormatting sqref="AE428:AF431">
    <cfRule type="expression" dxfId="6666" priority="9632">
      <formula>AC428=25</formula>
    </cfRule>
  </conditionalFormatting>
  <conditionalFormatting sqref="CA427:CC431 CE427:CG431 CI427:CK431 CM427:CO431">
    <cfRule type="cellIs" dxfId="6665" priority="9630" operator="equal">
      <formula>"NO"</formula>
    </cfRule>
    <cfRule type="cellIs" dxfId="6664" priority="9631" operator="equal">
      <formula>"SI"</formula>
    </cfRule>
  </conditionalFormatting>
  <conditionalFormatting sqref="DA427:DC431 DE427:DG431 DM427:DO431 DI427:DK431">
    <cfRule type="cellIs" dxfId="6663" priority="9628" operator="equal">
      <formula>"NO"</formula>
    </cfRule>
    <cfRule type="cellIs" dxfId="6662" priority="9629" operator="equal">
      <formula>"SI"</formula>
    </cfRule>
  </conditionalFormatting>
  <conditionalFormatting sqref="CV427:CY431">
    <cfRule type="cellIs" dxfId="6661" priority="9626" operator="equal">
      <formula>"NO"</formula>
    </cfRule>
    <cfRule type="cellIs" dxfId="6660" priority="9627" operator="equal">
      <formula>"SI"</formula>
    </cfRule>
  </conditionalFormatting>
  <conditionalFormatting sqref="AN427:AO427">
    <cfRule type="cellIs" dxfId="6659" priority="9620" operator="equal">
      <formula>"NO"</formula>
    </cfRule>
  </conditionalFormatting>
  <conditionalFormatting sqref="AJ427:AK427">
    <cfRule type="cellIs" dxfId="6658" priority="9624" operator="equal">
      <formula>"NO"</formula>
    </cfRule>
    <cfRule type="cellIs" dxfId="6657" priority="9625" operator="equal">
      <formula>"SI"</formula>
    </cfRule>
  </conditionalFormatting>
  <conditionalFormatting sqref="AL427:AM427">
    <cfRule type="cellIs" dxfId="6656" priority="9622" operator="equal">
      <formula>"ALE"</formula>
    </cfRule>
    <cfRule type="cellIs" dxfId="6655" priority="9623" operator="equal">
      <formula>"CON"</formula>
    </cfRule>
  </conditionalFormatting>
  <conditionalFormatting sqref="AL428:AM428">
    <cfRule type="cellIs" dxfId="6654" priority="9616" operator="equal">
      <formula>"ALE"</formula>
    </cfRule>
    <cfRule type="cellIs" dxfId="6653" priority="9617" operator="equal">
      <formula>"CON"</formula>
    </cfRule>
  </conditionalFormatting>
  <conditionalFormatting sqref="AN428:AO428">
    <cfRule type="cellIs" dxfId="6652" priority="9614" operator="equal">
      <formula>"NO"</formula>
    </cfRule>
  </conditionalFormatting>
  <conditionalFormatting sqref="U283:V287 U295:V299 U301:V305 U307:V311 U313:V317 U319:V323 U325:V329 U331:V335 U280:V281">
    <cfRule type="cellIs" dxfId="6651" priority="9613" operator="equal">
      <formula>"X"</formula>
    </cfRule>
  </conditionalFormatting>
  <conditionalFormatting sqref="AJ277:AK281 AJ283:AK287 AJ295:AK299 AJ301:AK305 AJ307:AK311 AJ313:AK317 AJ319:AK323 AJ325:AK329 AJ331:AK335">
    <cfRule type="cellIs" dxfId="6650" priority="9611" operator="equal">
      <formula>"NO"</formula>
    </cfRule>
    <cfRule type="cellIs" dxfId="6649" priority="9612" operator="equal">
      <formula>"SI"</formula>
    </cfRule>
  </conditionalFormatting>
  <conditionalFormatting sqref="AL277:AM281 AL283:AM287 AL295:AM299 AL301:AM305 AL307:AM311 AL313:AM317 AL319:AM323 AL325:AM329 AL331:AM335">
    <cfRule type="cellIs" dxfId="6648" priority="9609" operator="equal">
      <formula>"ALE"</formula>
    </cfRule>
    <cfRule type="cellIs" dxfId="6647" priority="9610" operator="equal">
      <formula>"CON"</formula>
    </cfRule>
  </conditionalFormatting>
  <conditionalFormatting sqref="W297:X299 W304:X305 W310:X311 W316:X317 W335:X335">
    <cfRule type="cellIs" dxfId="6646" priority="9608" operator="equal">
      <formula>25</formula>
    </cfRule>
  </conditionalFormatting>
  <conditionalFormatting sqref="Y297:Z299 Y304:Z305 Y310:Z311 Y316:Z317 Y335:Z335">
    <cfRule type="cellIs" dxfId="6645" priority="9607" operator="equal">
      <formula>15</formula>
    </cfRule>
  </conditionalFormatting>
  <conditionalFormatting sqref="AA297:AB299 AA304:AB305 AA310:AB311 AA316:AB317 AA335:AB335">
    <cfRule type="cellIs" dxfId="6644" priority="9606" operator="equal">
      <formula>10</formula>
    </cfRule>
  </conditionalFormatting>
  <conditionalFormatting sqref="AC277:AD281">
    <cfRule type="cellIs" dxfId="6643" priority="9605" operator="equal">
      <formula>25</formula>
    </cfRule>
  </conditionalFormatting>
  <conditionalFormatting sqref="AE277:AF281">
    <cfRule type="cellIs" dxfId="6642" priority="9604" operator="equal">
      <formula>15</formula>
    </cfRule>
  </conditionalFormatting>
  <conditionalFormatting sqref="U283:U287 U295:U299 U301:U305 U307:U311 U313:U317 U319:U323 U325:U329 U331:U335 U280:U281">
    <cfRule type="cellIs" dxfId="6641" priority="9549" operator="equal">
      <formula>"Y"</formula>
    </cfRule>
  </conditionalFormatting>
  <conditionalFormatting sqref="AH277:AI281 AH283:AI287 AH295:AI299 AH301:AI305 AH307:AI311 AH313:AI317 AH319:AI323 AH325:AI329 AH331:AI335">
    <cfRule type="cellIs" dxfId="6640" priority="9600" operator="equal">
      <formula>0</formula>
    </cfRule>
    <cfRule type="cellIs" dxfId="6639" priority="9601" operator="between">
      <formula>"0.1"</formula>
      <formula>100</formula>
    </cfRule>
    <cfRule type="cellIs" dxfId="6638" priority="9602" operator="between">
      <formula>0</formula>
      <formula>100</formula>
    </cfRule>
    <cfRule type="cellIs" dxfId="6637" priority="9603" operator="between">
      <formula>0</formula>
      <formula>100</formula>
    </cfRule>
  </conditionalFormatting>
  <conditionalFormatting sqref="AI277:AI281 AI283:AI287 AI295:AI299 AI301:AI305 AI307:AI311 AI313:AI317 AI319:AI323 AI325:AI329 AI331:AI335">
    <cfRule type="cellIs" dxfId="6636" priority="9597" operator="equal">
      <formula>0</formula>
    </cfRule>
    <cfRule type="cellIs" dxfId="6635" priority="9598" operator="between">
      <formula>0</formula>
      <formula>100</formula>
    </cfRule>
    <cfRule type="cellIs" dxfId="6634" priority="9599" operator="between">
      <formula>"0.1"</formula>
      <formula>100</formula>
    </cfRule>
  </conditionalFormatting>
  <conditionalFormatting sqref="BA283 BA295 BA301 BA307 BA313 BA319 BA325 BA331 BA277">
    <cfRule type="cellIs" dxfId="6633" priority="9595" operator="equal">
      <formula>"NO"</formula>
    </cfRule>
    <cfRule type="cellIs" dxfId="6632" priority="9596" operator="equal">
      <formula>"SI"</formula>
    </cfRule>
  </conditionalFormatting>
  <conditionalFormatting sqref="AH277:AH281 AH283:AH287 AH295:AH299 AH301:AH305 AH307:AH311 AH313:AH317 AH319:AH323 AH325:AH329 AH331:AH335">
    <cfRule type="cellIs" dxfId="6631" priority="9594" operator="equal">
      <formula>0.58</formula>
    </cfRule>
  </conditionalFormatting>
  <conditionalFormatting sqref="AI277:AI281 AI283:AI287 AI295:AI299 AI301:AI305 AI307:AI311 AI313:AI317 AI319:AI323 AI325:AI329 AI331:AI335">
    <cfRule type="cellIs" dxfId="6630" priority="9593" operator="equal">
      <formula>0.56</formula>
    </cfRule>
  </conditionalFormatting>
  <conditionalFormatting sqref="AX277:AX281 AX283:AX287 AX295:AX299 AX301:AX305 AX307:AX311 AX313:AX317 AX319:AX323 AX325:AX329 AX331:AX335">
    <cfRule type="expression" dxfId="6629" priority="9567">
      <formula>"&lt;,2"</formula>
    </cfRule>
  </conditionalFormatting>
  <conditionalFormatting sqref="AV277:AV281 AV283:AV287 AV295:AV299 AV301:AV305 AV307:AV311 AV313:AV317 AV319:AV323 AV325:AV329 AV331:AV335">
    <cfRule type="expression" dxfId="6628" priority="9566">
      <formula>"&lt;,2"</formula>
    </cfRule>
  </conditionalFormatting>
  <conditionalFormatting sqref="AZ277 AZ283 AZ295 AZ301 AZ307 AZ313 AZ319 AZ325 AZ331">
    <cfRule type="expression" dxfId="6627" priority="9568">
      <formula>$BC277=25</formula>
    </cfRule>
    <cfRule type="expression" dxfId="6626" priority="9569">
      <formula>$BC277=24</formula>
    </cfRule>
    <cfRule type="expression" dxfId="6625" priority="9570">
      <formula>$BC277=23</formula>
    </cfRule>
    <cfRule type="expression" dxfId="6624" priority="9571">
      <formula>$BC277=22</formula>
    </cfRule>
    <cfRule type="expression" dxfId="6623" priority="9572">
      <formula>$BC277=21</formula>
    </cfRule>
    <cfRule type="expression" dxfId="6622" priority="9573">
      <formula>$BC277=20</formula>
    </cfRule>
    <cfRule type="expression" dxfId="6621" priority="9574">
      <formula>$BC277=19</formula>
    </cfRule>
    <cfRule type="expression" dxfId="6620" priority="9575">
      <formula>$BC277=18</formula>
    </cfRule>
    <cfRule type="expression" dxfId="6619" priority="9576">
      <formula>$BC277=17</formula>
    </cfRule>
    <cfRule type="expression" dxfId="6618" priority="9577">
      <formula>$BC277=16</formula>
    </cfRule>
    <cfRule type="expression" dxfId="6617" priority="9578">
      <formula>$BC277=15</formula>
    </cfRule>
    <cfRule type="expression" dxfId="6616" priority="9579">
      <formula>$BC277=14</formula>
    </cfRule>
    <cfRule type="expression" dxfId="6615" priority="9580">
      <formula>$BC277=13</formula>
    </cfRule>
    <cfRule type="expression" dxfId="6614" priority="9581">
      <formula>$BC277=12</formula>
    </cfRule>
    <cfRule type="expression" dxfId="6613" priority="9582">
      <formula>$BC277=11</formula>
    </cfRule>
    <cfRule type="expression" dxfId="6612" priority="9583">
      <formula>$BC277=10</formula>
    </cfRule>
    <cfRule type="expression" dxfId="6611" priority="9584">
      <formula>$BC277=9</formula>
    </cfRule>
    <cfRule type="expression" dxfId="6610" priority="9585">
      <formula>$BC277=8</formula>
    </cfRule>
    <cfRule type="expression" dxfId="6609" priority="9586">
      <formula>$BC277=7</formula>
    </cfRule>
    <cfRule type="expression" dxfId="6608" priority="9587">
      <formula>$BC277=6</formula>
    </cfRule>
    <cfRule type="expression" dxfId="6607" priority="9588">
      <formula>$BC277=5</formula>
    </cfRule>
    <cfRule type="expression" dxfId="6606" priority="9589">
      <formula>$BC277=4</formula>
    </cfRule>
    <cfRule type="expression" dxfId="6605" priority="9590">
      <formula>$BC277=3</formula>
    </cfRule>
    <cfRule type="expression" dxfId="6604" priority="9591">
      <formula>$BC277=2</formula>
    </cfRule>
    <cfRule type="expression" dxfId="6603" priority="9592">
      <formula>$BC277=1</formula>
    </cfRule>
  </conditionalFormatting>
  <conditionalFormatting sqref="AW277:AW281 AW283:AW287 AW295:AW299 AW301:AW305 AW307:AW311 AW313:AW317 AW319:AW323 AW325:AW329 AW331:AW335">
    <cfRule type="beginsWith" dxfId="6602" priority="9561" operator="beginsWith" text="MUY ALTA">
      <formula>LEFT(AW277,LEN("MUY ALTA"))="MUY ALTA"</formula>
    </cfRule>
    <cfRule type="beginsWith" dxfId="6601" priority="9562" operator="beginsWith" text="ALTA">
      <formula>LEFT(AW277,LEN("ALTA"))="ALTA"</formula>
    </cfRule>
    <cfRule type="beginsWith" dxfId="6600" priority="9563" operator="beginsWith" text="MEDIA">
      <formula>LEFT(AW277,LEN("MEDIA"))="MEDIA"</formula>
    </cfRule>
    <cfRule type="beginsWith" dxfId="6599" priority="9564" operator="beginsWith" text="BAJA">
      <formula>LEFT(AW277,LEN("BAJA"))="BAJA"</formula>
    </cfRule>
    <cfRule type="beginsWith" dxfId="6598" priority="9565" operator="beginsWith" text="MUY BAJA">
      <formula>LEFT(AW277,LEN("MUY BAJA"))="MUY BAJA"</formula>
    </cfRule>
  </conditionalFormatting>
  <conditionalFormatting sqref="AY277:AY281 AY283:AY287 AY295:AY299 AY301:AY305 AY307:AY311 AY313:AY317 AY319:AY323 AY325:AY329 AY331:AY335">
    <cfRule type="beginsWith" dxfId="6597" priority="9556" operator="beginsWith" text="MUY ALTA">
      <formula>LEFT(AY277,LEN("MUY ALTA"))="MUY ALTA"</formula>
    </cfRule>
    <cfRule type="beginsWith" dxfId="6596" priority="9557" operator="beginsWith" text="ALTA">
      <formula>LEFT(AY277,LEN("ALTA"))="ALTA"</formula>
    </cfRule>
    <cfRule type="beginsWith" dxfId="6595" priority="9558" operator="beginsWith" text="MEDIA">
      <formula>LEFT(AY277,LEN("MEDIA"))="MEDIA"</formula>
    </cfRule>
    <cfRule type="beginsWith" dxfId="6594" priority="9559" operator="beginsWith" text="BAJA">
      <formula>LEFT(AY277,LEN("BAJA"))="BAJA"</formula>
    </cfRule>
    <cfRule type="beginsWith" dxfId="6593" priority="9560" operator="beginsWith" text="MUY BAJA">
      <formula>LEFT(AY277,LEN("MUY BAJA"))="MUY BAJA"</formula>
    </cfRule>
  </conditionalFormatting>
  <conditionalFormatting sqref="AN277:AO281 AN283:AO287 AN295:AO299 AN301:AO305 AN307:AO311 AN313:AO317 AN319:AO323 AN325:AO329 AN331:AO335">
    <cfRule type="cellIs" dxfId="6592" priority="9554" operator="equal">
      <formula>"NO"</formula>
    </cfRule>
  </conditionalFormatting>
  <conditionalFormatting sqref="BA283:BA287 BA295:BA299 BA301:BA305 BA307:BA311 BA313:BA317 BA319:BA323 BA325:BA329 BA331:BA335 BA277:BA281">
    <cfRule type="cellIs" dxfId="6591" priority="9551" operator="equal">
      <formula>"Evitar"</formula>
    </cfRule>
    <cfRule type="cellIs" dxfId="6590" priority="9552" operator="equal">
      <formula>"Aceptar"</formula>
    </cfRule>
    <cfRule type="cellIs" dxfId="6589" priority="9553" operator="equal">
      <formula>"Reducir"</formula>
    </cfRule>
  </conditionalFormatting>
  <conditionalFormatting sqref="V280:V281 V283:V287 V295:V299 V301:V305 V307:V311 V313:V317 V319:V323 V325:V329 V331:V335">
    <cfRule type="cellIs" dxfId="6588" priority="9550" operator="equal">
      <formula>"X"</formula>
    </cfRule>
  </conditionalFormatting>
  <conditionalFormatting sqref="P307:P311">
    <cfRule type="expression" dxfId="6587" priority="9283">
      <formula>"&lt;,2"</formula>
    </cfRule>
  </conditionalFormatting>
  <conditionalFormatting sqref="R277">
    <cfRule type="expression" dxfId="6586" priority="9524">
      <formula>$S277=25</formula>
    </cfRule>
    <cfRule type="expression" dxfId="6585" priority="9525">
      <formula>$S277=24</formula>
    </cfRule>
    <cfRule type="expression" dxfId="6584" priority="9526">
      <formula>$S277=23</formula>
    </cfRule>
    <cfRule type="expression" dxfId="6583" priority="9527">
      <formula>$S277=22</formula>
    </cfRule>
    <cfRule type="expression" dxfId="6582" priority="9528">
      <formula>$S277=21</formula>
    </cfRule>
    <cfRule type="expression" dxfId="6581" priority="9529">
      <formula>$S277=20</formula>
    </cfRule>
    <cfRule type="expression" dxfId="6580" priority="9530">
      <formula>$S277=19</formula>
    </cfRule>
    <cfRule type="expression" dxfId="6579" priority="9531">
      <formula>$S277=18</formula>
    </cfRule>
    <cfRule type="expression" dxfId="6578" priority="9532">
      <formula>$S277=17</formula>
    </cfRule>
    <cfRule type="expression" dxfId="6577" priority="9533">
      <formula>$S277=16</formula>
    </cfRule>
    <cfRule type="expression" dxfId="6576" priority="9534">
      <formula>$S277=15</formula>
    </cfRule>
    <cfRule type="expression" dxfId="6575" priority="9535">
      <formula>$S277=14</formula>
    </cfRule>
    <cfRule type="expression" dxfId="6574" priority="9536">
      <formula>$S277=13</formula>
    </cfRule>
    <cfRule type="expression" dxfId="6573" priority="9537">
      <formula>$S277=12</formula>
    </cfRule>
    <cfRule type="expression" dxfId="6572" priority="9538">
      <formula>$S277=11</formula>
    </cfRule>
    <cfRule type="expression" dxfId="6571" priority="9539">
      <formula>$S277=10</formula>
    </cfRule>
    <cfRule type="expression" dxfId="6570" priority="9540">
      <formula>$S277=9</formula>
    </cfRule>
    <cfRule type="expression" dxfId="6569" priority="9541">
      <formula>$S277=8</formula>
    </cfRule>
    <cfRule type="expression" dxfId="6568" priority="9542">
      <formula>$S277=7</formula>
    </cfRule>
    <cfRule type="expression" dxfId="6567" priority="9543">
      <formula>$S277=6</formula>
    </cfRule>
    <cfRule type="expression" dxfId="6566" priority="9544">
      <formula>$S277=5</formula>
    </cfRule>
    <cfRule type="expression" dxfId="6565" priority="9545">
      <formula>$S277=4</formula>
    </cfRule>
    <cfRule type="expression" dxfId="6564" priority="9546">
      <formula>$S277=3</formula>
    </cfRule>
    <cfRule type="expression" dxfId="6563" priority="9547">
      <formula>$S277=2</formula>
    </cfRule>
    <cfRule type="expression" dxfId="6562" priority="9548">
      <formula>$S277=1</formula>
    </cfRule>
  </conditionalFormatting>
  <conditionalFormatting sqref="P277:P281">
    <cfRule type="expression" dxfId="6561" priority="9523">
      <formula>"&lt;,2"</formula>
    </cfRule>
  </conditionalFormatting>
  <conditionalFormatting sqref="Q277:Q281">
    <cfRule type="cellIs" dxfId="6560" priority="9515" operator="equal">
      <formula>20</formula>
    </cfRule>
    <cfRule type="cellIs" dxfId="6559" priority="9516" operator="equal">
      <formula>10</formula>
    </cfRule>
    <cfRule type="cellIs" dxfId="6558" priority="9517" operator="equal">
      <formula>5</formula>
    </cfRule>
    <cfRule type="cellIs" dxfId="6557" priority="9518" operator="equal">
      <formula>1</formula>
    </cfRule>
    <cfRule type="cellIs" dxfId="6556" priority="9519" operator="equal">
      <formula>0.8</formula>
    </cfRule>
    <cfRule type="cellIs" dxfId="6555" priority="9520" operator="equal">
      <formula>0.6</formula>
    </cfRule>
    <cfRule type="cellIs" dxfId="6554" priority="9521" operator="equal">
      <formula>0.4</formula>
    </cfRule>
    <cfRule type="cellIs" dxfId="6553" priority="9522" operator="equal">
      <formula>20%</formula>
    </cfRule>
  </conditionalFormatting>
  <conditionalFormatting sqref="O277:O281">
    <cfRule type="cellIs" dxfId="6552" priority="9508" operator="equal">
      <formula>"MUY ALTA "</formula>
    </cfRule>
    <cfRule type="cellIs" dxfId="6551" priority="9509" operator="equal">
      <formula>"MUY ALTA"</formula>
    </cfRule>
    <cfRule type="cellIs" dxfId="6550" priority="9510" operator="equal">
      <formula>"ALTA"</formula>
    </cfRule>
    <cfRule type="cellIs" dxfId="6549" priority="9511" operator="equal">
      <formula>"MEDIA"</formula>
    </cfRule>
    <cfRule type="cellIs" dxfId="6548" priority="9512" operator="equal">
      <formula>"BAJA"</formula>
    </cfRule>
    <cfRule type="cellIs" dxfId="6547" priority="9513" operator="equal">
      <formula>"MUY BAJA"</formula>
    </cfRule>
    <cfRule type="cellIs" dxfId="6546" priority="9514" operator="equal">
      <formula>0.2</formula>
    </cfRule>
  </conditionalFormatting>
  <conditionalFormatting sqref="N277:N281">
    <cfRule type="beginsWith" priority="9501" operator="beginsWith" text="La actividad que conlleva el riesgo se ejecuta como máximos 2 veces por año">
      <formula>LEFT(N277,LEN("La actividad que conlleva el riesgo se ejecuta como máximos 2 veces por año"))="La actividad que conlleva el riesgo se ejecuta como máximos 2 veces por año"</formula>
    </cfRule>
    <cfRule type="cellIs" dxfId="6545" priority="9502" operator="equal">
      <formula>"La actividad que conlleva el riesgo se ejecuta como máximos 2 veces por año"</formula>
    </cfRule>
    <cfRule type="cellIs" dxfId="6544" priority="9503" operator="equal">
      <formula>"La actividad que conlleva el riesgo se ejecuta como máximos 2 veces por año "</formula>
    </cfRule>
    <cfRule type="containsText" dxfId="6543" priority="9505" operator="containsText" text="La actividad que conlleva el riesgo se ejecuta como máximos 2 veces por año">
      <formula>NOT(ISERROR(SEARCH("La actividad que conlleva el riesgo se ejecuta como máximos 2 veces por año",N277)))</formula>
    </cfRule>
    <cfRule type="cellIs" dxfId="6542" priority="9506" operator="equal">
      <formula>"La actividad que conlleva el riesgo se ejecuta como máximos 2 veces por año"</formula>
    </cfRule>
    <cfRule type="cellIs" dxfId="6541" priority="9507" operator="equal">
      <formula>"La actividad que conlleva el riesgo se ejecuta como máximos 2 veces por año"</formula>
    </cfRule>
  </conditionalFormatting>
  <conditionalFormatting sqref="R283">
    <cfRule type="expression" dxfId="6540" priority="9476">
      <formula>$S283=25</formula>
    </cfRule>
    <cfRule type="expression" dxfId="6539" priority="9477">
      <formula>$S283=24</formula>
    </cfRule>
    <cfRule type="expression" dxfId="6538" priority="9478">
      <formula>$S283=23</formula>
    </cfRule>
    <cfRule type="expression" dxfId="6537" priority="9479">
      <formula>$S283=22</formula>
    </cfRule>
    <cfRule type="expression" dxfId="6536" priority="9480">
      <formula>$S283=21</formula>
    </cfRule>
    <cfRule type="expression" dxfId="6535" priority="9481">
      <formula>$S283=20</formula>
    </cfRule>
    <cfRule type="expression" dxfId="6534" priority="9482">
      <formula>$S283=19</formula>
    </cfRule>
    <cfRule type="expression" dxfId="6533" priority="9483">
      <formula>$S283=18</formula>
    </cfRule>
    <cfRule type="expression" dxfId="6532" priority="9484">
      <formula>$S283=17</formula>
    </cfRule>
    <cfRule type="expression" dxfId="6531" priority="9485">
      <formula>$S283=16</formula>
    </cfRule>
    <cfRule type="expression" dxfId="6530" priority="9486">
      <formula>$S283=15</formula>
    </cfRule>
    <cfRule type="expression" dxfId="6529" priority="9487">
      <formula>$S283=14</formula>
    </cfRule>
    <cfRule type="expression" dxfId="6528" priority="9488">
      <formula>$S283=13</formula>
    </cfRule>
    <cfRule type="expression" dxfId="6527" priority="9489">
      <formula>$S283=12</formula>
    </cfRule>
    <cfRule type="expression" dxfId="6526" priority="9490">
      <formula>$S283=11</formula>
    </cfRule>
    <cfRule type="expression" dxfId="6525" priority="9491">
      <formula>$S283=10</formula>
    </cfRule>
    <cfRule type="expression" dxfId="6524" priority="9492">
      <formula>$S283=9</formula>
    </cfRule>
    <cfRule type="expression" dxfId="6523" priority="9493">
      <formula>$S283=8</formula>
    </cfRule>
    <cfRule type="expression" dxfId="6522" priority="9494">
      <formula>$S283=7</formula>
    </cfRule>
    <cfRule type="expression" dxfId="6521" priority="9495">
      <formula>$S283=6</formula>
    </cfRule>
    <cfRule type="expression" dxfId="6520" priority="9496">
      <formula>$S283=5</formula>
    </cfRule>
    <cfRule type="expression" dxfId="6519" priority="9497">
      <formula>$S283=4</formula>
    </cfRule>
    <cfRule type="expression" dxfId="6518" priority="9498">
      <formula>$S283=3</formula>
    </cfRule>
    <cfRule type="expression" dxfId="6517" priority="9499">
      <formula>$S283=2</formula>
    </cfRule>
    <cfRule type="expression" dxfId="6516" priority="9500">
      <formula>$S283=1</formula>
    </cfRule>
  </conditionalFormatting>
  <conditionalFormatting sqref="P283:P287">
    <cfRule type="expression" dxfId="6515" priority="9475">
      <formula>"&lt;,2"</formula>
    </cfRule>
  </conditionalFormatting>
  <conditionalFormatting sqref="Q283:Q287">
    <cfRule type="cellIs" dxfId="6514" priority="9467" operator="equal">
      <formula>20</formula>
    </cfRule>
    <cfRule type="cellIs" dxfId="6513" priority="9468" operator="equal">
      <formula>10</formula>
    </cfRule>
    <cfRule type="cellIs" dxfId="6512" priority="9469" operator="equal">
      <formula>5</formula>
    </cfRule>
    <cfRule type="cellIs" dxfId="6511" priority="9470" operator="equal">
      <formula>1</formula>
    </cfRule>
    <cfRule type="cellIs" dxfId="6510" priority="9471" operator="equal">
      <formula>0.8</formula>
    </cfRule>
    <cfRule type="cellIs" dxfId="6509" priority="9472" operator="equal">
      <formula>0.6</formula>
    </cfRule>
    <cfRule type="cellIs" dxfId="6508" priority="9473" operator="equal">
      <formula>0.4</formula>
    </cfRule>
    <cfRule type="cellIs" dxfId="6507" priority="9474" operator="equal">
      <formula>20%</formula>
    </cfRule>
  </conditionalFormatting>
  <conditionalFormatting sqref="O283:O287">
    <cfRule type="cellIs" dxfId="6506" priority="9460" operator="equal">
      <formula>"MUY ALTA "</formula>
    </cfRule>
    <cfRule type="cellIs" dxfId="6505" priority="9461" operator="equal">
      <formula>"MUY ALTA"</formula>
    </cfRule>
    <cfRule type="cellIs" dxfId="6504" priority="9462" operator="equal">
      <formula>"ALTA"</formula>
    </cfRule>
    <cfRule type="cellIs" dxfId="6503" priority="9463" operator="equal">
      <formula>"MEDIA"</formula>
    </cfRule>
    <cfRule type="cellIs" dxfId="6502" priority="9464" operator="equal">
      <formula>"BAJA"</formula>
    </cfRule>
    <cfRule type="cellIs" dxfId="6501" priority="9465" operator="equal">
      <formula>"MUY BAJA"</formula>
    </cfRule>
    <cfRule type="cellIs" dxfId="6500" priority="9466" operator="equal">
      <formula>0.2</formula>
    </cfRule>
  </conditionalFormatting>
  <conditionalFormatting sqref="N283:N287">
    <cfRule type="beginsWith" priority="9453" operator="beginsWith" text="La actividad que conlleva el riesgo se ejecuta como máximos 2 veces por año">
      <formula>LEFT(N283,LEN("La actividad que conlleva el riesgo se ejecuta como máximos 2 veces por año"))="La actividad que conlleva el riesgo se ejecuta como máximos 2 veces por año"</formula>
    </cfRule>
    <cfRule type="cellIs" dxfId="6499" priority="9454" operator="equal">
      <formula>"La actividad que conlleva el riesgo se ejecuta como máximos 2 veces por año"</formula>
    </cfRule>
    <cfRule type="cellIs" dxfId="6498" priority="9455" operator="equal">
      <formula>"La actividad que conlleva el riesgo se ejecuta como máximos 2 veces por año "</formula>
    </cfRule>
    <cfRule type="containsText" dxfId="6497" priority="9457" operator="containsText" text="La actividad que conlleva el riesgo se ejecuta como máximos 2 veces por año">
      <formula>NOT(ISERROR(SEARCH("La actividad que conlleva el riesgo se ejecuta como máximos 2 veces por año",N283)))</formula>
    </cfRule>
    <cfRule type="cellIs" dxfId="6496" priority="9458" operator="equal">
      <formula>"La actividad que conlleva el riesgo se ejecuta como máximos 2 veces por año"</formula>
    </cfRule>
    <cfRule type="cellIs" dxfId="6495" priority="9459" operator="equal">
      <formula>"La actividad que conlleva el riesgo se ejecuta como máximos 2 veces por año"</formula>
    </cfRule>
  </conditionalFormatting>
  <conditionalFormatting sqref="R295">
    <cfRule type="expression" dxfId="6494" priority="9380">
      <formula>$S295=25</formula>
    </cfRule>
    <cfRule type="expression" dxfId="6493" priority="9381">
      <formula>$S295=24</formula>
    </cfRule>
    <cfRule type="expression" dxfId="6492" priority="9382">
      <formula>$S295=23</formula>
    </cfRule>
    <cfRule type="expression" dxfId="6491" priority="9383">
      <formula>$S295=22</formula>
    </cfRule>
    <cfRule type="expression" dxfId="6490" priority="9384">
      <formula>$S295=21</formula>
    </cfRule>
    <cfRule type="expression" dxfId="6489" priority="9385">
      <formula>$S295=20</formula>
    </cfRule>
    <cfRule type="expression" dxfId="6488" priority="9386">
      <formula>$S295=19</formula>
    </cfRule>
    <cfRule type="expression" dxfId="6487" priority="9387">
      <formula>$S295=18</formula>
    </cfRule>
    <cfRule type="expression" dxfId="6486" priority="9388">
      <formula>$S295=17</formula>
    </cfRule>
    <cfRule type="expression" dxfId="6485" priority="9389">
      <formula>$S295=16</formula>
    </cfRule>
    <cfRule type="expression" dxfId="6484" priority="9390">
      <formula>$S295=15</formula>
    </cfRule>
    <cfRule type="expression" dxfId="6483" priority="9391">
      <formula>$S295=14</formula>
    </cfRule>
    <cfRule type="expression" dxfId="6482" priority="9392">
      <formula>$S295=13</formula>
    </cfRule>
    <cfRule type="expression" dxfId="6481" priority="9393">
      <formula>$S295=12</formula>
    </cfRule>
    <cfRule type="expression" dxfId="6480" priority="9394">
      <formula>$S295=11</formula>
    </cfRule>
    <cfRule type="expression" dxfId="6479" priority="9395">
      <formula>$S295=10</formula>
    </cfRule>
    <cfRule type="expression" dxfId="6478" priority="9396">
      <formula>$S295=9</formula>
    </cfRule>
    <cfRule type="expression" dxfId="6477" priority="9397">
      <formula>$S295=8</formula>
    </cfRule>
    <cfRule type="expression" dxfId="6476" priority="9398">
      <formula>$S295=7</formula>
    </cfRule>
    <cfRule type="expression" dxfId="6475" priority="9399">
      <formula>$S295=6</formula>
    </cfRule>
    <cfRule type="expression" dxfId="6474" priority="9400">
      <formula>$S295=5</formula>
    </cfRule>
    <cfRule type="expression" dxfId="6473" priority="9401">
      <formula>$S295=4</formula>
    </cfRule>
    <cfRule type="expression" dxfId="6472" priority="9402">
      <formula>$S295=3</formula>
    </cfRule>
    <cfRule type="expression" dxfId="6471" priority="9403">
      <formula>$S295=2</formula>
    </cfRule>
    <cfRule type="expression" dxfId="6470" priority="9404">
      <formula>$S295=1</formula>
    </cfRule>
  </conditionalFormatting>
  <conditionalFormatting sqref="P295:P299">
    <cfRule type="expression" dxfId="6469" priority="9379">
      <formula>"&lt;,2"</formula>
    </cfRule>
  </conditionalFormatting>
  <conditionalFormatting sqref="Q295:Q299">
    <cfRule type="cellIs" dxfId="6468" priority="9371" operator="equal">
      <formula>20</formula>
    </cfRule>
    <cfRule type="cellIs" dxfId="6467" priority="9372" operator="equal">
      <formula>10</formula>
    </cfRule>
    <cfRule type="cellIs" dxfId="6466" priority="9373" operator="equal">
      <formula>5</formula>
    </cfRule>
    <cfRule type="cellIs" dxfId="6465" priority="9374" operator="equal">
      <formula>1</formula>
    </cfRule>
    <cfRule type="cellIs" dxfId="6464" priority="9375" operator="equal">
      <formula>0.8</formula>
    </cfRule>
    <cfRule type="cellIs" dxfId="6463" priority="9376" operator="equal">
      <formula>0.6</formula>
    </cfRule>
    <cfRule type="cellIs" dxfId="6462" priority="9377" operator="equal">
      <formula>0.4</formula>
    </cfRule>
    <cfRule type="cellIs" dxfId="6461" priority="9378" operator="equal">
      <formula>20%</formula>
    </cfRule>
  </conditionalFormatting>
  <conditionalFormatting sqref="O295:O299">
    <cfRule type="cellIs" dxfId="6460" priority="9364" operator="equal">
      <formula>"MUY ALTA "</formula>
    </cfRule>
    <cfRule type="cellIs" dxfId="6459" priority="9365" operator="equal">
      <formula>"MUY ALTA"</formula>
    </cfRule>
    <cfRule type="cellIs" dxfId="6458" priority="9366" operator="equal">
      <formula>"ALTA"</formula>
    </cfRule>
    <cfRule type="cellIs" dxfId="6457" priority="9367" operator="equal">
      <formula>"MEDIA"</formula>
    </cfRule>
    <cfRule type="cellIs" dxfId="6456" priority="9368" operator="equal">
      <formula>"BAJA"</formula>
    </cfRule>
    <cfRule type="cellIs" dxfId="6455" priority="9369" operator="equal">
      <formula>"MUY BAJA"</formula>
    </cfRule>
    <cfRule type="cellIs" dxfId="6454" priority="9370" operator="equal">
      <formula>0.2</formula>
    </cfRule>
  </conditionalFormatting>
  <conditionalFormatting sqref="N295:N299">
    <cfRule type="beginsWith" priority="9357" operator="beginsWith" text="La actividad que conlleva el riesgo se ejecuta como máximos 2 veces por año">
      <formula>LEFT(N295,LEN("La actividad que conlleva el riesgo se ejecuta como máximos 2 veces por año"))="La actividad que conlleva el riesgo se ejecuta como máximos 2 veces por año"</formula>
    </cfRule>
    <cfRule type="cellIs" dxfId="6453" priority="9358" operator="equal">
      <formula>"La actividad que conlleva el riesgo se ejecuta como máximos 2 veces por año"</formula>
    </cfRule>
    <cfRule type="cellIs" dxfId="6452" priority="9359" operator="equal">
      <formula>"La actividad que conlleva el riesgo se ejecuta como máximos 2 veces por año "</formula>
    </cfRule>
    <cfRule type="containsText" dxfId="6451" priority="9361" operator="containsText" text="La actividad que conlleva el riesgo se ejecuta como máximos 2 veces por año">
      <formula>NOT(ISERROR(SEARCH("La actividad que conlleva el riesgo se ejecuta como máximos 2 veces por año",N295)))</formula>
    </cfRule>
    <cfRule type="cellIs" dxfId="6450" priority="9362" operator="equal">
      <formula>"La actividad que conlleva el riesgo se ejecuta como máximos 2 veces por año"</formula>
    </cfRule>
    <cfRule type="cellIs" dxfId="6449" priority="9363" operator="equal">
      <formula>"La actividad que conlleva el riesgo se ejecuta como máximos 2 veces por año"</formula>
    </cfRule>
  </conditionalFormatting>
  <conditionalFormatting sqref="R301">
    <cfRule type="expression" dxfId="6448" priority="9332">
      <formula>$S301=25</formula>
    </cfRule>
    <cfRule type="expression" dxfId="6447" priority="9333">
      <formula>$S301=24</formula>
    </cfRule>
    <cfRule type="expression" dxfId="6446" priority="9334">
      <formula>$S301=23</formula>
    </cfRule>
    <cfRule type="expression" dxfId="6445" priority="9335">
      <formula>$S301=22</formula>
    </cfRule>
    <cfRule type="expression" dxfId="6444" priority="9336">
      <formula>$S301=21</formula>
    </cfRule>
    <cfRule type="expression" dxfId="6443" priority="9337">
      <formula>$S301=20</formula>
    </cfRule>
    <cfRule type="expression" dxfId="6442" priority="9338">
      <formula>$S301=19</formula>
    </cfRule>
    <cfRule type="expression" dxfId="6441" priority="9339">
      <formula>$S301=18</formula>
    </cfRule>
    <cfRule type="expression" dxfId="6440" priority="9340">
      <formula>$S301=17</formula>
    </cfRule>
    <cfRule type="expression" dxfId="6439" priority="9341">
      <formula>$S301=16</formula>
    </cfRule>
    <cfRule type="expression" dxfId="6438" priority="9342">
      <formula>$S301=15</formula>
    </cfRule>
    <cfRule type="expression" dxfId="6437" priority="9343">
      <formula>$S301=14</formula>
    </cfRule>
    <cfRule type="expression" dxfId="6436" priority="9344">
      <formula>$S301=13</formula>
    </cfRule>
    <cfRule type="expression" dxfId="6435" priority="9345">
      <formula>$S301=12</formula>
    </cfRule>
    <cfRule type="expression" dxfId="6434" priority="9346">
      <formula>$S301=11</formula>
    </cfRule>
    <cfRule type="expression" dxfId="6433" priority="9347">
      <formula>$S301=10</formula>
    </cfRule>
    <cfRule type="expression" dxfId="6432" priority="9348">
      <formula>$S301=9</formula>
    </cfRule>
    <cfRule type="expression" dxfId="6431" priority="9349">
      <formula>$S301=8</formula>
    </cfRule>
    <cfRule type="expression" dxfId="6430" priority="9350">
      <formula>$S301=7</formula>
    </cfRule>
    <cfRule type="expression" dxfId="6429" priority="9351">
      <formula>$S301=6</formula>
    </cfRule>
    <cfRule type="expression" dxfId="6428" priority="9352">
      <formula>$S301=5</formula>
    </cfRule>
    <cfRule type="expression" dxfId="6427" priority="9353">
      <formula>$S301=4</formula>
    </cfRule>
    <cfRule type="expression" dxfId="6426" priority="9354">
      <formula>$S301=3</formula>
    </cfRule>
    <cfRule type="expression" dxfId="6425" priority="9355">
      <formula>$S301=2</formula>
    </cfRule>
    <cfRule type="expression" dxfId="6424" priority="9356">
      <formula>$S301=1</formula>
    </cfRule>
  </conditionalFormatting>
  <conditionalFormatting sqref="P301:P305">
    <cfRule type="expression" dxfId="6423" priority="9331">
      <formula>"&lt;,2"</formula>
    </cfRule>
  </conditionalFormatting>
  <conditionalFormatting sqref="Q301:Q305">
    <cfRule type="cellIs" dxfId="6422" priority="9323" operator="equal">
      <formula>20</formula>
    </cfRule>
    <cfRule type="cellIs" dxfId="6421" priority="9324" operator="equal">
      <formula>10</formula>
    </cfRule>
    <cfRule type="cellIs" dxfId="6420" priority="9325" operator="equal">
      <formula>5</formula>
    </cfRule>
    <cfRule type="cellIs" dxfId="6419" priority="9326" operator="equal">
      <formula>1</formula>
    </cfRule>
    <cfRule type="cellIs" dxfId="6418" priority="9327" operator="equal">
      <formula>0.8</formula>
    </cfRule>
    <cfRule type="cellIs" dxfId="6417" priority="9328" operator="equal">
      <formula>0.6</formula>
    </cfRule>
    <cfRule type="cellIs" dxfId="6416" priority="9329" operator="equal">
      <formula>0.4</formula>
    </cfRule>
    <cfRule type="cellIs" dxfId="6415" priority="9330" operator="equal">
      <formula>20%</formula>
    </cfRule>
  </conditionalFormatting>
  <conditionalFormatting sqref="O301:O305">
    <cfRule type="cellIs" dxfId="6414" priority="9316" operator="equal">
      <formula>"MUY ALTA "</formula>
    </cfRule>
    <cfRule type="cellIs" dxfId="6413" priority="9317" operator="equal">
      <formula>"MUY ALTA"</formula>
    </cfRule>
    <cfRule type="cellIs" dxfId="6412" priority="9318" operator="equal">
      <formula>"ALTA"</formula>
    </cfRule>
    <cfRule type="cellIs" dxfId="6411" priority="9319" operator="equal">
      <formula>"MEDIA"</formula>
    </cfRule>
    <cfRule type="cellIs" dxfId="6410" priority="9320" operator="equal">
      <formula>"BAJA"</formula>
    </cfRule>
    <cfRule type="cellIs" dxfId="6409" priority="9321" operator="equal">
      <formula>"MUY BAJA"</formula>
    </cfRule>
    <cfRule type="cellIs" dxfId="6408" priority="9322" operator="equal">
      <formula>0.2</formula>
    </cfRule>
  </conditionalFormatting>
  <conditionalFormatting sqref="N301:N305">
    <cfRule type="beginsWith" priority="9309" operator="beginsWith" text="La actividad que conlleva el riesgo se ejecuta como máximos 2 veces por año">
      <formula>LEFT(N301,LEN("La actividad que conlleva el riesgo se ejecuta como máximos 2 veces por año"))="La actividad que conlleva el riesgo se ejecuta como máximos 2 veces por año"</formula>
    </cfRule>
    <cfRule type="cellIs" dxfId="6407" priority="9310" operator="equal">
      <formula>"La actividad que conlleva el riesgo se ejecuta como máximos 2 veces por año"</formula>
    </cfRule>
    <cfRule type="cellIs" dxfId="6406" priority="9311" operator="equal">
      <formula>"La actividad que conlleva el riesgo se ejecuta como máximos 2 veces por año "</formula>
    </cfRule>
    <cfRule type="containsText" dxfId="6405" priority="9313" operator="containsText" text="La actividad que conlleva el riesgo se ejecuta como máximos 2 veces por año">
      <formula>NOT(ISERROR(SEARCH("La actividad que conlleva el riesgo se ejecuta como máximos 2 veces por año",N301)))</formula>
    </cfRule>
    <cfRule type="cellIs" dxfId="6404" priority="9314" operator="equal">
      <formula>"La actividad que conlleva el riesgo se ejecuta como máximos 2 veces por año"</formula>
    </cfRule>
    <cfRule type="cellIs" dxfId="6403" priority="9315" operator="equal">
      <formula>"La actividad que conlleva el riesgo se ejecuta como máximos 2 veces por año"</formula>
    </cfRule>
  </conditionalFormatting>
  <conditionalFormatting sqref="R307">
    <cfRule type="expression" dxfId="6402" priority="9284">
      <formula>$S307=25</formula>
    </cfRule>
    <cfRule type="expression" dxfId="6401" priority="9285">
      <formula>$S307=24</formula>
    </cfRule>
    <cfRule type="expression" dxfId="6400" priority="9286">
      <formula>$S307=23</formula>
    </cfRule>
    <cfRule type="expression" dxfId="6399" priority="9287">
      <formula>$S307=22</formula>
    </cfRule>
    <cfRule type="expression" dxfId="6398" priority="9288">
      <formula>$S307=21</formula>
    </cfRule>
    <cfRule type="expression" dxfId="6397" priority="9289">
      <formula>$S307=20</formula>
    </cfRule>
    <cfRule type="expression" dxfId="6396" priority="9290">
      <formula>$S307=19</formula>
    </cfRule>
    <cfRule type="expression" dxfId="6395" priority="9291">
      <formula>$S307=18</formula>
    </cfRule>
    <cfRule type="expression" dxfId="6394" priority="9292">
      <formula>$S307=17</formula>
    </cfRule>
    <cfRule type="expression" dxfId="6393" priority="9293">
      <formula>$S307=16</formula>
    </cfRule>
    <cfRule type="expression" dxfId="6392" priority="9294">
      <formula>$S307=15</formula>
    </cfRule>
    <cfRule type="expression" dxfId="6391" priority="9295">
      <formula>$S307=14</formula>
    </cfRule>
    <cfRule type="expression" dxfId="6390" priority="9296">
      <formula>$S307=13</formula>
    </cfRule>
    <cfRule type="expression" dxfId="6389" priority="9297">
      <formula>$S307=12</formula>
    </cfRule>
    <cfRule type="expression" dxfId="6388" priority="9298">
      <formula>$S307=11</formula>
    </cfRule>
    <cfRule type="expression" dxfId="6387" priority="9299">
      <formula>$S307=10</formula>
    </cfRule>
    <cfRule type="expression" dxfId="6386" priority="9300">
      <formula>$S307=9</formula>
    </cfRule>
    <cfRule type="expression" dxfId="6385" priority="9301">
      <formula>$S307=8</formula>
    </cfRule>
    <cfRule type="expression" dxfId="6384" priority="9302">
      <formula>$S307=7</formula>
    </cfRule>
    <cfRule type="expression" dxfId="6383" priority="9303">
      <formula>$S307=6</formula>
    </cfRule>
    <cfRule type="expression" dxfId="6382" priority="9304">
      <formula>$S307=5</formula>
    </cfRule>
    <cfRule type="expression" dxfId="6381" priority="9305">
      <formula>$S307=4</formula>
    </cfRule>
    <cfRule type="expression" dxfId="6380" priority="9306">
      <formula>$S307=3</formula>
    </cfRule>
    <cfRule type="expression" dxfId="6379" priority="9307">
      <formula>$S307=2</formula>
    </cfRule>
    <cfRule type="expression" dxfId="6378" priority="9308">
      <formula>$S307=1</formula>
    </cfRule>
  </conditionalFormatting>
  <conditionalFormatting sqref="Q307:Q311">
    <cfRule type="cellIs" dxfId="6377" priority="9275" operator="equal">
      <formula>20</formula>
    </cfRule>
    <cfRule type="cellIs" dxfId="6376" priority="9276" operator="equal">
      <formula>10</formula>
    </cfRule>
    <cfRule type="cellIs" dxfId="6375" priority="9277" operator="equal">
      <formula>5</formula>
    </cfRule>
    <cfRule type="cellIs" dxfId="6374" priority="9278" operator="equal">
      <formula>1</formula>
    </cfRule>
    <cfRule type="cellIs" dxfId="6373" priority="9279" operator="equal">
      <formula>0.8</formula>
    </cfRule>
    <cfRule type="cellIs" dxfId="6372" priority="9280" operator="equal">
      <formula>0.6</formula>
    </cfRule>
    <cfRule type="cellIs" dxfId="6371" priority="9281" operator="equal">
      <formula>0.4</formula>
    </cfRule>
    <cfRule type="cellIs" dxfId="6370" priority="9282" operator="equal">
      <formula>20%</formula>
    </cfRule>
  </conditionalFormatting>
  <conditionalFormatting sqref="O307:O311">
    <cfRule type="cellIs" dxfId="6369" priority="9268" operator="equal">
      <formula>"MUY ALTA "</formula>
    </cfRule>
    <cfRule type="cellIs" dxfId="6368" priority="9269" operator="equal">
      <formula>"MUY ALTA"</formula>
    </cfRule>
    <cfRule type="cellIs" dxfId="6367" priority="9270" operator="equal">
      <formula>"ALTA"</formula>
    </cfRule>
    <cfRule type="cellIs" dxfId="6366" priority="9271" operator="equal">
      <formula>"MEDIA"</formula>
    </cfRule>
    <cfRule type="cellIs" dxfId="6365" priority="9272" operator="equal">
      <formula>"BAJA"</formula>
    </cfRule>
    <cfRule type="cellIs" dxfId="6364" priority="9273" operator="equal">
      <formula>"MUY BAJA"</formula>
    </cfRule>
    <cfRule type="cellIs" dxfId="6363" priority="9274" operator="equal">
      <formula>0.2</formula>
    </cfRule>
  </conditionalFormatting>
  <conditionalFormatting sqref="N307:N311">
    <cfRule type="beginsWith" priority="9261" operator="beginsWith" text="La actividad que conlleva el riesgo se ejecuta como máximos 2 veces por año">
      <formula>LEFT(N307,LEN("La actividad que conlleva el riesgo se ejecuta como máximos 2 veces por año"))="La actividad que conlleva el riesgo se ejecuta como máximos 2 veces por año"</formula>
    </cfRule>
    <cfRule type="cellIs" dxfId="6362" priority="9262" operator="equal">
      <formula>"La actividad que conlleva el riesgo se ejecuta como máximos 2 veces por año"</formula>
    </cfRule>
    <cfRule type="cellIs" dxfId="6361" priority="9263" operator="equal">
      <formula>"La actividad que conlleva el riesgo se ejecuta como máximos 2 veces por año "</formula>
    </cfRule>
    <cfRule type="containsText" dxfId="6360" priority="9265" operator="containsText" text="La actividad que conlleva el riesgo se ejecuta como máximos 2 veces por año">
      <formula>NOT(ISERROR(SEARCH("La actividad que conlleva el riesgo se ejecuta como máximos 2 veces por año",N307)))</formula>
    </cfRule>
    <cfRule type="cellIs" dxfId="6359" priority="9266" operator="equal">
      <formula>"La actividad que conlleva el riesgo se ejecuta como máximos 2 veces por año"</formula>
    </cfRule>
    <cfRule type="cellIs" dxfId="6358" priority="9267" operator="equal">
      <formula>"La actividad que conlleva el riesgo se ejecuta como máximos 2 veces por año"</formula>
    </cfRule>
  </conditionalFormatting>
  <conditionalFormatting sqref="R313">
    <cfRule type="expression" dxfId="6357" priority="9236">
      <formula>$S313=25</formula>
    </cfRule>
    <cfRule type="expression" dxfId="6356" priority="9237">
      <formula>$S313=24</formula>
    </cfRule>
    <cfRule type="expression" dxfId="6355" priority="9238">
      <formula>$S313=23</formula>
    </cfRule>
    <cfRule type="expression" dxfId="6354" priority="9239">
      <formula>$S313=22</formula>
    </cfRule>
    <cfRule type="expression" dxfId="6353" priority="9240">
      <formula>$S313=21</formula>
    </cfRule>
    <cfRule type="expression" dxfId="6352" priority="9241">
      <formula>$S313=20</formula>
    </cfRule>
    <cfRule type="expression" dxfId="6351" priority="9242">
      <formula>$S313=19</formula>
    </cfRule>
    <cfRule type="expression" dxfId="6350" priority="9243">
      <formula>$S313=18</formula>
    </cfRule>
    <cfRule type="expression" dxfId="6349" priority="9244">
      <formula>$S313=17</formula>
    </cfRule>
    <cfRule type="expression" dxfId="6348" priority="9245">
      <formula>$S313=16</formula>
    </cfRule>
    <cfRule type="expression" dxfId="6347" priority="9246">
      <formula>$S313=15</formula>
    </cfRule>
    <cfRule type="expression" dxfId="6346" priority="9247">
      <formula>$S313=14</formula>
    </cfRule>
    <cfRule type="expression" dxfId="6345" priority="9248">
      <formula>$S313=13</formula>
    </cfRule>
    <cfRule type="expression" dxfId="6344" priority="9249">
      <formula>$S313=12</formula>
    </cfRule>
    <cfRule type="expression" dxfId="6343" priority="9250">
      <formula>$S313=11</formula>
    </cfRule>
    <cfRule type="expression" dxfId="6342" priority="9251">
      <formula>$S313=10</formula>
    </cfRule>
    <cfRule type="expression" dxfId="6341" priority="9252">
      <formula>$S313=9</formula>
    </cfRule>
    <cfRule type="expression" dxfId="6340" priority="9253">
      <formula>$S313=8</formula>
    </cfRule>
    <cfRule type="expression" dxfId="6339" priority="9254">
      <formula>$S313=7</formula>
    </cfRule>
    <cfRule type="expression" dxfId="6338" priority="9255">
      <formula>$S313=6</formula>
    </cfRule>
    <cfRule type="expression" dxfId="6337" priority="9256">
      <formula>$S313=5</formula>
    </cfRule>
    <cfRule type="expression" dxfId="6336" priority="9257">
      <formula>$S313=4</formula>
    </cfRule>
    <cfRule type="expression" dxfId="6335" priority="9258">
      <formula>$S313=3</formula>
    </cfRule>
    <cfRule type="expression" dxfId="6334" priority="9259">
      <formula>$S313=2</formula>
    </cfRule>
    <cfRule type="expression" dxfId="6333" priority="9260">
      <formula>$S313=1</formula>
    </cfRule>
  </conditionalFormatting>
  <conditionalFormatting sqref="P313:P317">
    <cfRule type="expression" dxfId="6332" priority="9235">
      <formula>"&lt;,2"</formula>
    </cfRule>
  </conditionalFormatting>
  <conditionalFormatting sqref="Q313:Q317">
    <cfRule type="cellIs" dxfId="6331" priority="9227" operator="equal">
      <formula>20</formula>
    </cfRule>
    <cfRule type="cellIs" dxfId="6330" priority="9228" operator="equal">
      <formula>10</formula>
    </cfRule>
    <cfRule type="cellIs" dxfId="6329" priority="9229" operator="equal">
      <formula>5</formula>
    </cfRule>
    <cfRule type="cellIs" dxfId="6328" priority="9230" operator="equal">
      <formula>1</formula>
    </cfRule>
    <cfRule type="cellIs" dxfId="6327" priority="9231" operator="equal">
      <formula>0.8</formula>
    </cfRule>
    <cfRule type="cellIs" dxfId="6326" priority="9232" operator="equal">
      <formula>0.6</formula>
    </cfRule>
    <cfRule type="cellIs" dxfId="6325" priority="9233" operator="equal">
      <formula>0.4</formula>
    </cfRule>
    <cfRule type="cellIs" dxfId="6324" priority="9234" operator="equal">
      <formula>20%</formula>
    </cfRule>
  </conditionalFormatting>
  <conditionalFormatting sqref="O313:O317">
    <cfRule type="cellIs" dxfId="6323" priority="9220" operator="equal">
      <formula>"MUY ALTA "</formula>
    </cfRule>
    <cfRule type="cellIs" dxfId="6322" priority="9221" operator="equal">
      <formula>"MUY ALTA"</formula>
    </cfRule>
    <cfRule type="cellIs" dxfId="6321" priority="9222" operator="equal">
      <formula>"ALTA"</formula>
    </cfRule>
    <cfRule type="cellIs" dxfId="6320" priority="9223" operator="equal">
      <formula>"MEDIA"</formula>
    </cfRule>
    <cfRule type="cellIs" dxfId="6319" priority="9224" operator="equal">
      <formula>"BAJA"</formula>
    </cfRule>
    <cfRule type="cellIs" dxfId="6318" priority="9225" operator="equal">
      <formula>"MUY BAJA"</formula>
    </cfRule>
    <cfRule type="cellIs" dxfId="6317" priority="9226" operator="equal">
      <formula>0.2</formula>
    </cfRule>
  </conditionalFormatting>
  <conditionalFormatting sqref="N313:N317">
    <cfRule type="beginsWith" priority="9213" operator="beginsWith" text="La actividad que conlleva el riesgo se ejecuta como máximos 2 veces por año">
      <formula>LEFT(N313,LEN("La actividad que conlleva el riesgo se ejecuta como máximos 2 veces por año"))="La actividad que conlleva el riesgo se ejecuta como máximos 2 veces por año"</formula>
    </cfRule>
    <cfRule type="cellIs" dxfId="6316" priority="9214" operator="equal">
      <formula>"La actividad que conlleva el riesgo se ejecuta como máximos 2 veces por año"</formula>
    </cfRule>
    <cfRule type="cellIs" dxfId="6315" priority="9215" operator="equal">
      <formula>"La actividad que conlleva el riesgo se ejecuta como máximos 2 veces por año "</formula>
    </cfRule>
    <cfRule type="containsText" dxfId="6314" priority="9217" operator="containsText" text="La actividad que conlleva el riesgo se ejecuta como máximos 2 veces por año">
      <formula>NOT(ISERROR(SEARCH("La actividad que conlleva el riesgo se ejecuta como máximos 2 veces por año",N313)))</formula>
    </cfRule>
    <cfRule type="cellIs" dxfId="6313" priority="9218" operator="equal">
      <formula>"La actividad que conlleva el riesgo se ejecuta como máximos 2 veces por año"</formula>
    </cfRule>
    <cfRule type="cellIs" dxfId="6312" priority="9219" operator="equal">
      <formula>"La actividad que conlleva el riesgo se ejecuta como máximos 2 veces por año"</formula>
    </cfRule>
  </conditionalFormatting>
  <conditionalFormatting sqref="R319">
    <cfRule type="expression" dxfId="6311" priority="9188">
      <formula>$S319=25</formula>
    </cfRule>
    <cfRule type="expression" dxfId="6310" priority="9189">
      <formula>$S319=24</formula>
    </cfRule>
    <cfRule type="expression" dxfId="6309" priority="9190">
      <formula>$S319=23</formula>
    </cfRule>
    <cfRule type="expression" dxfId="6308" priority="9191">
      <formula>$S319=22</formula>
    </cfRule>
    <cfRule type="expression" dxfId="6307" priority="9192">
      <formula>$S319=21</formula>
    </cfRule>
    <cfRule type="expression" dxfId="6306" priority="9193">
      <formula>$S319=20</formula>
    </cfRule>
    <cfRule type="expression" dxfId="6305" priority="9194">
      <formula>$S319=19</formula>
    </cfRule>
    <cfRule type="expression" dxfId="6304" priority="9195">
      <formula>$S319=18</formula>
    </cfRule>
    <cfRule type="expression" dxfId="6303" priority="9196">
      <formula>$S319=17</formula>
    </cfRule>
    <cfRule type="expression" dxfId="6302" priority="9197">
      <formula>$S319=16</formula>
    </cfRule>
    <cfRule type="expression" dxfId="6301" priority="9198">
      <formula>$S319=15</formula>
    </cfRule>
    <cfRule type="expression" dxfId="6300" priority="9199">
      <formula>$S319=14</formula>
    </cfRule>
    <cfRule type="expression" dxfId="6299" priority="9200">
      <formula>$S319=13</formula>
    </cfRule>
    <cfRule type="expression" dxfId="6298" priority="9201">
      <formula>$S319=12</formula>
    </cfRule>
    <cfRule type="expression" dxfId="6297" priority="9202">
      <formula>$S319=11</formula>
    </cfRule>
    <cfRule type="expression" dxfId="6296" priority="9203">
      <formula>$S319=10</formula>
    </cfRule>
    <cfRule type="expression" dxfId="6295" priority="9204">
      <formula>$S319=9</formula>
    </cfRule>
    <cfRule type="expression" dxfId="6294" priority="9205">
      <formula>$S319=8</formula>
    </cfRule>
    <cfRule type="expression" dxfId="6293" priority="9206">
      <formula>$S319=7</formula>
    </cfRule>
    <cfRule type="expression" dxfId="6292" priority="9207">
      <formula>$S319=6</formula>
    </cfRule>
    <cfRule type="expression" dxfId="6291" priority="9208">
      <formula>$S319=5</formula>
    </cfRule>
    <cfRule type="expression" dxfId="6290" priority="9209">
      <formula>$S319=4</formula>
    </cfRule>
    <cfRule type="expression" dxfId="6289" priority="9210">
      <formula>$S319=3</formula>
    </cfRule>
    <cfRule type="expression" dxfId="6288" priority="9211">
      <formula>$S319=2</formula>
    </cfRule>
    <cfRule type="expression" dxfId="6287" priority="9212">
      <formula>$S319=1</formula>
    </cfRule>
  </conditionalFormatting>
  <conditionalFormatting sqref="P319:P323">
    <cfRule type="expression" dxfId="6286" priority="9187">
      <formula>"&lt;,2"</formula>
    </cfRule>
  </conditionalFormatting>
  <conditionalFormatting sqref="Q319:Q323">
    <cfRule type="cellIs" dxfId="6285" priority="9179" operator="equal">
      <formula>20</formula>
    </cfRule>
    <cfRule type="cellIs" dxfId="6284" priority="9180" operator="equal">
      <formula>10</formula>
    </cfRule>
    <cfRule type="cellIs" dxfId="6283" priority="9181" operator="equal">
      <formula>5</formula>
    </cfRule>
    <cfRule type="cellIs" dxfId="6282" priority="9182" operator="equal">
      <formula>1</formula>
    </cfRule>
    <cfRule type="cellIs" dxfId="6281" priority="9183" operator="equal">
      <formula>0.8</formula>
    </cfRule>
    <cfRule type="cellIs" dxfId="6280" priority="9184" operator="equal">
      <formula>0.6</formula>
    </cfRule>
    <cfRule type="cellIs" dxfId="6279" priority="9185" operator="equal">
      <formula>0.4</formula>
    </cfRule>
    <cfRule type="cellIs" dxfId="6278" priority="9186" operator="equal">
      <formula>20%</formula>
    </cfRule>
  </conditionalFormatting>
  <conditionalFormatting sqref="O319:O323">
    <cfRule type="cellIs" dxfId="6277" priority="9172" operator="equal">
      <formula>"MUY ALTA "</formula>
    </cfRule>
    <cfRule type="cellIs" dxfId="6276" priority="9173" operator="equal">
      <formula>"MUY ALTA"</formula>
    </cfRule>
    <cfRule type="cellIs" dxfId="6275" priority="9174" operator="equal">
      <formula>"ALTA"</formula>
    </cfRule>
    <cfRule type="cellIs" dxfId="6274" priority="9175" operator="equal">
      <formula>"MEDIA"</formula>
    </cfRule>
    <cfRule type="cellIs" dxfId="6273" priority="9176" operator="equal">
      <formula>"BAJA"</formula>
    </cfRule>
    <cfRule type="cellIs" dxfId="6272" priority="9177" operator="equal">
      <formula>"MUY BAJA"</formula>
    </cfRule>
    <cfRule type="cellIs" dxfId="6271" priority="9178" operator="equal">
      <formula>0.2</formula>
    </cfRule>
  </conditionalFormatting>
  <conditionalFormatting sqref="N319:N323">
    <cfRule type="beginsWith" priority="9165" operator="beginsWith" text="La actividad que conlleva el riesgo se ejecuta como máximos 2 veces por año">
      <formula>LEFT(N319,LEN("La actividad que conlleva el riesgo se ejecuta como máximos 2 veces por año"))="La actividad que conlleva el riesgo se ejecuta como máximos 2 veces por año"</formula>
    </cfRule>
    <cfRule type="cellIs" dxfId="6270" priority="9166" operator="equal">
      <formula>"La actividad que conlleva el riesgo se ejecuta como máximos 2 veces por año"</formula>
    </cfRule>
    <cfRule type="cellIs" dxfId="6269" priority="9167" operator="equal">
      <formula>"La actividad que conlleva el riesgo se ejecuta como máximos 2 veces por año "</formula>
    </cfRule>
    <cfRule type="containsText" dxfId="6268" priority="9169" operator="containsText" text="La actividad que conlleva el riesgo se ejecuta como máximos 2 veces por año">
      <formula>NOT(ISERROR(SEARCH("La actividad que conlleva el riesgo se ejecuta como máximos 2 veces por año",N319)))</formula>
    </cfRule>
    <cfRule type="cellIs" dxfId="6267" priority="9170" operator="equal">
      <formula>"La actividad que conlleva el riesgo se ejecuta como máximos 2 veces por año"</formula>
    </cfRule>
    <cfRule type="cellIs" dxfId="6266" priority="9171" operator="equal">
      <formula>"La actividad que conlleva el riesgo se ejecuta como máximos 2 veces por año"</formula>
    </cfRule>
  </conditionalFormatting>
  <conditionalFormatting sqref="R325">
    <cfRule type="expression" dxfId="6265" priority="9140">
      <formula>$S325=25</formula>
    </cfRule>
    <cfRule type="expression" dxfId="6264" priority="9141">
      <formula>$S325=24</formula>
    </cfRule>
    <cfRule type="expression" dxfId="6263" priority="9142">
      <formula>$S325=23</formula>
    </cfRule>
    <cfRule type="expression" dxfId="6262" priority="9143">
      <formula>$S325=22</formula>
    </cfRule>
    <cfRule type="expression" dxfId="6261" priority="9144">
      <formula>$S325=21</formula>
    </cfRule>
    <cfRule type="expression" dxfId="6260" priority="9145">
      <formula>$S325=20</formula>
    </cfRule>
    <cfRule type="expression" dxfId="6259" priority="9146">
      <formula>$S325=19</formula>
    </cfRule>
    <cfRule type="expression" dxfId="6258" priority="9147">
      <formula>$S325=18</formula>
    </cfRule>
    <cfRule type="expression" dxfId="6257" priority="9148">
      <formula>$S325=17</formula>
    </cfRule>
    <cfRule type="expression" dxfId="6256" priority="9149">
      <formula>$S325=16</formula>
    </cfRule>
    <cfRule type="expression" dxfId="6255" priority="9150">
      <formula>$S325=15</formula>
    </cfRule>
    <cfRule type="expression" dxfId="6254" priority="9151">
      <formula>$S325=14</formula>
    </cfRule>
    <cfRule type="expression" dxfId="6253" priority="9152">
      <formula>$S325=13</formula>
    </cfRule>
    <cfRule type="expression" dxfId="6252" priority="9153">
      <formula>$S325=12</formula>
    </cfRule>
    <cfRule type="expression" dxfId="6251" priority="9154">
      <formula>$S325=11</formula>
    </cfRule>
    <cfRule type="expression" dxfId="6250" priority="9155">
      <formula>$S325=10</formula>
    </cfRule>
    <cfRule type="expression" dxfId="6249" priority="9156">
      <formula>$S325=9</formula>
    </cfRule>
    <cfRule type="expression" dxfId="6248" priority="9157">
      <formula>$S325=8</formula>
    </cfRule>
    <cfRule type="expression" dxfId="6247" priority="9158">
      <formula>$S325=7</formula>
    </cfRule>
    <cfRule type="expression" dxfId="6246" priority="9159">
      <formula>$S325=6</formula>
    </cfRule>
    <cfRule type="expression" dxfId="6245" priority="9160">
      <formula>$S325=5</formula>
    </cfRule>
    <cfRule type="expression" dxfId="6244" priority="9161">
      <formula>$S325=4</formula>
    </cfRule>
    <cfRule type="expression" dxfId="6243" priority="9162">
      <formula>$S325=3</formula>
    </cfRule>
    <cfRule type="expression" dxfId="6242" priority="9163">
      <formula>$S325=2</formula>
    </cfRule>
    <cfRule type="expression" dxfId="6241" priority="9164">
      <formula>$S325=1</formula>
    </cfRule>
  </conditionalFormatting>
  <conditionalFormatting sqref="P325:P329">
    <cfRule type="expression" dxfId="6240" priority="9139">
      <formula>"&lt;,2"</formula>
    </cfRule>
  </conditionalFormatting>
  <conditionalFormatting sqref="Q325:Q329">
    <cfRule type="cellIs" dxfId="6239" priority="9131" operator="equal">
      <formula>20</formula>
    </cfRule>
    <cfRule type="cellIs" dxfId="6238" priority="9132" operator="equal">
      <formula>10</formula>
    </cfRule>
    <cfRule type="cellIs" dxfId="6237" priority="9133" operator="equal">
      <formula>5</formula>
    </cfRule>
    <cfRule type="cellIs" dxfId="6236" priority="9134" operator="equal">
      <formula>1</formula>
    </cfRule>
    <cfRule type="cellIs" dxfId="6235" priority="9135" operator="equal">
      <formula>0.8</formula>
    </cfRule>
    <cfRule type="cellIs" dxfId="6234" priority="9136" operator="equal">
      <formula>0.6</formula>
    </cfRule>
    <cfRule type="cellIs" dxfId="6233" priority="9137" operator="equal">
      <formula>0.4</formula>
    </cfRule>
    <cfRule type="cellIs" dxfId="6232" priority="9138" operator="equal">
      <formula>20%</formula>
    </cfRule>
  </conditionalFormatting>
  <conditionalFormatting sqref="O325:O329">
    <cfRule type="cellIs" dxfId="6231" priority="9124" operator="equal">
      <formula>"MUY ALTA "</formula>
    </cfRule>
    <cfRule type="cellIs" dxfId="6230" priority="9125" operator="equal">
      <formula>"MUY ALTA"</formula>
    </cfRule>
    <cfRule type="cellIs" dxfId="6229" priority="9126" operator="equal">
      <formula>"ALTA"</formula>
    </cfRule>
    <cfRule type="cellIs" dxfId="6228" priority="9127" operator="equal">
      <formula>"MEDIA"</formula>
    </cfRule>
    <cfRule type="cellIs" dxfId="6227" priority="9128" operator="equal">
      <formula>"BAJA"</formula>
    </cfRule>
    <cfRule type="cellIs" dxfId="6226" priority="9129" operator="equal">
      <formula>"MUY BAJA"</formula>
    </cfRule>
    <cfRule type="cellIs" dxfId="6225" priority="9130" operator="equal">
      <formula>0.2</formula>
    </cfRule>
  </conditionalFormatting>
  <conditionalFormatting sqref="N325:N329">
    <cfRule type="beginsWith" priority="9117" operator="beginsWith" text="La actividad que conlleva el riesgo se ejecuta como máximos 2 veces por año">
      <formula>LEFT(N325,LEN("La actividad que conlleva el riesgo se ejecuta como máximos 2 veces por año"))="La actividad que conlleva el riesgo se ejecuta como máximos 2 veces por año"</formula>
    </cfRule>
    <cfRule type="cellIs" dxfId="6224" priority="9118" operator="equal">
      <formula>"La actividad que conlleva el riesgo se ejecuta como máximos 2 veces por año"</formula>
    </cfRule>
    <cfRule type="cellIs" dxfId="6223" priority="9119" operator="equal">
      <formula>"La actividad que conlleva el riesgo se ejecuta como máximos 2 veces por año "</formula>
    </cfRule>
    <cfRule type="containsText" dxfId="6222" priority="9121" operator="containsText" text="La actividad que conlleva el riesgo se ejecuta como máximos 2 veces por año">
      <formula>NOT(ISERROR(SEARCH("La actividad que conlleva el riesgo se ejecuta como máximos 2 veces por año",N325)))</formula>
    </cfRule>
    <cfRule type="cellIs" dxfId="6221" priority="9122" operator="equal">
      <formula>"La actividad que conlleva el riesgo se ejecuta como máximos 2 veces por año"</formula>
    </cfRule>
    <cfRule type="cellIs" dxfId="6220" priority="9123" operator="equal">
      <formula>"La actividad que conlleva el riesgo se ejecuta como máximos 2 veces por año"</formula>
    </cfRule>
  </conditionalFormatting>
  <conditionalFormatting sqref="R331">
    <cfRule type="expression" dxfId="6219" priority="9092">
      <formula>$S331=25</formula>
    </cfRule>
    <cfRule type="expression" dxfId="6218" priority="9093">
      <formula>$S331=24</formula>
    </cfRule>
    <cfRule type="expression" dxfId="6217" priority="9094">
      <formula>$S331=23</formula>
    </cfRule>
    <cfRule type="expression" dxfId="6216" priority="9095">
      <formula>$S331=22</formula>
    </cfRule>
    <cfRule type="expression" dxfId="6215" priority="9096">
      <formula>$S331=21</formula>
    </cfRule>
    <cfRule type="expression" dxfId="6214" priority="9097">
      <formula>$S331=20</formula>
    </cfRule>
    <cfRule type="expression" dxfId="6213" priority="9098">
      <formula>$S331=19</formula>
    </cfRule>
    <cfRule type="expression" dxfId="6212" priority="9099">
      <formula>$S331=18</formula>
    </cfRule>
    <cfRule type="expression" dxfId="6211" priority="9100">
      <formula>$S331=17</formula>
    </cfRule>
    <cfRule type="expression" dxfId="6210" priority="9101">
      <formula>$S331=16</formula>
    </cfRule>
    <cfRule type="expression" dxfId="6209" priority="9102">
      <formula>$S331=15</formula>
    </cfRule>
    <cfRule type="expression" dxfId="6208" priority="9103">
      <formula>$S331=14</formula>
    </cfRule>
    <cfRule type="expression" dxfId="6207" priority="9104">
      <formula>$S331=13</formula>
    </cfRule>
    <cfRule type="expression" dxfId="6206" priority="9105">
      <formula>$S331=12</formula>
    </cfRule>
    <cfRule type="expression" dxfId="6205" priority="9106">
      <formula>$S331=11</formula>
    </cfRule>
    <cfRule type="expression" dxfId="6204" priority="9107">
      <formula>$S331=10</formula>
    </cfRule>
    <cfRule type="expression" dxfId="6203" priority="9108">
      <formula>$S331=9</formula>
    </cfRule>
    <cfRule type="expression" dxfId="6202" priority="9109">
      <formula>$S331=8</formula>
    </cfRule>
    <cfRule type="expression" dxfId="6201" priority="9110">
      <formula>$S331=7</formula>
    </cfRule>
    <cfRule type="expression" dxfId="6200" priority="9111">
      <formula>$S331=6</formula>
    </cfRule>
    <cfRule type="expression" dxfId="6199" priority="9112">
      <formula>$S331=5</formula>
    </cfRule>
    <cfRule type="expression" dxfId="6198" priority="9113">
      <formula>$S331=4</formula>
    </cfRule>
    <cfRule type="expression" dxfId="6197" priority="9114">
      <formula>$S331=3</formula>
    </cfRule>
    <cfRule type="expression" dxfId="6196" priority="9115">
      <formula>$S331=2</formula>
    </cfRule>
    <cfRule type="expression" dxfId="6195" priority="9116">
      <formula>$S331=1</formula>
    </cfRule>
  </conditionalFormatting>
  <conditionalFormatting sqref="P331:P335">
    <cfRule type="expression" dxfId="6194" priority="9091">
      <formula>"&lt;,2"</formula>
    </cfRule>
  </conditionalFormatting>
  <conditionalFormatting sqref="Q331:Q335">
    <cfRule type="cellIs" dxfId="6193" priority="9083" operator="equal">
      <formula>20</formula>
    </cfRule>
    <cfRule type="cellIs" dxfId="6192" priority="9084" operator="equal">
      <formula>10</formula>
    </cfRule>
    <cfRule type="cellIs" dxfId="6191" priority="9085" operator="equal">
      <formula>5</formula>
    </cfRule>
    <cfRule type="cellIs" dxfId="6190" priority="9086" operator="equal">
      <formula>1</formula>
    </cfRule>
    <cfRule type="cellIs" dxfId="6189" priority="9087" operator="equal">
      <formula>0.8</formula>
    </cfRule>
    <cfRule type="cellIs" dxfId="6188" priority="9088" operator="equal">
      <formula>0.6</formula>
    </cfRule>
    <cfRule type="cellIs" dxfId="6187" priority="9089" operator="equal">
      <formula>0.4</formula>
    </cfRule>
    <cfRule type="cellIs" dxfId="6186" priority="9090" operator="equal">
      <formula>20%</formula>
    </cfRule>
  </conditionalFormatting>
  <conditionalFormatting sqref="O331:O335">
    <cfRule type="cellIs" dxfId="6185" priority="9076" operator="equal">
      <formula>"MUY ALTA "</formula>
    </cfRule>
    <cfRule type="cellIs" dxfId="6184" priority="9077" operator="equal">
      <formula>"MUY ALTA"</formula>
    </cfRule>
    <cfRule type="cellIs" dxfId="6183" priority="9078" operator="equal">
      <formula>"ALTA"</formula>
    </cfRule>
    <cfRule type="cellIs" dxfId="6182" priority="9079" operator="equal">
      <formula>"MEDIA"</formula>
    </cfRule>
    <cfRule type="cellIs" dxfId="6181" priority="9080" operator="equal">
      <formula>"BAJA"</formula>
    </cfRule>
    <cfRule type="cellIs" dxfId="6180" priority="9081" operator="equal">
      <formula>"MUY BAJA"</formula>
    </cfRule>
    <cfRule type="cellIs" dxfId="6179" priority="9082" operator="equal">
      <formula>0.2</formula>
    </cfRule>
  </conditionalFormatting>
  <conditionalFormatting sqref="N331:N335">
    <cfRule type="beginsWith" priority="9069" operator="beginsWith" text="La actividad que conlleva el riesgo se ejecuta como máximos 2 veces por año">
      <formula>LEFT(N331,LEN("La actividad que conlleva el riesgo se ejecuta como máximos 2 veces por año"))="La actividad que conlleva el riesgo se ejecuta como máximos 2 veces por año"</formula>
    </cfRule>
    <cfRule type="cellIs" dxfId="6178" priority="9070" operator="equal">
      <formula>"La actividad que conlleva el riesgo se ejecuta como máximos 2 veces por año"</formula>
    </cfRule>
    <cfRule type="cellIs" dxfId="6177" priority="9071" operator="equal">
      <formula>"La actividad que conlleva el riesgo se ejecuta como máximos 2 veces por año "</formula>
    </cfRule>
    <cfRule type="containsText" dxfId="6176" priority="9073" operator="containsText" text="La actividad que conlleva el riesgo se ejecuta como máximos 2 veces por año">
      <formula>NOT(ISERROR(SEARCH("La actividad que conlleva el riesgo se ejecuta como máximos 2 veces por año",N331)))</formula>
    </cfRule>
    <cfRule type="cellIs" dxfId="6175" priority="9074" operator="equal">
      <formula>"La actividad que conlleva el riesgo se ejecuta como máximos 2 veces por año"</formula>
    </cfRule>
    <cfRule type="cellIs" dxfId="6174" priority="9075" operator="equal">
      <formula>"La actividad que conlleva el riesgo se ejecuta como máximos 2 veces por año"</formula>
    </cfRule>
  </conditionalFormatting>
  <conditionalFormatting sqref="AC277:AD281">
    <cfRule type="expression" dxfId="6173" priority="9068">
      <formula>AE277=15</formula>
    </cfRule>
  </conditionalFormatting>
  <conditionalFormatting sqref="AE277:AF281">
    <cfRule type="expression" dxfId="6172" priority="9067">
      <formula>AC277=25</formula>
    </cfRule>
  </conditionalFormatting>
  <conditionalFormatting sqref="V280:V281">
    <cfRule type="expression" dxfId="6171" priority="9065">
      <formula>U280=Y</formula>
    </cfRule>
    <cfRule type="expression" dxfId="6170" priority="9066">
      <formula>U280="y"</formula>
    </cfRule>
  </conditionalFormatting>
  <conditionalFormatting sqref="AA277:AB277">
    <cfRule type="expression" dxfId="6169" priority="9052">
      <formula>AA277=10</formula>
    </cfRule>
    <cfRule type="expression" dxfId="6168" priority="9053">
      <formula>Y277=15</formula>
    </cfRule>
    <cfRule type="expression" dxfId="6167" priority="9054">
      <formula>W277=25</formula>
    </cfRule>
    <cfRule type="cellIs" dxfId="6166" priority="9064" operator="equal">
      <formula>25</formula>
    </cfRule>
  </conditionalFormatting>
  <conditionalFormatting sqref="AA277:AB277">
    <cfRule type="expression" dxfId="6165" priority="9061">
      <formula>AC277=15</formula>
    </cfRule>
    <cfRule type="expression" dxfId="6164" priority="9062">
      <formula>AE277=10</formula>
    </cfRule>
    <cfRule type="expression" dxfId="6163" priority="9063">
      <formula>AC277=15</formula>
    </cfRule>
  </conditionalFormatting>
  <conditionalFormatting sqref="W277:X277">
    <cfRule type="expression" dxfId="6162" priority="9058">
      <formula>AA277=10</formula>
    </cfRule>
    <cfRule type="expression" dxfId="6161" priority="9059">
      <formula>W277=25</formula>
    </cfRule>
    <cfRule type="expression" dxfId="6160" priority="9060">
      <formula>Y277=15</formula>
    </cfRule>
  </conditionalFormatting>
  <conditionalFormatting sqref="Y277:Z277">
    <cfRule type="expression" dxfId="6159" priority="9055">
      <formula>Y277=15</formula>
    </cfRule>
    <cfRule type="expression" dxfId="6158" priority="9056">
      <formula>AA277=10</formula>
    </cfRule>
    <cfRule type="expression" dxfId="6157" priority="9057">
      <formula>W277=25</formula>
    </cfRule>
  </conditionalFormatting>
  <conditionalFormatting sqref="AA278:AB281">
    <cfRule type="expression" dxfId="6156" priority="9039">
      <formula>AA278=10</formula>
    </cfRule>
    <cfRule type="expression" dxfId="6155" priority="9040">
      <formula>Y278=15</formula>
    </cfRule>
    <cfRule type="expression" dxfId="6154" priority="9041">
      <formula>W278=25</formula>
    </cfRule>
    <cfRule type="cellIs" dxfId="6153" priority="9051" operator="equal">
      <formula>25</formula>
    </cfRule>
  </conditionalFormatting>
  <conditionalFormatting sqref="AA278:AB281">
    <cfRule type="expression" dxfId="6152" priority="9048">
      <formula>AC278=15</formula>
    </cfRule>
    <cfRule type="expression" dxfId="6151" priority="9049">
      <formula>AE278=10</formula>
    </cfRule>
    <cfRule type="expression" dxfId="6150" priority="9050">
      <formula>AC278=15</formula>
    </cfRule>
  </conditionalFormatting>
  <conditionalFormatting sqref="W278:X281">
    <cfRule type="expression" dxfId="6149" priority="9045">
      <formula>AA278=10</formula>
    </cfRule>
    <cfRule type="expression" dxfId="6148" priority="9046">
      <formula>W278=25</formula>
    </cfRule>
    <cfRule type="expression" dxfId="6147" priority="9047">
      <formula>Y278=15</formula>
    </cfRule>
  </conditionalFormatting>
  <conditionalFormatting sqref="Y278:Z281">
    <cfRule type="expression" dxfId="6146" priority="9042">
      <formula>Y278=15</formula>
    </cfRule>
    <cfRule type="expression" dxfId="6145" priority="9043">
      <formula>AA278=10</formula>
    </cfRule>
    <cfRule type="expression" dxfId="6144" priority="9044">
      <formula>W278=25</formula>
    </cfRule>
  </conditionalFormatting>
  <conditionalFormatting sqref="U280:U281">
    <cfRule type="expression" dxfId="6143" priority="9038">
      <formula>V280="X"</formula>
    </cfRule>
  </conditionalFormatting>
  <conditionalFormatting sqref="V283:V287">
    <cfRule type="expression" dxfId="6142" priority="9036">
      <formula>U283=Y</formula>
    </cfRule>
    <cfRule type="expression" dxfId="6141" priority="9037">
      <formula>U283="y"</formula>
    </cfRule>
  </conditionalFormatting>
  <conditionalFormatting sqref="V284">
    <cfRule type="expression" dxfId="6140" priority="9034">
      <formula>$U$20=Y</formula>
    </cfRule>
    <cfRule type="expression" dxfId="6139" priority="9035">
      <formula>$U$20=x</formula>
    </cfRule>
  </conditionalFormatting>
  <conditionalFormatting sqref="U283:U287">
    <cfRule type="expression" dxfId="6138" priority="9033">
      <formula>V283="X"</formula>
    </cfRule>
  </conditionalFormatting>
  <conditionalFormatting sqref="V295:V299">
    <cfRule type="expression" dxfId="6137" priority="9026">
      <formula>U295=Y</formula>
    </cfRule>
    <cfRule type="expression" dxfId="6136" priority="9027">
      <formula>U295="y"</formula>
    </cfRule>
  </conditionalFormatting>
  <conditionalFormatting sqref="V296">
    <cfRule type="expression" dxfId="6135" priority="9024">
      <formula>$U$20=Y</formula>
    </cfRule>
    <cfRule type="expression" dxfId="6134" priority="9025">
      <formula>$U$20=x</formula>
    </cfRule>
  </conditionalFormatting>
  <conditionalFormatting sqref="U295:U299">
    <cfRule type="expression" dxfId="6133" priority="9023">
      <formula>V295="X"</formula>
    </cfRule>
  </conditionalFormatting>
  <conditionalFormatting sqref="V301:V305">
    <cfRule type="expression" dxfId="6132" priority="9021">
      <formula>U301=Y</formula>
    </cfRule>
    <cfRule type="expression" dxfId="6131" priority="9022">
      <formula>U301="y"</formula>
    </cfRule>
  </conditionalFormatting>
  <conditionalFormatting sqref="V302">
    <cfRule type="expression" dxfId="6130" priority="9019">
      <formula>$U$20=Y</formula>
    </cfRule>
    <cfRule type="expression" dxfId="6129" priority="9020">
      <formula>$U$20=x</formula>
    </cfRule>
  </conditionalFormatting>
  <conditionalFormatting sqref="U301:U305">
    <cfRule type="expression" dxfId="6128" priority="9018">
      <formula>V301="X"</formula>
    </cfRule>
  </conditionalFormatting>
  <conditionalFormatting sqref="V283:V287">
    <cfRule type="expression" dxfId="6127" priority="9016">
      <formula>U283=Y</formula>
    </cfRule>
    <cfRule type="expression" dxfId="6126" priority="9017">
      <formula>U283="y"</formula>
    </cfRule>
  </conditionalFormatting>
  <conditionalFormatting sqref="V284">
    <cfRule type="expression" dxfId="6125" priority="9014">
      <formula>$U$20=Y</formula>
    </cfRule>
    <cfRule type="expression" dxfId="6124" priority="9015">
      <formula>$U$20=x</formula>
    </cfRule>
  </conditionalFormatting>
  <conditionalFormatting sqref="U283:U287">
    <cfRule type="expression" dxfId="6123" priority="9013">
      <formula>V283="X"</formula>
    </cfRule>
  </conditionalFormatting>
  <conditionalFormatting sqref="V295:V299">
    <cfRule type="expression" dxfId="6122" priority="9006">
      <formula>U295=Y</formula>
    </cfRule>
    <cfRule type="expression" dxfId="6121" priority="9007">
      <formula>U295="y"</formula>
    </cfRule>
  </conditionalFormatting>
  <conditionalFormatting sqref="V296">
    <cfRule type="expression" dxfId="6120" priority="9004">
      <formula>$U$20=Y</formula>
    </cfRule>
    <cfRule type="expression" dxfId="6119" priority="9005">
      <formula>$U$20=x</formula>
    </cfRule>
  </conditionalFormatting>
  <conditionalFormatting sqref="U295:U299">
    <cfRule type="expression" dxfId="6118" priority="9003">
      <formula>V295="X"</formula>
    </cfRule>
  </conditionalFormatting>
  <conditionalFormatting sqref="V295:V299">
    <cfRule type="expression" dxfId="6117" priority="8991">
      <formula>U295=Y</formula>
    </cfRule>
    <cfRule type="expression" dxfId="6116" priority="8992">
      <formula>U295="y"</formula>
    </cfRule>
  </conditionalFormatting>
  <conditionalFormatting sqref="V296">
    <cfRule type="expression" dxfId="6115" priority="8989">
      <formula>$U$20=Y</formula>
    </cfRule>
    <cfRule type="expression" dxfId="6114" priority="8990">
      <formula>$U$20=x</formula>
    </cfRule>
  </conditionalFormatting>
  <conditionalFormatting sqref="U295:U299">
    <cfRule type="expression" dxfId="6113" priority="8988">
      <formula>V295="X"</formula>
    </cfRule>
  </conditionalFormatting>
  <conditionalFormatting sqref="V295:V299">
    <cfRule type="expression" dxfId="6112" priority="8986">
      <formula>U295=Y</formula>
    </cfRule>
    <cfRule type="expression" dxfId="6111" priority="8987">
      <formula>U295="y"</formula>
    </cfRule>
  </conditionalFormatting>
  <conditionalFormatting sqref="V296">
    <cfRule type="expression" dxfId="6110" priority="8984">
      <formula>$U$20=Y</formula>
    </cfRule>
    <cfRule type="expression" dxfId="6109" priority="8985">
      <formula>$U$20=x</formula>
    </cfRule>
  </conditionalFormatting>
  <conditionalFormatting sqref="U295:U299">
    <cfRule type="expression" dxfId="6108" priority="8983">
      <formula>V295="X"</formula>
    </cfRule>
  </conditionalFormatting>
  <conditionalFormatting sqref="V301:V305">
    <cfRule type="expression" dxfId="6107" priority="8981">
      <formula>U301=Y</formula>
    </cfRule>
    <cfRule type="expression" dxfId="6106" priority="8982">
      <formula>U301="y"</formula>
    </cfRule>
  </conditionalFormatting>
  <conditionalFormatting sqref="V302">
    <cfRule type="expression" dxfId="6105" priority="8979">
      <formula>$U$20=Y</formula>
    </cfRule>
    <cfRule type="expression" dxfId="6104" priority="8980">
      <formula>$U$20=x</formula>
    </cfRule>
  </conditionalFormatting>
  <conditionalFormatting sqref="U301:U305">
    <cfRule type="expression" dxfId="6103" priority="8978">
      <formula>V301="X"</formula>
    </cfRule>
  </conditionalFormatting>
  <conditionalFormatting sqref="V301:V305">
    <cfRule type="expression" dxfId="6102" priority="8976">
      <formula>U301=Y</formula>
    </cfRule>
    <cfRule type="expression" dxfId="6101" priority="8977">
      <formula>U301="y"</formula>
    </cfRule>
  </conditionalFormatting>
  <conditionalFormatting sqref="V302">
    <cfRule type="expression" dxfId="6100" priority="8974">
      <formula>$U$20=Y</formula>
    </cfRule>
    <cfRule type="expression" dxfId="6099" priority="8975">
      <formula>$U$20=x</formula>
    </cfRule>
  </conditionalFormatting>
  <conditionalFormatting sqref="U301:U305">
    <cfRule type="expression" dxfId="6098" priority="8973">
      <formula>V301="X"</formula>
    </cfRule>
  </conditionalFormatting>
  <conditionalFormatting sqref="V307:V311">
    <cfRule type="expression" dxfId="6097" priority="8971">
      <formula>U307=Y</formula>
    </cfRule>
    <cfRule type="expression" dxfId="6096" priority="8972">
      <formula>U307="y"</formula>
    </cfRule>
  </conditionalFormatting>
  <conditionalFormatting sqref="V308">
    <cfRule type="expression" dxfId="6095" priority="8969">
      <formula>$U$20=Y</formula>
    </cfRule>
    <cfRule type="expression" dxfId="6094" priority="8970">
      <formula>$U$20=x</formula>
    </cfRule>
  </conditionalFormatting>
  <conditionalFormatting sqref="U307:U311">
    <cfRule type="expression" dxfId="6093" priority="8968">
      <formula>V307="X"</formula>
    </cfRule>
  </conditionalFormatting>
  <conditionalFormatting sqref="V307:V311">
    <cfRule type="expression" dxfId="6092" priority="8966">
      <formula>U307=Y</formula>
    </cfRule>
    <cfRule type="expression" dxfId="6091" priority="8967">
      <formula>U307="y"</formula>
    </cfRule>
  </conditionalFormatting>
  <conditionalFormatting sqref="V308">
    <cfRule type="expression" dxfId="6090" priority="8964">
      <formula>$U$20=Y</formula>
    </cfRule>
    <cfRule type="expression" dxfId="6089" priority="8965">
      <formula>$U$20=x</formula>
    </cfRule>
  </conditionalFormatting>
  <conditionalFormatting sqref="U307:U311">
    <cfRule type="expression" dxfId="6088" priority="8963">
      <formula>V307="X"</formula>
    </cfRule>
  </conditionalFormatting>
  <conditionalFormatting sqref="V313:V317">
    <cfRule type="expression" dxfId="6087" priority="8961">
      <formula>U313=Y</formula>
    </cfRule>
    <cfRule type="expression" dxfId="6086" priority="8962">
      <formula>U313="y"</formula>
    </cfRule>
  </conditionalFormatting>
  <conditionalFormatting sqref="V314">
    <cfRule type="expression" dxfId="6085" priority="8959">
      <formula>$U$20=Y</formula>
    </cfRule>
    <cfRule type="expression" dxfId="6084" priority="8960">
      <formula>$U$20=x</formula>
    </cfRule>
  </conditionalFormatting>
  <conditionalFormatting sqref="U313:U317">
    <cfRule type="expression" dxfId="6083" priority="8958">
      <formula>V313="X"</formula>
    </cfRule>
  </conditionalFormatting>
  <conditionalFormatting sqref="V313:V317">
    <cfRule type="expression" dxfId="6082" priority="8956">
      <formula>U313=Y</formula>
    </cfRule>
    <cfRule type="expression" dxfId="6081" priority="8957">
      <formula>U313="y"</formula>
    </cfRule>
  </conditionalFormatting>
  <conditionalFormatting sqref="V314">
    <cfRule type="expression" dxfId="6080" priority="8954">
      <formula>$U$20=Y</formula>
    </cfRule>
    <cfRule type="expression" dxfId="6079" priority="8955">
      <formula>$U$20=x</formula>
    </cfRule>
  </conditionalFormatting>
  <conditionalFormatting sqref="U313:U317">
    <cfRule type="expression" dxfId="6078" priority="8953">
      <formula>V313="X"</formula>
    </cfRule>
  </conditionalFormatting>
  <conditionalFormatting sqref="V319:V323">
    <cfRule type="expression" dxfId="6077" priority="8951">
      <formula>U319=Y</formula>
    </cfRule>
    <cfRule type="expression" dxfId="6076" priority="8952">
      <formula>U319="y"</formula>
    </cfRule>
  </conditionalFormatting>
  <conditionalFormatting sqref="V320">
    <cfRule type="expression" dxfId="6075" priority="8949">
      <formula>$U$20=Y</formula>
    </cfRule>
    <cfRule type="expression" dxfId="6074" priority="8950">
      <formula>$U$20=x</formula>
    </cfRule>
  </conditionalFormatting>
  <conditionalFormatting sqref="U319:U323">
    <cfRule type="expression" dxfId="6073" priority="8948">
      <formula>V319="X"</formula>
    </cfRule>
  </conditionalFormatting>
  <conditionalFormatting sqref="V319:V323">
    <cfRule type="expression" dxfId="6072" priority="8946">
      <formula>U319=Y</formula>
    </cfRule>
    <cfRule type="expression" dxfId="6071" priority="8947">
      <formula>U319="y"</formula>
    </cfRule>
  </conditionalFormatting>
  <conditionalFormatting sqref="V320">
    <cfRule type="expression" dxfId="6070" priority="8944">
      <formula>$U$20=Y</formula>
    </cfRule>
    <cfRule type="expression" dxfId="6069" priority="8945">
      <formula>$U$20=x</formula>
    </cfRule>
  </conditionalFormatting>
  <conditionalFormatting sqref="U319:U323">
    <cfRule type="expression" dxfId="6068" priority="8943">
      <formula>V319="X"</formula>
    </cfRule>
  </conditionalFormatting>
  <conditionalFormatting sqref="V325:V329">
    <cfRule type="expression" dxfId="6067" priority="8941">
      <formula>U325=Y</formula>
    </cfRule>
    <cfRule type="expression" dxfId="6066" priority="8942">
      <formula>U325="y"</formula>
    </cfRule>
  </conditionalFormatting>
  <conditionalFormatting sqref="V326">
    <cfRule type="expression" dxfId="6065" priority="8939">
      <formula>$U$20=Y</formula>
    </cfRule>
    <cfRule type="expression" dxfId="6064" priority="8940">
      <formula>$U$20=x</formula>
    </cfRule>
  </conditionalFormatting>
  <conditionalFormatting sqref="U325:U329">
    <cfRule type="expression" dxfId="6063" priority="8938">
      <formula>V325="X"</formula>
    </cfRule>
  </conditionalFormatting>
  <conditionalFormatting sqref="V325:V329">
    <cfRule type="expression" dxfId="6062" priority="8936">
      <formula>U325=Y</formula>
    </cfRule>
    <cfRule type="expression" dxfId="6061" priority="8937">
      <formula>U325="y"</formula>
    </cfRule>
  </conditionalFormatting>
  <conditionalFormatting sqref="V326">
    <cfRule type="expression" dxfId="6060" priority="8934">
      <formula>$U$20=Y</formula>
    </cfRule>
    <cfRule type="expression" dxfId="6059" priority="8935">
      <formula>$U$20=x</formula>
    </cfRule>
  </conditionalFormatting>
  <conditionalFormatting sqref="U325:U329">
    <cfRule type="expression" dxfId="6058" priority="8933">
      <formula>V325="X"</formula>
    </cfRule>
  </conditionalFormatting>
  <conditionalFormatting sqref="V331:V335">
    <cfRule type="expression" dxfId="6057" priority="8931">
      <formula>U331=Y</formula>
    </cfRule>
    <cfRule type="expression" dxfId="6056" priority="8932">
      <formula>U331="y"</formula>
    </cfRule>
  </conditionalFormatting>
  <conditionalFormatting sqref="V332">
    <cfRule type="expression" dxfId="6055" priority="8929">
      <formula>$U$20=Y</formula>
    </cfRule>
    <cfRule type="expression" dxfId="6054" priority="8930">
      <formula>$U$20=x</formula>
    </cfRule>
  </conditionalFormatting>
  <conditionalFormatting sqref="U331:U335">
    <cfRule type="expression" dxfId="6053" priority="8928">
      <formula>V331="X"</formula>
    </cfRule>
  </conditionalFormatting>
  <conditionalFormatting sqref="V331:V335">
    <cfRule type="expression" dxfId="6052" priority="8926">
      <formula>U331=Y</formula>
    </cfRule>
    <cfRule type="expression" dxfId="6051" priority="8927">
      <formula>U331="y"</formula>
    </cfRule>
  </conditionalFormatting>
  <conditionalFormatting sqref="V332">
    <cfRule type="expression" dxfId="6050" priority="8924">
      <formula>$U$20=Y</formula>
    </cfRule>
    <cfRule type="expression" dxfId="6049" priority="8925">
      <formula>$U$20=x</formula>
    </cfRule>
  </conditionalFormatting>
  <conditionalFormatting sqref="U331:U335">
    <cfRule type="expression" dxfId="6048" priority="8923">
      <formula>V331="X"</formula>
    </cfRule>
  </conditionalFormatting>
  <conditionalFormatting sqref="AE283:AF287">
    <cfRule type="cellIs" dxfId="6047" priority="8922" operator="equal">
      <formula>15</formula>
    </cfRule>
  </conditionalFormatting>
  <conditionalFormatting sqref="AE283:AF287">
    <cfRule type="expression" dxfId="6046" priority="8921">
      <formula>AC283=25</formula>
    </cfRule>
  </conditionalFormatting>
  <conditionalFormatting sqref="AC297:AD299">
    <cfRule type="cellIs" dxfId="6045" priority="8916" operator="equal">
      <formula>25</formula>
    </cfRule>
  </conditionalFormatting>
  <conditionalFormatting sqref="AE295:AF299">
    <cfRule type="cellIs" dxfId="6044" priority="8915" operator="equal">
      <formula>15</formula>
    </cfRule>
  </conditionalFormatting>
  <conditionalFormatting sqref="AC297:AD299">
    <cfRule type="expression" dxfId="6043" priority="8914">
      <formula>AE297=15</formula>
    </cfRule>
  </conditionalFormatting>
  <conditionalFormatting sqref="AE295:AF299">
    <cfRule type="expression" dxfId="6042" priority="8913">
      <formula>AC295=25</formula>
    </cfRule>
  </conditionalFormatting>
  <conditionalFormatting sqref="AC304:AD305">
    <cfRule type="cellIs" dxfId="6041" priority="8912" operator="equal">
      <formula>25</formula>
    </cfRule>
  </conditionalFormatting>
  <conditionalFormatting sqref="AE301:AF305">
    <cfRule type="cellIs" dxfId="6040" priority="8911" operator="equal">
      <formula>15</formula>
    </cfRule>
  </conditionalFormatting>
  <conditionalFormatting sqref="AC304:AD305">
    <cfRule type="expression" dxfId="6039" priority="8910">
      <formula>AE304=15</formula>
    </cfRule>
  </conditionalFormatting>
  <conditionalFormatting sqref="AE301:AF305">
    <cfRule type="expression" dxfId="6038" priority="8909">
      <formula>AC301=25</formula>
    </cfRule>
  </conditionalFormatting>
  <conditionalFormatting sqref="AC310:AD311">
    <cfRule type="cellIs" dxfId="6037" priority="8908" operator="equal">
      <formula>25</formula>
    </cfRule>
  </conditionalFormatting>
  <conditionalFormatting sqref="AE307:AF311">
    <cfRule type="cellIs" dxfId="6036" priority="8907" operator="equal">
      <formula>15</formula>
    </cfRule>
  </conditionalFormatting>
  <conditionalFormatting sqref="AC310:AD311">
    <cfRule type="expression" dxfId="6035" priority="8906">
      <formula>AE310=15</formula>
    </cfRule>
  </conditionalFormatting>
  <conditionalFormatting sqref="AE307:AF311">
    <cfRule type="expression" dxfId="6034" priority="8905">
      <formula>AC307=25</formula>
    </cfRule>
  </conditionalFormatting>
  <conditionalFormatting sqref="AC316:AD317">
    <cfRule type="cellIs" dxfId="6033" priority="8904" operator="equal">
      <formula>25</formula>
    </cfRule>
  </conditionalFormatting>
  <conditionalFormatting sqref="AE313:AF317">
    <cfRule type="cellIs" dxfId="6032" priority="8903" operator="equal">
      <formula>15</formula>
    </cfRule>
  </conditionalFormatting>
  <conditionalFormatting sqref="AC316:AD317">
    <cfRule type="expression" dxfId="6031" priority="8902">
      <formula>AE316=15</formula>
    </cfRule>
  </conditionalFormatting>
  <conditionalFormatting sqref="AE313:AF317">
    <cfRule type="expression" dxfId="6030" priority="8901">
      <formula>AC313=25</formula>
    </cfRule>
  </conditionalFormatting>
  <conditionalFormatting sqref="AE319:AF323">
    <cfRule type="cellIs" dxfId="6029" priority="8900" operator="equal">
      <formula>15</formula>
    </cfRule>
  </conditionalFormatting>
  <conditionalFormatting sqref="AE319:AF323">
    <cfRule type="expression" dxfId="6028" priority="8899">
      <formula>AC319=25</formula>
    </cfRule>
  </conditionalFormatting>
  <conditionalFormatting sqref="AE325:AF329">
    <cfRule type="cellIs" dxfId="6027" priority="8898" operator="equal">
      <formula>15</formula>
    </cfRule>
  </conditionalFormatting>
  <conditionalFormatting sqref="AE325:AF329">
    <cfRule type="expression" dxfId="6026" priority="8897">
      <formula>AC325=25</formula>
    </cfRule>
  </conditionalFormatting>
  <conditionalFormatting sqref="AC335:AD335">
    <cfRule type="cellIs" dxfId="6025" priority="8896" operator="equal">
      <formula>25</formula>
    </cfRule>
  </conditionalFormatting>
  <conditionalFormatting sqref="AE331:AF335">
    <cfRule type="cellIs" dxfId="6024" priority="8895" operator="equal">
      <formula>15</formula>
    </cfRule>
  </conditionalFormatting>
  <conditionalFormatting sqref="AC335:AD335">
    <cfRule type="expression" dxfId="6023" priority="8894">
      <formula>AE335=15</formula>
    </cfRule>
  </conditionalFormatting>
  <conditionalFormatting sqref="AE331:AF335">
    <cfRule type="expression" dxfId="6022" priority="8893">
      <formula>AC331=25</formula>
    </cfRule>
  </conditionalFormatting>
  <conditionalFormatting sqref="U337:V341">
    <cfRule type="cellIs" dxfId="6021" priority="8892" operator="equal">
      <formula>"X"</formula>
    </cfRule>
  </conditionalFormatting>
  <conditionalFormatting sqref="AJ338:AK341">
    <cfRule type="cellIs" dxfId="6020" priority="8890" operator="equal">
      <formula>"NO"</formula>
    </cfRule>
    <cfRule type="cellIs" dxfId="6019" priority="8891" operator="equal">
      <formula>"SI"</formula>
    </cfRule>
  </conditionalFormatting>
  <conditionalFormatting sqref="AL338:AM341">
    <cfRule type="cellIs" dxfId="6018" priority="8888" operator="equal">
      <formula>"ALE"</formula>
    </cfRule>
    <cfRule type="cellIs" dxfId="6017" priority="8889" operator="equal">
      <formula>"CON"</formula>
    </cfRule>
  </conditionalFormatting>
  <conditionalFormatting sqref="U337:U341">
    <cfRule type="cellIs" dxfId="6016" priority="8833" operator="equal">
      <formula>"Y"</formula>
    </cfRule>
  </conditionalFormatting>
  <conditionalFormatting sqref="AH337:AI341">
    <cfRule type="cellIs" dxfId="6015" priority="8884" operator="equal">
      <formula>0</formula>
    </cfRule>
    <cfRule type="cellIs" dxfId="6014" priority="8885" operator="between">
      <formula>"0.1"</formula>
      <formula>100</formula>
    </cfRule>
    <cfRule type="cellIs" dxfId="6013" priority="8886" operator="between">
      <formula>0</formula>
      <formula>100</formula>
    </cfRule>
    <cfRule type="cellIs" dxfId="6012" priority="8887" operator="between">
      <formula>0</formula>
      <formula>100</formula>
    </cfRule>
  </conditionalFormatting>
  <conditionalFormatting sqref="AI337:AI341">
    <cfRule type="cellIs" dxfId="6011" priority="8881" operator="equal">
      <formula>0</formula>
    </cfRule>
    <cfRule type="cellIs" dxfId="6010" priority="8882" operator="between">
      <formula>0</formula>
      <formula>100</formula>
    </cfRule>
    <cfRule type="cellIs" dxfId="6009" priority="8883" operator="between">
      <formula>"0.1"</formula>
      <formula>100</formula>
    </cfRule>
  </conditionalFormatting>
  <conditionalFormatting sqref="BA337">
    <cfRule type="cellIs" dxfId="6008" priority="8879" operator="equal">
      <formula>"NO"</formula>
    </cfRule>
    <cfRule type="cellIs" dxfId="6007" priority="8880" operator="equal">
      <formula>"SI"</formula>
    </cfRule>
  </conditionalFormatting>
  <conditionalFormatting sqref="AH337:AH341">
    <cfRule type="cellIs" dxfId="6006" priority="8878" operator="equal">
      <formula>0.58</formula>
    </cfRule>
  </conditionalFormatting>
  <conditionalFormatting sqref="AI337:AI341">
    <cfRule type="cellIs" dxfId="6005" priority="8877" operator="equal">
      <formula>0.56</formula>
    </cfRule>
  </conditionalFormatting>
  <conditionalFormatting sqref="AX337:AX341">
    <cfRule type="expression" dxfId="6004" priority="8851">
      <formula>"&lt;,2"</formula>
    </cfRule>
  </conditionalFormatting>
  <conditionalFormatting sqref="AV337:AV341">
    <cfRule type="expression" dxfId="6003" priority="8850">
      <formula>"&lt;,2"</formula>
    </cfRule>
  </conditionalFormatting>
  <conditionalFormatting sqref="AZ337">
    <cfRule type="expression" dxfId="6002" priority="8852">
      <formula>$BC337=25</formula>
    </cfRule>
    <cfRule type="expression" dxfId="6001" priority="8853">
      <formula>$BC337=24</formula>
    </cfRule>
    <cfRule type="expression" dxfId="6000" priority="8854">
      <formula>$BC337=23</formula>
    </cfRule>
    <cfRule type="expression" dxfId="5999" priority="8855">
      <formula>$BC337=22</formula>
    </cfRule>
    <cfRule type="expression" dxfId="5998" priority="8856">
      <formula>$BC337=21</formula>
    </cfRule>
    <cfRule type="expression" dxfId="5997" priority="8857">
      <formula>$BC337=20</formula>
    </cfRule>
    <cfRule type="expression" dxfId="5996" priority="8858">
      <formula>$BC337=19</formula>
    </cfRule>
    <cfRule type="expression" dxfId="5995" priority="8859">
      <formula>$BC337=18</formula>
    </cfRule>
    <cfRule type="expression" dxfId="5994" priority="8860">
      <formula>$BC337=17</formula>
    </cfRule>
    <cfRule type="expression" dxfId="5993" priority="8861">
      <formula>$BC337=16</formula>
    </cfRule>
    <cfRule type="expression" dxfId="5992" priority="8862">
      <formula>$BC337=15</formula>
    </cfRule>
    <cfRule type="expression" dxfId="5991" priority="8863">
      <formula>$BC337=14</formula>
    </cfRule>
    <cfRule type="expression" dxfId="5990" priority="8864">
      <formula>$BC337=13</formula>
    </cfRule>
    <cfRule type="expression" dxfId="5989" priority="8865">
      <formula>$BC337=12</formula>
    </cfRule>
    <cfRule type="expression" dxfId="5988" priority="8866">
      <formula>$BC337=11</formula>
    </cfRule>
    <cfRule type="expression" dxfId="5987" priority="8867">
      <formula>$BC337=10</formula>
    </cfRule>
    <cfRule type="expression" dxfId="5986" priority="8868">
      <formula>$BC337=9</formula>
    </cfRule>
    <cfRule type="expression" dxfId="5985" priority="8869">
      <formula>$BC337=8</formula>
    </cfRule>
    <cfRule type="expression" dxfId="5984" priority="8870">
      <formula>$BC337=7</formula>
    </cfRule>
    <cfRule type="expression" dxfId="5983" priority="8871">
      <formula>$BC337=6</formula>
    </cfRule>
    <cfRule type="expression" dxfId="5982" priority="8872">
      <formula>$BC337=5</formula>
    </cfRule>
    <cfRule type="expression" dxfId="5981" priority="8873">
      <formula>$BC337=4</formula>
    </cfRule>
    <cfRule type="expression" dxfId="5980" priority="8874">
      <formula>$BC337=3</formula>
    </cfRule>
    <cfRule type="expression" dxfId="5979" priority="8875">
      <formula>$BC337=2</formula>
    </cfRule>
    <cfRule type="expression" dxfId="5978" priority="8876">
      <formula>$BC337=1</formula>
    </cfRule>
  </conditionalFormatting>
  <conditionalFormatting sqref="AW337:AW341">
    <cfRule type="beginsWith" dxfId="5977" priority="8845" operator="beginsWith" text="MUY ALTA">
      <formula>LEFT(AW337,LEN("MUY ALTA"))="MUY ALTA"</formula>
    </cfRule>
    <cfRule type="beginsWith" dxfId="5976" priority="8846" operator="beginsWith" text="ALTA">
      <formula>LEFT(AW337,LEN("ALTA"))="ALTA"</formula>
    </cfRule>
    <cfRule type="beginsWith" dxfId="5975" priority="8847" operator="beginsWith" text="MEDIA">
      <formula>LEFT(AW337,LEN("MEDIA"))="MEDIA"</formula>
    </cfRule>
    <cfRule type="beginsWith" dxfId="5974" priority="8848" operator="beginsWith" text="BAJA">
      <formula>LEFT(AW337,LEN("BAJA"))="BAJA"</formula>
    </cfRule>
    <cfRule type="beginsWith" dxfId="5973" priority="8849" operator="beginsWith" text="MUY BAJA">
      <formula>LEFT(AW337,LEN("MUY BAJA"))="MUY BAJA"</formula>
    </cfRule>
  </conditionalFormatting>
  <conditionalFormatting sqref="AY337:AY341">
    <cfRule type="beginsWith" dxfId="5972" priority="8840" operator="beginsWith" text="MUY ALTA">
      <formula>LEFT(AY337,LEN("MUY ALTA"))="MUY ALTA"</formula>
    </cfRule>
    <cfRule type="beginsWith" dxfId="5971" priority="8841" operator="beginsWith" text="ALTA">
      <formula>LEFT(AY337,LEN("ALTA"))="ALTA"</formula>
    </cfRule>
    <cfRule type="beginsWith" dxfId="5970" priority="8842" operator="beginsWith" text="MEDIA">
      <formula>LEFT(AY337,LEN("MEDIA"))="MEDIA"</formula>
    </cfRule>
    <cfRule type="beginsWith" dxfId="5969" priority="8843" operator="beginsWith" text="BAJA">
      <formula>LEFT(AY337,LEN("BAJA"))="BAJA"</formula>
    </cfRule>
    <cfRule type="beginsWith" dxfId="5968" priority="8844" operator="beginsWith" text="MUY BAJA">
      <formula>LEFT(AY337,LEN("MUY BAJA"))="MUY BAJA"</formula>
    </cfRule>
  </conditionalFormatting>
  <conditionalFormatting sqref="AN338:AO341">
    <cfRule type="cellIs" dxfId="5967" priority="8838" operator="equal">
      <formula>"NO"</formula>
    </cfRule>
  </conditionalFormatting>
  <conditionalFormatting sqref="BA337:BA341">
    <cfRule type="cellIs" dxfId="5966" priority="8835" operator="equal">
      <formula>"Evitar"</formula>
    </cfRule>
    <cfRule type="cellIs" dxfId="5965" priority="8836" operator="equal">
      <formula>"Aceptar"</formula>
    </cfRule>
    <cfRule type="cellIs" dxfId="5964" priority="8837" operator="equal">
      <formula>"Reducir"</formula>
    </cfRule>
  </conditionalFormatting>
  <conditionalFormatting sqref="V337:V341">
    <cfRule type="cellIs" dxfId="5963" priority="8834" operator="equal">
      <formula>"X"</formula>
    </cfRule>
  </conditionalFormatting>
  <conditionalFormatting sqref="R337">
    <cfRule type="expression" dxfId="5962" priority="8808">
      <formula>$S337=25</formula>
    </cfRule>
    <cfRule type="expression" dxfId="5961" priority="8809">
      <formula>$S337=24</formula>
    </cfRule>
    <cfRule type="expression" dxfId="5960" priority="8810">
      <formula>$S337=23</formula>
    </cfRule>
    <cfRule type="expression" dxfId="5959" priority="8811">
      <formula>$S337=22</formula>
    </cfRule>
    <cfRule type="expression" dxfId="5958" priority="8812">
      <formula>$S337=21</formula>
    </cfRule>
    <cfRule type="expression" dxfId="5957" priority="8813">
      <formula>$S337=20</formula>
    </cfRule>
    <cfRule type="expression" dxfId="5956" priority="8814">
      <formula>$S337=19</formula>
    </cfRule>
    <cfRule type="expression" dxfId="5955" priority="8815">
      <formula>$S337=18</formula>
    </cfRule>
    <cfRule type="expression" dxfId="5954" priority="8816">
      <formula>$S337=17</formula>
    </cfRule>
    <cfRule type="expression" dxfId="5953" priority="8817">
      <formula>$S337=16</formula>
    </cfRule>
    <cfRule type="expression" dxfId="5952" priority="8818">
      <formula>$S337=15</formula>
    </cfRule>
    <cfRule type="expression" dxfId="5951" priority="8819">
      <formula>$S337=14</formula>
    </cfRule>
    <cfRule type="expression" dxfId="5950" priority="8820">
      <formula>$S337=13</formula>
    </cfRule>
    <cfRule type="expression" dxfId="5949" priority="8821">
      <formula>$S337=12</formula>
    </cfRule>
    <cfRule type="expression" dxfId="5948" priority="8822">
      <formula>$S337=11</formula>
    </cfRule>
    <cfRule type="expression" dxfId="5947" priority="8823">
      <formula>$S337=10</formula>
    </cfRule>
    <cfRule type="expression" dxfId="5946" priority="8824">
      <formula>$S337=9</formula>
    </cfRule>
    <cfRule type="expression" dxfId="5945" priority="8825">
      <formula>$S337=8</formula>
    </cfRule>
    <cfRule type="expression" dxfId="5944" priority="8826">
      <formula>$S337=7</formula>
    </cfRule>
    <cfRule type="expression" dxfId="5943" priority="8827">
      <formula>$S337=6</formula>
    </cfRule>
    <cfRule type="expression" dxfId="5942" priority="8828">
      <formula>$S337=5</formula>
    </cfRule>
    <cfRule type="expression" dxfId="5941" priority="8829">
      <formula>$S337=4</formula>
    </cfRule>
    <cfRule type="expression" dxfId="5940" priority="8830">
      <formula>$S337=3</formula>
    </cfRule>
    <cfRule type="expression" dxfId="5939" priority="8831">
      <formula>$S337=2</formula>
    </cfRule>
    <cfRule type="expression" dxfId="5938" priority="8832">
      <formula>$S337=1</formula>
    </cfRule>
  </conditionalFormatting>
  <conditionalFormatting sqref="P337:P341">
    <cfRule type="expression" dxfId="5937" priority="8807">
      <formula>"&lt;,2"</formula>
    </cfRule>
  </conditionalFormatting>
  <conditionalFormatting sqref="Q337:Q341">
    <cfRule type="cellIs" dxfId="5936" priority="8799" operator="equal">
      <formula>20</formula>
    </cfRule>
    <cfRule type="cellIs" dxfId="5935" priority="8800" operator="equal">
      <formula>10</formula>
    </cfRule>
    <cfRule type="cellIs" dxfId="5934" priority="8801" operator="equal">
      <formula>5</formula>
    </cfRule>
    <cfRule type="cellIs" dxfId="5933" priority="8802" operator="equal">
      <formula>1</formula>
    </cfRule>
    <cfRule type="cellIs" dxfId="5932" priority="8803" operator="equal">
      <formula>0.8</formula>
    </cfRule>
    <cfRule type="cellIs" dxfId="5931" priority="8804" operator="equal">
      <formula>0.6</formula>
    </cfRule>
    <cfRule type="cellIs" dxfId="5930" priority="8805" operator="equal">
      <formula>0.4</formula>
    </cfRule>
    <cfRule type="cellIs" dxfId="5929" priority="8806" operator="equal">
      <formula>20%</formula>
    </cfRule>
  </conditionalFormatting>
  <conditionalFormatting sqref="O337:O341">
    <cfRule type="cellIs" dxfId="5928" priority="8792" operator="equal">
      <formula>"MUY ALTA "</formula>
    </cfRule>
    <cfRule type="cellIs" dxfId="5927" priority="8793" operator="equal">
      <formula>"MUY ALTA"</formula>
    </cfRule>
    <cfRule type="cellIs" dxfId="5926" priority="8794" operator="equal">
      <formula>"ALTA"</formula>
    </cfRule>
    <cfRule type="cellIs" dxfId="5925" priority="8795" operator="equal">
      <formula>"MEDIA"</formula>
    </cfRule>
    <cfRule type="cellIs" dxfId="5924" priority="8796" operator="equal">
      <formula>"BAJA"</formula>
    </cfRule>
    <cfRule type="cellIs" dxfId="5923" priority="8797" operator="equal">
      <formula>"MUY BAJA"</formula>
    </cfRule>
    <cfRule type="cellIs" dxfId="5922" priority="8798" operator="equal">
      <formula>0.2</formula>
    </cfRule>
  </conditionalFormatting>
  <conditionalFormatting sqref="N337:N341">
    <cfRule type="beginsWith" priority="8785" operator="beginsWith" text="La actividad que conlleva el riesgo se ejecuta como máximos 2 veces por año">
      <formula>LEFT(N337,LEN("La actividad que conlleva el riesgo se ejecuta como máximos 2 veces por año"))="La actividad que conlleva el riesgo se ejecuta como máximos 2 veces por año"</formula>
    </cfRule>
    <cfRule type="cellIs" dxfId="5921" priority="8786" operator="equal">
      <formula>"La actividad que conlleva el riesgo se ejecuta como máximos 2 veces por año"</formula>
    </cfRule>
    <cfRule type="cellIs" dxfId="5920" priority="8787" operator="equal">
      <formula>"La actividad que conlleva el riesgo se ejecuta como máximos 2 veces por año "</formula>
    </cfRule>
    <cfRule type="containsText" dxfId="5919" priority="8789" operator="containsText" text="La actividad que conlleva el riesgo se ejecuta como máximos 2 veces por año">
      <formula>NOT(ISERROR(SEARCH("La actividad que conlleva el riesgo se ejecuta como máximos 2 veces por año",N337)))</formula>
    </cfRule>
    <cfRule type="cellIs" dxfId="5918" priority="8790" operator="equal">
      <formula>"La actividad que conlleva el riesgo se ejecuta como máximos 2 veces por año"</formula>
    </cfRule>
    <cfRule type="cellIs" dxfId="5917" priority="8791" operator="equal">
      <formula>"La actividad que conlleva el riesgo se ejecuta como máximos 2 veces por año"</formula>
    </cfRule>
  </conditionalFormatting>
  <conditionalFormatting sqref="V337:V341">
    <cfRule type="expression" dxfId="5916" priority="8783">
      <formula>U337=Y</formula>
    </cfRule>
    <cfRule type="expression" dxfId="5915" priority="8784">
      <formula>U337="y"</formula>
    </cfRule>
  </conditionalFormatting>
  <conditionalFormatting sqref="V338">
    <cfRule type="expression" dxfId="5914" priority="8781">
      <formula>$U$20=Y</formula>
    </cfRule>
    <cfRule type="expression" dxfId="5913" priority="8782">
      <formula>$U$20=x</formula>
    </cfRule>
  </conditionalFormatting>
  <conditionalFormatting sqref="U337:U341">
    <cfRule type="expression" dxfId="5912" priority="8780">
      <formula>V337="X"</formula>
    </cfRule>
  </conditionalFormatting>
  <conditionalFormatting sqref="V337:V341">
    <cfRule type="expression" dxfId="5911" priority="8778">
      <formula>U337=Y</formula>
    </cfRule>
    <cfRule type="expression" dxfId="5910" priority="8779">
      <formula>U337="y"</formula>
    </cfRule>
  </conditionalFormatting>
  <conditionalFormatting sqref="V338">
    <cfRule type="expression" dxfId="5909" priority="8776">
      <formula>$U$20=Y</formula>
    </cfRule>
    <cfRule type="expression" dxfId="5908" priority="8777">
      <formula>$U$20=x</formula>
    </cfRule>
  </conditionalFormatting>
  <conditionalFormatting sqref="U337:U341">
    <cfRule type="expression" dxfId="5907" priority="8775">
      <formula>V337="X"</formula>
    </cfRule>
  </conditionalFormatting>
  <conditionalFormatting sqref="AE337:AF341">
    <cfRule type="cellIs" dxfId="5906" priority="8774" operator="equal">
      <formula>15</formula>
    </cfRule>
  </conditionalFormatting>
  <conditionalFormatting sqref="AE337:AF341">
    <cfRule type="expression" dxfId="5905" priority="8773">
      <formula>AC337=25</formula>
    </cfRule>
  </conditionalFormatting>
  <conditionalFormatting sqref="U343:V347">
    <cfRule type="cellIs" dxfId="5904" priority="8772" operator="equal">
      <formula>"X"</formula>
    </cfRule>
  </conditionalFormatting>
  <conditionalFormatting sqref="AJ343:AK347">
    <cfRule type="cellIs" dxfId="5903" priority="8770" operator="equal">
      <formula>"NO"</formula>
    </cfRule>
    <cfRule type="cellIs" dxfId="5902" priority="8771" operator="equal">
      <formula>"SI"</formula>
    </cfRule>
  </conditionalFormatting>
  <conditionalFormatting sqref="AL343:AM347">
    <cfRule type="cellIs" dxfId="5901" priority="8768" operator="equal">
      <formula>"ALE"</formula>
    </cfRule>
    <cfRule type="cellIs" dxfId="5900" priority="8769" operator="equal">
      <formula>"CON"</formula>
    </cfRule>
  </conditionalFormatting>
  <conditionalFormatting sqref="U343:U347">
    <cfRule type="cellIs" dxfId="5899" priority="8713" operator="equal">
      <formula>"Y"</formula>
    </cfRule>
  </conditionalFormatting>
  <conditionalFormatting sqref="AH343:AI347">
    <cfRule type="cellIs" dxfId="5898" priority="8764" operator="equal">
      <formula>0</formula>
    </cfRule>
    <cfRule type="cellIs" dxfId="5897" priority="8765" operator="between">
      <formula>"0.1"</formula>
      <formula>100</formula>
    </cfRule>
    <cfRule type="cellIs" dxfId="5896" priority="8766" operator="between">
      <formula>0</formula>
      <formula>100</formula>
    </cfRule>
    <cfRule type="cellIs" dxfId="5895" priority="8767" operator="between">
      <formula>0</formula>
      <formula>100</formula>
    </cfRule>
  </conditionalFormatting>
  <conditionalFormatting sqref="AI343:AI347">
    <cfRule type="cellIs" dxfId="5894" priority="8761" operator="equal">
      <formula>0</formula>
    </cfRule>
    <cfRule type="cellIs" dxfId="5893" priority="8762" operator="between">
      <formula>0</formula>
      <formula>100</formula>
    </cfRule>
    <cfRule type="cellIs" dxfId="5892" priority="8763" operator="between">
      <formula>"0.1"</formula>
      <formula>100</formula>
    </cfRule>
  </conditionalFormatting>
  <conditionalFormatting sqref="BA343">
    <cfRule type="cellIs" dxfId="5891" priority="8759" operator="equal">
      <formula>"NO"</formula>
    </cfRule>
    <cfRule type="cellIs" dxfId="5890" priority="8760" operator="equal">
      <formula>"SI"</formula>
    </cfRule>
  </conditionalFormatting>
  <conditionalFormatting sqref="AH343:AH347">
    <cfRule type="cellIs" dxfId="5889" priority="8758" operator="equal">
      <formula>0.58</formula>
    </cfRule>
  </conditionalFormatting>
  <conditionalFormatting sqref="AI343:AI347">
    <cfRule type="cellIs" dxfId="5888" priority="8757" operator="equal">
      <formula>0.56</formula>
    </cfRule>
  </conditionalFormatting>
  <conditionalFormatting sqref="AX343:AX347">
    <cfRule type="expression" dxfId="5887" priority="8731">
      <formula>"&lt;,2"</formula>
    </cfRule>
  </conditionalFormatting>
  <conditionalFormatting sqref="AV343:AV347">
    <cfRule type="expression" dxfId="5886" priority="8730">
      <formula>"&lt;,2"</formula>
    </cfRule>
  </conditionalFormatting>
  <conditionalFormatting sqref="AZ343">
    <cfRule type="expression" dxfId="5885" priority="8732">
      <formula>$BC343=25</formula>
    </cfRule>
    <cfRule type="expression" dxfId="5884" priority="8733">
      <formula>$BC343=24</formula>
    </cfRule>
    <cfRule type="expression" dxfId="5883" priority="8734">
      <formula>$BC343=23</formula>
    </cfRule>
    <cfRule type="expression" dxfId="5882" priority="8735">
      <formula>$BC343=22</formula>
    </cfRule>
    <cfRule type="expression" dxfId="5881" priority="8736">
      <formula>$BC343=21</formula>
    </cfRule>
    <cfRule type="expression" dxfId="5880" priority="8737">
      <formula>$BC343=20</formula>
    </cfRule>
    <cfRule type="expression" dxfId="5879" priority="8738">
      <formula>$BC343=19</formula>
    </cfRule>
    <cfRule type="expression" dxfId="5878" priority="8739">
      <formula>$BC343=18</formula>
    </cfRule>
    <cfRule type="expression" dxfId="5877" priority="8740">
      <formula>$BC343=17</formula>
    </cfRule>
    <cfRule type="expression" dxfId="5876" priority="8741">
      <formula>$BC343=16</formula>
    </cfRule>
    <cfRule type="expression" dxfId="5875" priority="8742">
      <formula>$BC343=15</formula>
    </cfRule>
    <cfRule type="expression" dxfId="5874" priority="8743">
      <formula>$BC343=14</formula>
    </cfRule>
    <cfRule type="expression" dxfId="5873" priority="8744">
      <formula>$BC343=13</formula>
    </cfRule>
    <cfRule type="expression" dxfId="5872" priority="8745">
      <formula>$BC343=12</formula>
    </cfRule>
    <cfRule type="expression" dxfId="5871" priority="8746">
      <formula>$BC343=11</formula>
    </cfRule>
    <cfRule type="expression" dxfId="5870" priority="8747">
      <formula>$BC343=10</formula>
    </cfRule>
    <cfRule type="expression" dxfId="5869" priority="8748">
      <formula>$BC343=9</formula>
    </cfRule>
    <cfRule type="expression" dxfId="5868" priority="8749">
      <formula>$BC343=8</formula>
    </cfRule>
    <cfRule type="expression" dxfId="5867" priority="8750">
      <formula>$BC343=7</formula>
    </cfRule>
    <cfRule type="expression" dxfId="5866" priority="8751">
      <formula>$BC343=6</formula>
    </cfRule>
    <cfRule type="expression" dxfId="5865" priority="8752">
      <formula>$BC343=5</formula>
    </cfRule>
    <cfRule type="expression" dxfId="5864" priority="8753">
      <formula>$BC343=4</formula>
    </cfRule>
    <cfRule type="expression" dxfId="5863" priority="8754">
      <formula>$BC343=3</formula>
    </cfRule>
    <cfRule type="expression" dxfId="5862" priority="8755">
      <formula>$BC343=2</formula>
    </cfRule>
    <cfRule type="expression" dxfId="5861" priority="8756">
      <formula>$BC343=1</formula>
    </cfRule>
  </conditionalFormatting>
  <conditionalFormatting sqref="AW343:AW347">
    <cfRule type="beginsWith" dxfId="5860" priority="8725" operator="beginsWith" text="MUY ALTA">
      <formula>LEFT(AW343,LEN("MUY ALTA"))="MUY ALTA"</formula>
    </cfRule>
    <cfRule type="beginsWith" dxfId="5859" priority="8726" operator="beginsWith" text="ALTA">
      <formula>LEFT(AW343,LEN("ALTA"))="ALTA"</formula>
    </cfRule>
    <cfRule type="beginsWith" dxfId="5858" priority="8727" operator="beginsWith" text="MEDIA">
      <formula>LEFT(AW343,LEN("MEDIA"))="MEDIA"</formula>
    </cfRule>
    <cfRule type="beginsWith" dxfId="5857" priority="8728" operator="beginsWith" text="BAJA">
      <formula>LEFT(AW343,LEN("BAJA"))="BAJA"</formula>
    </cfRule>
    <cfRule type="beginsWith" dxfId="5856" priority="8729" operator="beginsWith" text="MUY BAJA">
      <formula>LEFT(AW343,LEN("MUY BAJA"))="MUY BAJA"</formula>
    </cfRule>
  </conditionalFormatting>
  <conditionalFormatting sqref="AY343:AY347">
    <cfRule type="beginsWith" dxfId="5855" priority="8720" operator="beginsWith" text="MUY ALTA">
      <formula>LEFT(AY343,LEN("MUY ALTA"))="MUY ALTA"</formula>
    </cfRule>
    <cfRule type="beginsWith" dxfId="5854" priority="8721" operator="beginsWith" text="ALTA">
      <formula>LEFT(AY343,LEN("ALTA"))="ALTA"</formula>
    </cfRule>
    <cfRule type="beginsWith" dxfId="5853" priority="8722" operator="beginsWith" text="MEDIA">
      <formula>LEFT(AY343,LEN("MEDIA"))="MEDIA"</formula>
    </cfRule>
    <cfRule type="beginsWith" dxfId="5852" priority="8723" operator="beginsWith" text="BAJA">
      <formula>LEFT(AY343,LEN("BAJA"))="BAJA"</formula>
    </cfRule>
    <cfRule type="beginsWith" dxfId="5851" priority="8724" operator="beginsWith" text="MUY BAJA">
      <formula>LEFT(AY343,LEN("MUY BAJA"))="MUY BAJA"</formula>
    </cfRule>
  </conditionalFormatting>
  <conditionalFormatting sqref="AN343:AO347">
    <cfRule type="cellIs" dxfId="5850" priority="8718" operator="equal">
      <formula>"NO"</formula>
    </cfRule>
  </conditionalFormatting>
  <conditionalFormatting sqref="BA343:BA347">
    <cfRule type="cellIs" dxfId="5849" priority="8715" operator="equal">
      <formula>"Evitar"</formula>
    </cfRule>
    <cfRule type="cellIs" dxfId="5848" priority="8716" operator="equal">
      <formula>"Aceptar"</formula>
    </cfRule>
    <cfRule type="cellIs" dxfId="5847" priority="8717" operator="equal">
      <formula>"Reducir"</formula>
    </cfRule>
  </conditionalFormatting>
  <conditionalFormatting sqref="V343:V347">
    <cfRule type="cellIs" dxfId="5846" priority="8714" operator="equal">
      <formula>"X"</formula>
    </cfRule>
  </conditionalFormatting>
  <conditionalFormatting sqref="R343">
    <cfRule type="expression" dxfId="5845" priority="8688">
      <formula>$S343=25</formula>
    </cfRule>
    <cfRule type="expression" dxfId="5844" priority="8689">
      <formula>$S343=24</formula>
    </cfRule>
    <cfRule type="expression" dxfId="5843" priority="8690">
      <formula>$S343=23</formula>
    </cfRule>
    <cfRule type="expression" dxfId="5842" priority="8691">
      <formula>$S343=22</formula>
    </cfRule>
    <cfRule type="expression" dxfId="5841" priority="8692">
      <formula>$S343=21</formula>
    </cfRule>
    <cfRule type="expression" dxfId="5840" priority="8693">
      <formula>$S343=20</formula>
    </cfRule>
    <cfRule type="expression" dxfId="5839" priority="8694">
      <formula>$S343=19</formula>
    </cfRule>
    <cfRule type="expression" dxfId="5838" priority="8695">
      <formula>$S343=18</formula>
    </cfRule>
    <cfRule type="expression" dxfId="5837" priority="8696">
      <formula>$S343=17</formula>
    </cfRule>
    <cfRule type="expression" dxfId="5836" priority="8697">
      <formula>$S343=16</formula>
    </cfRule>
    <cfRule type="expression" dxfId="5835" priority="8698">
      <formula>$S343=15</formula>
    </cfRule>
    <cfRule type="expression" dxfId="5834" priority="8699">
      <formula>$S343=14</formula>
    </cfRule>
    <cfRule type="expression" dxfId="5833" priority="8700">
      <formula>$S343=13</formula>
    </cfRule>
    <cfRule type="expression" dxfId="5832" priority="8701">
      <formula>$S343=12</formula>
    </cfRule>
    <cfRule type="expression" dxfId="5831" priority="8702">
      <formula>$S343=11</formula>
    </cfRule>
    <cfRule type="expression" dxfId="5830" priority="8703">
      <formula>$S343=10</formula>
    </cfRule>
    <cfRule type="expression" dxfId="5829" priority="8704">
      <formula>$S343=9</formula>
    </cfRule>
    <cfRule type="expression" dxfId="5828" priority="8705">
      <formula>$S343=8</formula>
    </cfRule>
    <cfRule type="expression" dxfId="5827" priority="8706">
      <formula>$S343=7</formula>
    </cfRule>
    <cfRule type="expression" dxfId="5826" priority="8707">
      <formula>$S343=6</formula>
    </cfRule>
    <cfRule type="expression" dxfId="5825" priority="8708">
      <formula>$S343=5</formula>
    </cfRule>
    <cfRule type="expression" dxfId="5824" priority="8709">
      <formula>$S343=4</formula>
    </cfRule>
    <cfRule type="expression" dxfId="5823" priority="8710">
      <formula>$S343=3</formula>
    </cfRule>
    <cfRule type="expression" dxfId="5822" priority="8711">
      <formula>$S343=2</formula>
    </cfRule>
    <cfRule type="expression" dxfId="5821" priority="8712">
      <formula>$S343=1</formula>
    </cfRule>
  </conditionalFormatting>
  <conditionalFormatting sqref="P343:P347">
    <cfRule type="expression" dxfId="5820" priority="8687">
      <formula>"&lt;,2"</formula>
    </cfRule>
  </conditionalFormatting>
  <conditionalFormatting sqref="Q343:Q347">
    <cfRule type="cellIs" dxfId="5819" priority="8679" operator="equal">
      <formula>20</formula>
    </cfRule>
    <cfRule type="cellIs" dxfId="5818" priority="8680" operator="equal">
      <formula>10</formula>
    </cfRule>
    <cfRule type="cellIs" dxfId="5817" priority="8681" operator="equal">
      <formula>5</formula>
    </cfRule>
    <cfRule type="cellIs" dxfId="5816" priority="8682" operator="equal">
      <formula>1</formula>
    </cfRule>
    <cfRule type="cellIs" dxfId="5815" priority="8683" operator="equal">
      <formula>0.8</formula>
    </cfRule>
    <cfRule type="cellIs" dxfId="5814" priority="8684" operator="equal">
      <formula>0.6</formula>
    </cfRule>
    <cfRule type="cellIs" dxfId="5813" priority="8685" operator="equal">
      <formula>0.4</formula>
    </cfRule>
    <cfRule type="cellIs" dxfId="5812" priority="8686" operator="equal">
      <formula>20%</formula>
    </cfRule>
  </conditionalFormatting>
  <conditionalFormatting sqref="O343:O347">
    <cfRule type="cellIs" dxfId="5811" priority="8672" operator="equal">
      <formula>"MUY ALTA "</formula>
    </cfRule>
    <cfRule type="cellIs" dxfId="5810" priority="8673" operator="equal">
      <formula>"MUY ALTA"</formula>
    </cfRule>
    <cfRule type="cellIs" dxfId="5809" priority="8674" operator="equal">
      <formula>"ALTA"</formula>
    </cfRule>
    <cfRule type="cellIs" dxfId="5808" priority="8675" operator="equal">
      <formula>"MEDIA"</formula>
    </cfRule>
    <cfRule type="cellIs" dxfId="5807" priority="8676" operator="equal">
      <formula>"BAJA"</formula>
    </cfRule>
    <cfRule type="cellIs" dxfId="5806" priority="8677" operator="equal">
      <formula>"MUY BAJA"</formula>
    </cfRule>
    <cfRule type="cellIs" dxfId="5805" priority="8678" operator="equal">
      <formula>0.2</formula>
    </cfRule>
  </conditionalFormatting>
  <conditionalFormatting sqref="N343:N347">
    <cfRule type="beginsWith" priority="8665" operator="beginsWith" text="La actividad que conlleva el riesgo se ejecuta como máximos 2 veces por año">
      <formula>LEFT(N343,LEN("La actividad que conlleva el riesgo se ejecuta como máximos 2 veces por año"))="La actividad que conlleva el riesgo se ejecuta como máximos 2 veces por año"</formula>
    </cfRule>
    <cfRule type="cellIs" dxfId="5804" priority="8666" operator="equal">
      <formula>"La actividad que conlleva el riesgo se ejecuta como máximos 2 veces por año"</formula>
    </cfRule>
    <cfRule type="cellIs" dxfId="5803" priority="8667" operator="equal">
      <formula>"La actividad que conlleva el riesgo se ejecuta como máximos 2 veces por año "</formula>
    </cfRule>
    <cfRule type="containsText" dxfId="5802" priority="8669" operator="containsText" text="La actividad que conlleva el riesgo se ejecuta como máximos 2 veces por año">
      <formula>NOT(ISERROR(SEARCH("La actividad que conlleva el riesgo se ejecuta como máximos 2 veces por año",N343)))</formula>
    </cfRule>
    <cfRule type="cellIs" dxfId="5801" priority="8670" operator="equal">
      <formula>"La actividad que conlleva el riesgo se ejecuta como máximos 2 veces por año"</formula>
    </cfRule>
    <cfRule type="cellIs" dxfId="5800" priority="8671" operator="equal">
      <formula>"La actividad que conlleva el riesgo se ejecuta como máximos 2 veces por año"</formula>
    </cfRule>
  </conditionalFormatting>
  <conditionalFormatting sqref="V343:V347">
    <cfRule type="expression" dxfId="5799" priority="8663">
      <formula>U343=Y</formula>
    </cfRule>
    <cfRule type="expression" dxfId="5798" priority="8664">
      <formula>U343="y"</formula>
    </cfRule>
  </conditionalFormatting>
  <conditionalFormatting sqref="V344">
    <cfRule type="expression" dxfId="5797" priority="8661">
      <formula>$U$20=Y</formula>
    </cfRule>
    <cfRule type="expression" dxfId="5796" priority="8662">
      <formula>$U$20=x</formula>
    </cfRule>
  </conditionalFormatting>
  <conditionalFormatting sqref="U343:U347">
    <cfRule type="expression" dxfId="5795" priority="8660">
      <formula>V343="X"</formula>
    </cfRule>
  </conditionalFormatting>
  <conditionalFormatting sqref="V343:V347">
    <cfRule type="expression" dxfId="5794" priority="8658">
      <formula>U343=Y</formula>
    </cfRule>
    <cfRule type="expression" dxfId="5793" priority="8659">
      <formula>U343="y"</formula>
    </cfRule>
  </conditionalFormatting>
  <conditionalFormatting sqref="V344">
    <cfRule type="expression" dxfId="5792" priority="8656">
      <formula>$U$20=Y</formula>
    </cfRule>
    <cfRule type="expression" dxfId="5791" priority="8657">
      <formula>$U$20=x</formula>
    </cfRule>
  </conditionalFormatting>
  <conditionalFormatting sqref="U343:U347">
    <cfRule type="expression" dxfId="5790" priority="8655">
      <formula>V343="X"</formula>
    </cfRule>
  </conditionalFormatting>
  <conditionalFormatting sqref="AE343:AF347">
    <cfRule type="cellIs" dxfId="5789" priority="8654" operator="equal">
      <formula>15</formula>
    </cfRule>
  </conditionalFormatting>
  <conditionalFormatting sqref="AE343:AF347">
    <cfRule type="expression" dxfId="5788" priority="8653">
      <formula>AC343=25</formula>
    </cfRule>
  </conditionalFormatting>
  <conditionalFormatting sqref="U349:V353">
    <cfRule type="cellIs" dxfId="5787" priority="8652" operator="equal">
      <formula>"X"</formula>
    </cfRule>
  </conditionalFormatting>
  <conditionalFormatting sqref="AJ350:AK353">
    <cfRule type="cellIs" dxfId="5786" priority="8650" operator="equal">
      <formula>"NO"</formula>
    </cfRule>
    <cfRule type="cellIs" dxfId="5785" priority="8651" operator="equal">
      <formula>"SI"</formula>
    </cfRule>
  </conditionalFormatting>
  <conditionalFormatting sqref="AL350:AM353">
    <cfRule type="cellIs" dxfId="5784" priority="8648" operator="equal">
      <formula>"ALE"</formula>
    </cfRule>
    <cfRule type="cellIs" dxfId="5783" priority="8649" operator="equal">
      <formula>"CON"</formula>
    </cfRule>
  </conditionalFormatting>
  <conditionalFormatting sqref="U349:U353">
    <cfRule type="cellIs" dxfId="5782" priority="8593" operator="equal">
      <formula>"Y"</formula>
    </cfRule>
  </conditionalFormatting>
  <conditionalFormatting sqref="AH349:AI353">
    <cfRule type="cellIs" dxfId="5781" priority="8644" operator="equal">
      <formula>0</formula>
    </cfRule>
    <cfRule type="cellIs" dxfId="5780" priority="8645" operator="between">
      <formula>"0.1"</formula>
      <formula>100</formula>
    </cfRule>
    <cfRule type="cellIs" dxfId="5779" priority="8646" operator="between">
      <formula>0</formula>
      <formula>100</formula>
    </cfRule>
    <cfRule type="cellIs" dxfId="5778" priority="8647" operator="between">
      <formula>0</formula>
      <formula>100</formula>
    </cfRule>
  </conditionalFormatting>
  <conditionalFormatting sqref="AI349:AI353">
    <cfRule type="cellIs" dxfId="5777" priority="8641" operator="equal">
      <formula>0</formula>
    </cfRule>
    <cfRule type="cellIs" dxfId="5776" priority="8642" operator="between">
      <formula>0</formula>
      <formula>100</formula>
    </cfRule>
    <cfRule type="cellIs" dxfId="5775" priority="8643" operator="between">
      <formula>"0.1"</formula>
      <formula>100</formula>
    </cfRule>
  </conditionalFormatting>
  <conditionalFormatting sqref="BA349">
    <cfRule type="cellIs" dxfId="5774" priority="8639" operator="equal">
      <formula>"NO"</formula>
    </cfRule>
    <cfRule type="cellIs" dxfId="5773" priority="8640" operator="equal">
      <formula>"SI"</formula>
    </cfRule>
  </conditionalFormatting>
  <conditionalFormatting sqref="AH349:AH353">
    <cfRule type="cellIs" dxfId="5772" priority="8638" operator="equal">
      <formula>0.58</formula>
    </cfRule>
  </conditionalFormatting>
  <conditionalFormatting sqref="AI349:AI353">
    <cfRule type="cellIs" dxfId="5771" priority="8637" operator="equal">
      <formula>0.56</formula>
    </cfRule>
  </conditionalFormatting>
  <conditionalFormatting sqref="AX349:AX353">
    <cfRule type="expression" dxfId="5770" priority="8611">
      <formula>"&lt;,2"</formula>
    </cfRule>
  </conditionalFormatting>
  <conditionalFormatting sqref="AV349:AV353">
    <cfRule type="expression" dxfId="5769" priority="8610">
      <formula>"&lt;,2"</formula>
    </cfRule>
  </conditionalFormatting>
  <conditionalFormatting sqref="AZ349">
    <cfRule type="expression" dxfId="5768" priority="8612">
      <formula>$BC349=25</formula>
    </cfRule>
    <cfRule type="expression" dxfId="5767" priority="8613">
      <formula>$BC349=24</formula>
    </cfRule>
    <cfRule type="expression" dxfId="5766" priority="8614">
      <formula>$BC349=23</formula>
    </cfRule>
    <cfRule type="expression" dxfId="5765" priority="8615">
      <formula>$BC349=22</formula>
    </cfRule>
    <cfRule type="expression" dxfId="5764" priority="8616">
      <formula>$BC349=21</formula>
    </cfRule>
    <cfRule type="expression" dxfId="5763" priority="8617">
      <formula>$BC349=20</formula>
    </cfRule>
    <cfRule type="expression" dxfId="5762" priority="8618">
      <formula>$BC349=19</formula>
    </cfRule>
    <cfRule type="expression" dxfId="5761" priority="8619">
      <formula>$BC349=18</formula>
    </cfRule>
    <cfRule type="expression" dxfId="5760" priority="8620">
      <formula>$BC349=17</formula>
    </cfRule>
    <cfRule type="expression" dxfId="5759" priority="8621">
      <formula>$BC349=16</formula>
    </cfRule>
    <cfRule type="expression" dxfId="5758" priority="8622">
      <formula>$BC349=15</formula>
    </cfRule>
    <cfRule type="expression" dxfId="5757" priority="8623">
      <formula>$BC349=14</formula>
    </cfRule>
    <cfRule type="expression" dxfId="5756" priority="8624">
      <formula>$BC349=13</formula>
    </cfRule>
    <cfRule type="expression" dxfId="5755" priority="8625">
      <formula>$BC349=12</formula>
    </cfRule>
    <cfRule type="expression" dxfId="5754" priority="8626">
      <formula>$BC349=11</formula>
    </cfRule>
    <cfRule type="expression" dxfId="5753" priority="8627">
      <formula>$BC349=10</formula>
    </cfRule>
    <cfRule type="expression" dxfId="5752" priority="8628">
      <formula>$BC349=9</formula>
    </cfRule>
    <cfRule type="expression" dxfId="5751" priority="8629">
      <formula>$BC349=8</formula>
    </cfRule>
    <cfRule type="expression" dxfId="5750" priority="8630">
      <formula>$BC349=7</formula>
    </cfRule>
    <cfRule type="expression" dxfId="5749" priority="8631">
      <formula>$BC349=6</formula>
    </cfRule>
    <cfRule type="expression" dxfId="5748" priority="8632">
      <formula>$BC349=5</formula>
    </cfRule>
    <cfRule type="expression" dxfId="5747" priority="8633">
      <formula>$BC349=4</formula>
    </cfRule>
    <cfRule type="expression" dxfId="5746" priority="8634">
      <formula>$BC349=3</formula>
    </cfRule>
    <cfRule type="expression" dxfId="5745" priority="8635">
      <formula>$BC349=2</formula>
    </cfRule>
    <cfRule type="expression" dxfId="5744" priority="8636">
      <formula>$BC349=1</formula>
    </cfRule>
  </conditionalFormatting>
  <conditionalFormatting sqref="AW349:AW353">
    <cfRule type="beginsWith" dxfId="5743" priority="8605" operator="beginsWith" text="MUY ALTA">
      <formula>LEFT(AW349,LEN("MUY ALTA"))="MUY ALTA"</formula>
    </cfRule>
    <cfRule type="beginsWith" dxfId="5742" priority="8606" operator="beginsWith" text="ALTA">
      <formula>LEFT(AW349,LEN("ALTA"))="ALTA"</formula>
    </cfRule>
    <cfRule type="beginsWith" dxfId="5741" priority="8607" operator="beginsWith" text="MEDIA">
      <formula>LEFT(AW349,LEN("MEDIA"))="MEDIA"</formula>
    </cfRule>
    <cfRule type="beginsWith" dxfId="5740" priority="8608" operator="beginsWith" text="BAJA">
      <formula>LEFT(AW349,LEN("BAJA"))="BAJA"</formula>
    </cfRule>
    <cfRule type="beginsWith" dxfId="5739" priority="8609" operator="beginsWith" text="MUY BAJA">
      <formula>LEFT(AW349,LEN("MUY BAJA"))="MUY BAJA"</formula>
    </cfRule>
  </conditionalFormatting>
  <conditionalFormatting sqref="AY349:AY353">
    <cfRule type="beginsWith" dxfId="5738" priority="8600" operator="beginsWith" text="MUY ALTA">
      <formula>LEFT(AY349,LEN("MUY ALTA"))="MUY ALTA"</formula>
    </cfRule>
    <cfRule type="beginsWith" dxfId="5737" priority="8601" operator="beginsWith" text="ALTA">
      <formula>LEFT(AY349,LEN("ALTA"))="ALTA"</formula>
    </cfRule>
    <cfRule type="beginsWith" dxfId="5736" priority="8602" operator="beginsWith" text="MEDIA">
      <formula>LEFT(AY349,LEN("MEDIA"))="MEDIA"</formula>
    </cfRule>
    <cfRule type="beginsWith" dxfId="5735" priority="8603" operator="beginsWith" text="BAJA">
      <formula>LEFT(AY349,LEN("BAJA"))="BAJA"</formula>
    </cfRule>
    <cfRule type="beginsWith" dxfId="5734" priority="8604" operator="beginsWith" text="MUY BAJA">
      <formula>LEFT(AY349,LEN("MUY BAJA"))="MUY BAJA"</formula>
    </cfRule>
  </conditionalFormatting>
  <conditionalFormatting sqref="AN350:AO353">
    <cfRule type="cellIs" dxfId="5733" priority="8598" operator="equal">
      <formula>"NO"</formula>
    </cfRule>
  </conditionalFormatting>
  <conditionalFormatting sqref="BA349:BA353">
    <cfRule type="cellIs" dxfId="5732" priority="8595" operator="equal">
      <formula>"Evitar"</formula>
    </cfRule>
    <cfRule type="cellIs" dxfId="5731" priority="8596" operator="equal">
      <formula>"Aceptar"</formula>
    </cfRule>
    <cfRule type="cellIs" dxfId="5730" priority="8597" operator="equal">
      <formula>"Reducir"</formula>
    </cfRule>
  </conditionalFormatting>
  <conditionalFormatting sqref="V349:V353">
    <cfRule type="cellIs" dxfId="5729" priority="8594" operator="equal">
      <formula>"X"</formula>
    </cfRule>
  </conditionalFormatting>
  <conditionalFormatting sqref="R349">
    <cfRule type="expression" dxfId="5728" priority="8568">
      <formula>$S349=25</formula>
    </cfRule>
    <cfRule type="expression" dxfId="5727" priority="8569">
      <formula>$S349=24</formula>
    </cfRule>
    <cfRule type="expression" dxfId="5726" priority="8570">
      <formula>$S349=23</formula>
    </cfRule>
    <cfRule type="expression" dxfId="5725" priority="8571">
      <formula>$S349=22</formula>
    </cfRule>
    <cfRule type="expression" dxfId="5724" priority="8572">
      <formula>$S349=21</formula>
    </cfRule>
    <cfRule type="expression" dxfId="5723" priority="8573">
      <formula>$S349=20</formula>
    </cfRule>
    <cfRule type="expression" dxfId="5722" priority="8574">
      <formula>$S349=19</formula>
    </cfRule>
    <cfRule type="expression" dxfId="5721" priority="8575">
      <formula>$S349=18</formula>
    </cfRule>
    <cfRule type="expression" dxfId="5720" priority="8576">
      <formula>$S349=17</formula>
    </cfRule>
    <cfRule type="expression" dxfId="5719" priority="8577">
      <formula>$S349=16</formula>
    </cfRule>
    <cfRule type="expression" dxfId="5718" priority="8578">
      <formula>$S349=15</formula>
    </cfRule>
    <cfRule type="expression" dxfId="5717" priority="8579">
      <formula>$S349=14</formula>
    </cfRule>
    <cfRule type="expression" dxfId="5716" priority="8580">
      <formula>$S349=13</formula>
    </cfRule>
    <cfRule type="expression" dxfId="5715" priority="8581">
      <formula>$S349=12</formula>
    </cfRule>
    <cfRule type="expression" dxfId="5714" priority="8582">
      <formula>$S349=11</formula>
    </cfRule>
    <cfRule type="expression" dxfId="5713" priority="8583">
      <formula>$S349=10</formula>
    </cfRule>
    <cfRule type="expression" dxfId="5712" priority="8584">
      <formula>$S349=9</formula>
    </cfRule>
    <cfRule type="expression" dxfId="5711" priority="8585">
      <formula>$S349=8</formula>
    </cfRule>
    <cfRule type="expression" dxfId="5710" priority="8586">
      <formula>$S349=7</formula>
    </cfRule>
    <cfRule type="expression" dxfId="5709" priority="8587">
      <formula>$S349=6</formula>
    </cfRule>
    <cfRule type="expression" dxfId="5708" priority="8588">
      <formula>$S349=5</formula>
    </cfRule>
    <cfRule type="expression" dxfId="5707" priority="8589">
      <formula>$S349=4</formula>
    </cfRule>
    <cfRule type="expression" dxfId="5706" priority="8590">
      <formula>$S349=3</formula>
    </cfRule>
    <cfRule type="expression" dxfId="5705" priority="8591">
      <formula>$S349=2</formula>
    </cfRule>
    <cfRule type="expression" dxfId="5704" priority="8592">
      <formula>$S349=1</formula>
    </cfRule>
  </conditionalFormatting>
  <conditionalFormatting sqref="P349:P353">
    <cfRule type="expression" dxfId="5703" priority="8567">
      <formula>"&lt;,2"</formula>
    </cfRule>
  </conditionalFormatting>
  <conditionalFormatting sqref="Q349:Q353">
    <cfRule type="cellIs" dxfId="5702" priority="8559" operator="equal">
      <formula>20</formula>
    </cfRule>
    <cfRule type="cellIs" dxfId="5701" priority="8560" operator="equal">
      <formula>10</formula>
    </cfRule>
    <cfRule type="cellIs" dxfId="5700" priority="8561" operator="equal">
      <formula>5</formula>
    </cfRule>
    <cfRule type="cellIs" dxfId="5699" priority="8562" operator="equal">
      <formula>1</formula>
    </cfRule>
    <cfRule type="cellIs" dxfId="5698" priority="8563" operator="equal">
      <formula>0.8</formula>
    </cfRule>
    <cfRule type="cellIs" dxfId="5697" priority="8564" operator="equal">
      <formula>0.6</formula>
    </cfRule>
    <cfRule type="cellIs" dxfId="5696" priority="8565" operator="equal">
      <formula>0.4</formula>
    </cfRule>
    <cfRule type="cellIs" dxfId="5695" priority="8566" operator="equal">
      <formula>20%</formula>
    </cfRule>
  </conditionalFormatting>
  <conditionalFormatting sqref="O349:O353">
    <cfRule type="cellIs" dxfId="5694" priority="8552" operator="equal">
      <formula>"MUY ALTA "</formula>
    </cfRule>
    <cfRule type="cellIs" dxfId="5693" priority="8553" operator="equal">
      <formula>"MUY ALTA"</formula>
    </cfRule>
    <cfRule type="cellIs" dxfId="5692" priority="8554" operator="equal">
      <formula>"ALTA"</formula>
    </cfRule>
    <cfRule type="cellIs" dxfId="5691" priority="8555" operator="equal">
      <formula>"MEDIA"</formula>
    </cfRule>
    <cfRule type="cellIs" dxfId="5690" priority="8556" operator="equal">
      <formula>"BAJA"</formula>
    </cfRule>
    <cfRule type="cellIs" dxfId="5689" priority="8557" operator="equal">
      <formula>"MUY BAJA"</formula>
    </cfRule>
    <cfRule type="cellIs" dxfId="5688" priority="8558" operator="equal">
      <formula>0.2</formula>
    </cfRule>
  </conditionalFormatting>
  <conditionalFormatting sqref="N349:N353">
    <cfRule type="beginsWith" priority="8545" operator="beginsWith" text="La actividad que conlleva el riesgo se ejecuta como máximos 2 veces por año">
      <formula>LEFT(N349,LEN("La actividad que conlleva el riesgo se ejecuta como máximos 2 veces por año"))="La actividad que conlleva el riesgo se ejecuta como máximos 2 veces por año"</formula>
    </cfRule>
    <cfRule type="cellIs" dxfId="5687" priority="8546" operator="equal">
      <formula>"La actividad que conlleva el riesgo se ejecuta como máximos 2 veces por año"</formula>
    </cfRule>
    <cfRule type="cellIs" dxfId="5686" priority="8547" operator="equal">
      <formula>"La actividad que conlleva el riesgo se ejecuta como máximos 2 veces por año "</formula>
    </cfRule>
    <cfRule type="containsText" dxfId="5685" priority="8549" operator="containsText" text="La actividad que conlleva el riesgo se ejecuta como máximos 2 veces por año">
      <formula>NOT(ISERROR(SEARCH("La actividad que conlleva el riesgo se ejecuta como máximos 2 veces por año",N349)))</formula>
    </cfRule>
    <cfRule type="cellIs" dxfId="5684" priority="8550" operator="equal">
      <formula>"La actividad que conlleva el riesgo se ejecuta como máximos 2 veces por año"</formula>
    </cfRule>
    <cfRule type="cellIs" dxfId="5683" priority="8551" operator="equal">
      <formula>"La actividad que conlleva el riesgo se ejecuta como máximos 2 veces por año"</formula>
    </cfRule>
  </conditionalFormatting>
  <conditionalFormatting sqref="V349:V353">
    <cfRule type="expression" dxfId="5682" priority="8543">
      <formula>U349=Y</formula>
    </cfRule>
    <cfRule type="expression" dxfId="5681" priority="8544">
      <formula>U349="y"</formula>
    </cfRule>
  </conditionalFormatting>
  <conditionalFormatting sqref="V350">
    <cfRule type="expression" dxfId="5680" priority="8541">
      <formula>$U$20=Y</formula>
    </cfRule>
    <cfRule type="expression" dxfId="5679" priority="8542">
      <formula>$U$20=x</formula>
    </cfRule>
  </conditionalFormatting>
  <conditionalFormatting sqref="U349:U353">
    <cfRule type="expression" dxfId="5678" priority="8540">
      <formula>V349="X"</formula>
    </cfRule>
  </conditionalFormatting>
  <conditionalFormatting sqref="V349:V353">
    <cfRule type="expression" dxfId="5677" priority="8538">
      <formula>U349=Y</formula>
    </cfRule>
    <cfRule type="expression" dxfId="5676" priority="8539">
      <formula>U349="y"</formula>
    </cfRule>
  </conditionalFormatting>
  <conditionalFormatting sqref="V350">
    <cfRule type="expression" dxfId="5675" priority="8536">
      <formula>$U$20=Y</formula>
    </cfRule>
    <cfRule type="expression" dxfId="5674" priority="8537">
      <formula>$U$20=x</formula>
    </cfRule>
  </conditionalFormatting>
  <conditionalFormatting sqref="U349:U353">
    <cfRule type="expression" dxfId="5673" priority="8535">
      <formula>V349="X"</formula>
    </cfRule>
  </conditionalFormatting>
  <conditionalFormatting sqref="AE349:AF353">
    <cfRule type="cellIs" dxfId="5672" priority="8534" operator="equal">
      <formula>15</formula>
    </cfRule>
  </conditionalFormatting>
  <conditionalFormatting sqref="AE349:AF353">
    <cfRule type="expression" dxfId="5671" priority="8533">
      <formula>AC349=25</formula>
    </cfRule>
  </conditionalFormatting>
  <conditionalFormatting sqref="U355:V359">
    <cfRule type="cellIs" dxfId="5670" priority="8532" operator="equal">
      <formula>"X"</formula>
    </cfRule>
  </conditionalFormatting>
  <conditionalFormatting sqref="AJ355:AK359">
    <cfRule type="cellIs" dxfId="5669" priority="8530" operator="equal">
      <formula>"NO"</formula>
    </cfRule>
    <cfRule type="cellIs" dxfId="5668" priority="8531" operator="equal">
      <formula>"SI"</formula>
    </cfRule>
  </conditionalFormatting>
  <conditionalFormatting sqref="AL355:AM359">
    <cfRule type="cellIs" dxfId="5667" priority="8528" operator="equal">
      <formula>"ALE"</formula>
    </cfRule>
    <cfRule type="cellIs" dxfId="5666" priority="8529" operator="equal">
      <formula>"CON"</formula>
    </cfRule>
  </conditionalFormatting>
  <conditionalFormatting sqref="U355:U359">
    <cfRule type="cellIs" dxfId="5665" priority="8473" operator="equal">
      <formula>"Y"</formula>
    </cfRule>
  </conditionalFormatting>
  <conditionalFormatting sqref="AH355:AI359">
    <cfRule type="cellIs" dxfId="5664" priority="8524" operator="equal">
      <formula>0</formula>
    </cfRule>
    <cfRule type="cellIs" dxfId="5663" priority="8525" operator="between">
      <formula>"0.1"</formula>
      <formula>100</formula>
    </cfRule>
    <cfRule type="cellIs" dxfId="5662" priority="8526" operator="between">
      <formula>0</formula>
      <formula>100</formula>
    </cfRule>
    <cfRule type="cellIs" dxfId="5661" priority="8527" operator="between">
      <formula>0</formula>
      <formula>100</formula>
    </cfRule>
  </conditionalFormatting>
  <conditionalFormatting sqref="AI355:AI359">
    <cfRule type="cellIs" dxfId="5660" priority="8521" operator="equal">
      <formula>0</formula>
    </cfRule>
    <cfRule type="cellIs" dxfId="5659" priority="8522" operator="between">
      <formula>0</formula>
      <formula>100</formula>
    </cfRule>
    <cfRule type="cellIs" dxfId="5658" priority="8523" operator="between">
      <formula>"0.1"</formula>
      <formula>100</formula>
    </cfRule>
  </conditionalFormatting>
  <conditionalFormatting sqref="BA355">
    <cfRule type="cellIs" dxfId="5657" priority="8519" operator="equal">
      <formula>"NO"</formula>
    </cfRule>
    <cfRule type="cellIs" dxfId="5656" priority="8520" operator="equal">
      <formula>"SI"</formula>
    </cfRule>
  </conditionalFormatting>
  <conditionalFormatting sqref="AH355:AH359">
    <cfRule type="cellIs" dxfId="5655" priority="8518" operator="equal">
      <formula>0.58</formula>
    </cfRule>
  </conditionalFormatting>
  <conditionalFormatting sqref="AI355:AI359">
    <cfRule type="cellIs" dxfId="5654" priority="8517" operator="equal">
      <formula>0.56</formula>
    </cfRule>
  </conditionalFormatting>
  <conditionalFormatting sqref="AX355:AX359">
    <cfRule type="expression" dxfId="5653" priority="8491">
      <formula>"&lt;,2"</formula>
    </cfRule>
  </conditionalFormatting>
  <conditionalFormatting sqref="AV355:AV359">
    <cfRule type="expression" dxfId="5652" priority="8490">
      <formula>"&lt;,2"</formula>
    </cfRule>
  </conditionalFormatting>
  <conditionalFormatting sqref="AZ355">
    <cfRule type="expression" dxfId="5651" priority="8492">
      <formula>$BC355=25</formula>
    </cfRule>
    <cfRule type="expression" dxfId="5650" priority="8493">
      <formula>$BC355=24</formula>
    </cfRule>
    <cfRule type="expression" dxfId="5649" priority="8494">
      <formula>$BC355=23</formula>
    </cfRule>
    <cfRule type="expression" dxfId="5648" priority="8495">
      <formula>$BC355=22</formula>
    </cfRule>
    <cfRule type="expression" dxfId="5647" priority="8496">
      <formula>$BC355=21</formula>
    </cfRule>
    <cfRule type="expression" dxfId="5646" priority="8497">
      <formula>$BC355=20</formula>
    </cfRule>
    <cfRule type="expression" dxfId="5645" priority="8498">
      <formula>$BC355=19</formula>
    </cfRule>
    <cfRule type="expression" dxfId="5644" priority="8499">
      <formula>$BC355=18</formula>
    </cfRule>
    <cfRule type="expression" dxfId="5643" priority="8500">
      <formula>$BC355=17</formula>
    </cfRule>
    <cfRule type="expression" dxfId="5642" priority="8501">
      <formula>$BC355=16</formula>
    </cfRule>
    <cfRule type="expression" dxfId="5641" priority="8502">
      <formula>$BC355=15</formula>
    </cfRule>
    <cfRule type="expression" dxfId="5640" priority="8503">
      <formula>$BC355=14</formula>
    </cfRule>
    <cfRule type="expression" dxfId="5639" priority="8504">
      <formula>$BC355=13</formula>
    </cfRule>
    <cfRule type="expression" dxfId="5638" priority="8505">
      <formula>$BC355=12</formula>
    </cfRule>
    <cfRule type="expression" dxfId="5637" priority="8506">
      <formula>$BC355=11</formula>
    </cfRule>
    <cfRule type="expression" dxfId="5636" priority="8507">
      <formula>$BC355=10</formula>
    </cfRule>
    <cfRule type="expression" dxfId="5635" priority="8508">
      <formula>$BC355=9</formula>
    </cfRule>
    <cfRule type="expression" dxfId="5634" priority="8509">
      <formula>$BC355=8</formula>
    </cfRule>
    <cfRule type="expression" dxfId="5633" priority="8510">
      <formula>$BC355=7</formula>
    </cfRule>
    <cfRule type="expression" dxfId="5632" priority="8511">
      <formula>$BC355=6</formula>
    </cfRule>
    <cfRule type="expression" dxfId="5631" priority="8512">
      <formula>$BC355=5</formula>
    </cfRule>
    <cfRule type="expression" dxfId="5630" priority="8513">
      <formula>$BC355=4</formula>
    </cfRule>
    <cfRule type="expression" dxfId="5629" priority="8514">
      <formula>$BC355=3</formula>
    </cfRule>
    <cfRule type="expression" dxfId="5628" priority="8515">
      <formula>$BC355=2</formula>
    </cfRule>
    <cfRule type="expression" dxfId="5627" priority="8516">
      <formula>$BC355=1</formula>
    </cfRule>
  </conditionalFormatting>
  <conditionalFormatting sqref="AW355:AW359">
    <cfRule type="beginsWith" dxfId="5626" priority="8485" operator="beginsWith" text="MUY ALTA">
      <formula>LEFT(AW355,LEN("MUY ALTA"))="MUY ALTA"</formula>
    </cfRule>
    <cfRule type="beginsWith" dxfId="5625" priority="8486" operator="beginsWith" text="ALTA">
      <formula>LEFT(AW355,LEN("ALTA"))="ALTA"</formula>
    </cfRule>
    <cfRule type="beginsWith" dxfId="5624" priority="8487" operator="beginsWith" text="MEDIA">
      <formula>LEFT(AW355,LEN("MEDIA"))="MEDIA"</formula>
    </cfRule>
    <cfRule type="beginsWith" dxfId="5623" priority="8488" operator="beginsWith" text="BAJA">
      <formula>LEFT(AW355,LEN("BAJA"))="BAJA"</formula>
    </cfRule>
    <cfRule type="beginsWith" dxfId="5622" priority="8489" operator="beginsWith" text="MUY BAJA">
      <formula>LEFT(AW355,LEN("MUY BAJA"))="MUY BAJA"</formula>
    </cfRule>
  </conditionalFormatting>
  <conditionalFormatting sqref="AY355:AY359">
    <cfRule type="beginsWith" dxfId="5621" priority="8480" operator="beginsWith" text="MUY ALTA">
      <formula>LEFT(AY355,LEN("MUY ALTA"))="MUY ALTA"</formula>
    </cfRule>
    <cfRule type="beginsWith" dxfId="5620" priority="8481" operator="beginsWith" text="ALTA">
      <formula>LEFT(AY355,LEN("ALTA"))="ALTA"</formula>
    </cfRule>
    <cfRule type="beginsWith" dxfId="5619" priority="8482" operator="beginsWith" text="MEDIA">
      <formula>LEFT(AY355,LEN("MEDIA"))="MEDIA"</formula>
    </cfRule>
    <cfRule type="beginsWith" dxfId="5618" priority="8483" operator="beginsWith" text="BAJA">
      <formula>LEFT(AY355,LEN("BAJA"))="BAJA"</formula>
    </cfRule>
    <cfRule type="beginsWith" dxfId="5617" priority="8484" operator="beginsWith" text="MUY BAJA">
      <formula>LEFT(AY355,LEN("MUY BAJA"))="MUY BAJA"</formula>
    </cfRule>
  </conditionalFormatting>
  <conditionalFormatting sqref="AN355:AO359">
    <cfRule type="cellIs" dxfId="5616" priority="8478" operator="equal">
      <formula>"NO"</formula>
    </cfRule>
  </conditionalFormatting>
  <conditionalFormatting sqref="BA355:BA359">
    <cfRule type="cellIs" dxfId="5615" priority="8475" operator="equal">
      <formula>"Evitar"</formula>
    </cfRule>
    <cfRule type="cellIs" dxfId="5614" priority="8476" operator="equal">
      <formula>"Aceptar"</formula>
    </cfRule>
    <cfRule type="cellIs" dxfId="5613" priority="8477" operator="equal">
      <formula>"Reducir"</formula>
    </cfRule>
  </conditionalFormatting>
  <conditionalFormatting sqref="V355:V359">
    <cfRule type="cellIs" dxfId="5612" priority="8474" operator="equal">
      <formula>"X"</formula>
    </cfRule>
  </conditionalFormatting>
  <conditionalFormatting sqref="R355">
    <cfRule type="expression" dxfId="5611" priority="8448">
      <formula>$S355=25</formula>
    </cfRule>
    <cfRule type="expression" dxfId="5610" priority="8449">
      <formula>$S355=24</formula>
    </cfRule>
    <cfRule type="expression" dxfId="5609" priority="8450">
      <formula>$S355=23</formula>
    </cfRule>
    <cfRule type="expression" dxfId="5608" priority="8451">
      <formula>$S355=22</formula>
    </cfRule>
    <cfRule type="expression" dxfId="5607" priority="8452">
      <formula>$S355=21</formula>
    </cfRule>
    <cfRule type="expression" dxfId="5606" priority="8453">
      <formula>$S355=20</formula>
    </cfRule>
    <cfRule type="expression" dxfId="5605" priority="8454">
      <formula>$S355=19</formula>
    </cfRule>
    <cfRule type="expression" dxfId="5604" priority="8455">
      <formula>$S355=18</formula>
    </cfRule>
    <cfRule type="expression" dxfId="5603" priority="8456">
      <formula>$S355=17</formula>
    </cfRule>
    <cfRule type="expression" dxfId="5602" priority="8457">
      <formula>$S355=16</formula>
    </cfRule>
    <cfRule type="expression" dxfId="5601" priority="8458">
      <formula>$S355=15</formula>
    </cfRule>
    <cfRule type="expression" dxfId="5600" priority="8459">
      <formula>$S355=14</formula>
    </cfRule>
    <cfRule type="expression" dxfId="5599" priority="8460">
      <formula>$S355=13</formula>
    </cfRule>
    <cfRule type="expression" dxfId="5598" priority="8461">
      <formula>$S355=12</formula>
    </cfRule>
    <cfRule type="expression" dxfId="5597" priority="8462">
      <formula>$S355=11</formula>
    </cfRule>
    <cfRule type="expression" dxfId="5596" priority="8463">
      <formula>$S355=10</formula>
    </cfRule>
    <cfRule type="expression" dxfId="5595" priority="8464">
      <formula>$S355=9</formula>
    </cfRule>
    <cfRule type="expression" dxfId="5594" priority="8465">
      <formula>$S355=8</formula>
    </cfRule>
    <cfRule type="expression" dxfId="5593" priority="8466">
      <formula>$S355=7</formula>
    </cfRule>
    <cfRule type="expression" dxfId="5592" priority="8467">
      <formula>$S355=6</formula>
    </cfRule>
    <cfRule type="expression" dxfId="5591" priority="8468">
      <formula>$S355=5</formula>
    </cfRule>
    <cfRule type="expression" dxfId="5590" priority="8469">
      <formula>$S355=4</formula>
    </cfRule>
    <cfRule type="expression" dxfId="5589" priority="8470">
      <formula>$S355=3</formula>
    </cfRule>
    <cfRule type="expression" dxfId="5588" priority="8471">
      <formula>$S355=2</formula>
    </cfRule>
    <cfRule type="expression" dxfId="5587" priority="8472">
      <formula>$S355=1</formula>
    </cfRule>
  </conditionalFormatting>
  <conditionalFormatting sqref="P355:P359">
    <cfRule type="expression" dxfId="5586" priority="8447">
      <formula>"&lt;,2"</formula>
    </cfRule>
  </conditionalFormatting>
  <conditionalFormatting sqref="Q355:Q359">
    <cfRule type="cellIs" dxfId="5585" priority="8439" operator="equal">
      <formula>20</formula>
    </cfRule>
    <cfRule type="cellIs" dxfId="5584" priority="8440" operator="equal">
      <formula>10</formula>
    </cfRule>
    <cfRule type="cellIs" dxfId="5583" priority="8441" operator="equal">
      <formula>5</formula>
    </cfRule>
    <cfRule type="cellIs" dxfId="5582" priority="8442" operator="equal">
      <formula>1</formula>
    </cfRule>
    <cfRule type="cellIs" dxfId="5581" priority="8443" operator="equal">
      <formula>0.8</formula>
    </cfRule>
    <cfRule type="cellIs" dxfId="5580" priority="8444" operator="equal">
      <formula>0.6</formula>
    </cfRule>
    <cfRule type="cellIs" dxfId="5579" priority="8445" operator="equal">
      <formula>0.4</formula>
    </cfRule>
    <cfRule type="cellIs" dxfId="5578" priority="8446" operator="equal">
      <formula>20%</formula>
    </cfRule>
  </conditionalFormatting>
  <conditionalFormatting sqref="O355:O359">
    <cfRule type="cellIs" dxfId="5577" priority="8432" operator="equal">
      <formula>"MUY ALTA "</formula>
    </cfRule>
    <cfRule type="cellIs" dxfId="5576" priority="8433" operator="equal">
      <formula>"MUY ALTA"</formula>
    </cfRule>
    <cfRule type="cellIs" dxfId="5575" priority="8434" operator="equal">
      <formula>"ALTA"</formula>
    </cfRule>
    <cfRule type="cellIs" dxfId="5574" priority="8435" operator="equal">
      <formula>"MEDIA"</formula>
    </cfRule>
    <cfRule type="cellIs" dxfId="5573" priority="8436" operator="equal">
      <formula>"BAJA"</formula>
    </cfRule>
    <cfRule type="cellIs" dxfId="5572" priority="8437" operator="equal">
      <formula>"MUY BAJA"</formula>
    </cfRule>
    <cfRule type="cellIs" dxfId="5571" priority="8438" operator="equal">
      <formula>0.2</formula>
    </cfRule>
  </conditionalFormatting>
  <conditionalFormatting sqref="N355:N359">
    <cfRule type="beginsWith" priority="8425" operator="beginsWith" text="La actividad que conlleva el riesgo se ejecuta como máximos 2 veces por año">
      <formula>LEFT(N355,LEN("La actividad que conlleva el riesgo se ejecuta como máximos 2 veces por año"))="La actividad que conlleva el riesgo se ejecuta como máximos 2 veces por año"</formula>
    </cfRule>
    <cfRule type="cellIs" dxfId="5570" priority="8426" operator="equal">
      <formula>"La actividad que conlleva el riesgo se ejecuta como máximos 2 veces por año"</formula>
    </cfRule>
    <cfRule type="cellIs" dxfId="5569" priority="8427" operator="equal">
      <formula>"La actividad que conlleva el riesgo se ejecuta como máximos 2 veces por año "</formula>
    </cfRule>
    <cfRule type="containsText" dxfId="5568" priority="8429" operator="containsText" text="La actividad que conlleva el riesgo se ejecuta como máximos 2 veces por año">
      <formula>NOT(ISERROR(SEARCH("La actividad que conlleva el riesgo se ejecuta como máximos 2 veces por año",N355)))</formula>
    </cfRule>
    <cfRule type="cellIs" dxfId="5567" priority="8430" operator="equal">
      <formula>"La actividad que conlleva el riesgo se ejecuta como máximos 2 veces por año"</formula>
    </cfRule>
    <cfRule type="cellIs" dxfId="5566" priority="8431" operator="equal">
      <formula>"La actividad que conlleva el riesgo se ejecuta como máximos 2 veces por año"</formula>
    </cfRule>
  </conditionalFormatting>
  <conditionalFormatting sqref="V355:V359">
    <cfRule type="expression" dxfId="5565" priority="8423">
      <formula>U355=Y</formula>
    </cfRule>
    <cfRule type="expression" dxfId="5564" priority="8424">
      <formula>U355="y"</formula>
    </cfRule>
  </conditionalFormatting>
  <conditionalFormatting sqref="V356">
    <cfRule type="expression" dxfId="5563" priority="8421">
      <formula>$U$20=Y</formula>
    </cfRule>
    <cfRule type="expression" dxfId="5562" priority="8422">
      <formula>$U$20=x</formula>
    </cfRule>
  </conditionalFormatting>
  <conditionalFormatting sqref="U355:U359">
    <cfRule type="expression" dxfId="5561" priority="8420">
      <formula>V355="X"</formula>
    </cfRule>
  </conditionalFormatting>
  <conditionalFormatting sqref="V355:V359">
    <cfRule type="expression" dxfId="5560" priority="8418">
      <formula>U355=Y</formula>
    </cfRule>
    <cfRule type="expression" dxfId="5559" priority="8419">
      <formula>U355="y"</formula>
    </cfRule>
  </conditionalFormatting>
  <conditionalFormatting sqref="V356">
    <cfRule type="expression" dxfId="5558" priority="8416">
      <formula>$U$20=Y</formula>
    </cfRule>
    <cfRule type="expression" dxfId="5557" priority="8417">
      <formula>$U$20=x</formula>
    </cfRule>
  </conditionalFormatting>
  <conditionalFormatting sqref="U355:U359">
    <cfRule type="expression" dxfId="5556" priority="8415">
      <formula>V355="X"</formula>
    </cfRule>
  </conditionalFormatting>
  <conditionalFormatting sqref="AE355:AF359">
    <cfRule type="cellIs" dxfId="5555" priority="8414" operator="equal">
      <formula>15</formula>
    </cfRule>
  </conditionalFormatting>
  <conditionalFormatting sqref="AE355:AF359">
    <cfRule type="expression" dxfId="5554" priority="8413">
      <formula>AC355=25</formula>
    </cfRule>
  </conditionalFormatting>
  <conditionalFormatting sqref="U361:V365">
    <cfRule type="cellIs" dxfId="5553" priority="8412" operator="equal">
      <formula>"X"</formula>
    </cfRule>
  </conditionalFormatting>
  <conditionalFormatting sqref="AJ361:AK365">
    <cfRule type="cellIs" dxfId="5552" priority="8410" operator="equal">
      <formula>"NO"</formula>
    </cfRule>
    <cfRule type="cellIs" dxfId="5551" priority="8411" operator="equal">
      <formula>"SI"</formula>
    </cfRule>
  </conditionalFormatting>
  <conditionalFormatting sqref="AL361:AM365">
    <cfRule type="cellIs" dxfId="5550" priority="8408" operator="equal">
      <formula>"ALE"</formula>
    </cfRule>
    <cfRule type="cellIs" dxfId="5549" priority="8409" operator="equal">
      <formula>"CON"</formula>
    </cfRule>
  </conditionalFormatting>
  <conditionalFormatting sqref="U361:U365">
    <cfRule type="cellIs" dxfId="5548" priority="8353" operator="equal">
      <formula>"Y"</formula>
    </cfRule>
  </conditionalFormatting>
  <conditionalFormatting sqref="AH361:AI365">
    <cfRule type="cellIs" dxfId="5547" priority="8404" operator="equal">
      <formula>0</formula>
    </cfRule>
    <cfRule type="cellIs" dxfId="5546" priority="8405" operator="between">
      <formula>"0.1"</formula>
      <formula>100</formula>
    </cfRule>
    <cfRule type="cellIs" dxfId="5545" priority="8406" operator="between">
      <formula>0</formula>
      <formula>100</formula>
    </cfRule>
    <cfRule type="cellIs" dxfId="5544" priority="8407" operator="between">
      <formula>0</formula>
      <formula>100</formula>
    </cfRule>
  </conditionalFormatting>
  <conditionalFormatting sqref="AI361:AI365">
    <cfRule type="cellIs" dxfId="5543" priority="8401" operator="equal">
      <formula>0</formula>
    </cfRule>
    <cfRule type="cellIs" dxfId="5542" priority="8402" operator="between">
      <formula>0</formula>
      <formula>100</formula>
    </cfRule>
    <cfRule type="cellIs" dxfId="5541" priority="8403" operator="between">
      <formula>"0.1"</formula>
      <formula>100</formula>
    </cfRule>
  </conditionalFormatting>
  <conditionalFormatting sqref="BA361">
    <cfRule type="cellIs" dxfId="5540" priority="8399" operator="equal">
      <formula>"NO"</formula>
    </cfRule>
    <cfRule type="cellIs" dxfId="5539" priority="8400" operator="equal">
      <formula>"SI"</formula>
    </cfRule>
  </conditionalFormatting>
  <conditionalFormatting sqref="AH361:AH365">
    <cfRule type="cellIs" dxfId="5538" priority="8398" operator="equal">
      <formula>0.58</formula>
    </cfRule>
  </conditionalFormatting>
  <conditionalFormatting sqref="AI361:AI365">
    <cfRule type="cellIs" dxfId="5537" priority="8397" operator="equal">
      <formula>0.56</formula>
    </cfRule>
  </conditionalFormatting>
  <conditionalFormatting sqref="AX361:AX365">
    <cfRule type="expression" dxfId="5536" priority="8371">
      <formula>"&lt;,2"</formula>
    </cfRule>
  </conditionalFormatting>
  <conditionalFormatting sqref="AV361:AV365">
    <cfRule type="expression" dxfId="5535" priority="8370">
      <formula>"&lt;,2"</formula>
    </cfRule>
  </conditionalFormatting>
  <conditionalFormatting sqref="AZ361">
    <cfRule type="expression" dxfId="5534" priority="8372">
      <formula>$BC361=25</formula>
    </cfRule>
    <cfRule type="expression" dxfId="5533" priority="8373">
      <formula>$BC361=24</formula>
    </cfRule>
    <cfRule type="expression" dxfId="5532" priority="8374">
      <formula>$BC361=23</formula>
    </cfRule>
    <cfRule type="expression" dxfId="5531" priority="8375">
      <formula>$BC361=22</formula>
    </cfRule>
    <cfRule type="expression" dxfId="5530" priority="8376">
      <formula>$BC361=21</formula>
    </cfRule>
    <cfRule type="expression" dxfId="5529" priority="8377">
      <formula>$BC361=20</formula>
    </cfRule>
    <cfRule type="expression" dxfId="5528" priority="8378">
      <formula>$BC361=19</formula>
    </cfRule>
    <cfRule type="expression" dxfId="5527" priority="8379">
      <formula>$BC361=18</formula>
    </cfRule>
    <cfRule type="expression" dxfId="5526" priority="8380">
      <formula>$BC361=17</formula>
    </cfRule>
    <cfRule type="expression" dxfId="5525" priority="8381">
      <formula>$BC361=16</formula>
    </cfRule>
    <cfRule type="expression" dxfId="5524" priority="8382">
      <formula>$BC361=15</formula>
    </cfRule>
    <cfRule type="expression" dxfId="5523" priority="8383">
      <formula>$BC361=14</formula>
    </cfRule>
    <cfRule type="expression" dxfId="5522" priority="8384">
      <formula>$BC361=13</formula>
    </cfRule>
    <cfRule type="expression" dxfId="5521" priority="8385">
      <formula>$BC361=12</formula>
    </cfRule>
    <cfRule type="expression" dxfId="5520" priority="8386">
      <formula>$BC361=11</formula>
    </cfRule>
    <cfRule type="expression" dxfId="5519" priority="8387">
      <formula>$BC361=10</formula>
    </cfRule>
    <cfRule type="expression" dxfId="5518" priority="8388">
      <formula>$BC361=9</formula>
    </cfRule>
    <cfRule type="expression" dxfId="5517" priority="8389">
      <formula>$BC361=8</formula>
    </cfRule>
    <cfRule type="expression" dxfId="5516" priority="8390">
      <formula>$BC361=7</formula>
    </cfRule>
    <cfRule type="expression" dxfId="5515" priority="8391">
      <formula>$BC361=6</formula>
    </cfRule>
    <cfRule type="expression" dxfId="5514" priority="8392">
      <formula>$BC361=5</formula>
    </cfRule>
    <cfRule type="expression" dxfId="5513" priority="8393">
      <formula>$BC361=4</formula>
    </cfRule>
    <cfRule type="expression" dxfId="5512" priority="8394">
      <formula>$BC361=3</formula>
    </cfRule>
    <cfRule type="expression" dxfId="5511" priority="8395">
      <formula>$BC361=2</formula>
    </cfRule>
    <cfRule type="expression" dxfId="5510" priority="8396">
      <formula>$BC361=1</formula>
    </cfRule>
  </conditionalFormatting>
  <conditionalFormatting sqref="AW361:AW365">
    <cfRule type="beginsWith" dxfId="5509" priority="8365" operator="beginsWith" text="MUY ALTA">
      <formula>LEFT(AW361,LEN("MUY ALTA"))="MUY ALTA"</formula>
    </cfRule>
    <cfRule type="beginsWith" dxfId="5508" priority="8366" operator="beginsWith" text="ALTA">
      <formula>LEFT(AW361,LEN("ALTA"))="ALTA"</formula>
    </cfRule>
    <cfRule type="beginsWith" dxfId="5507" priority="8367" operator="beginsWith" text="MEDIA">
      <formula>LEFT(AW361,LEN("MEDIA"))="MEDIA"</formula>
    </cfRule>
    <cfRule type="beginsWith" dxfId="5506" priority="8368" operator="beginsWith" text="BAJA">
      <formula>LEFT(AW361,LEN("BAJA"))="BAJA"</formula>
    </cfRule>
    <cfRule type="beginsWith" dxfId="5505" priority="8369" operator="beginsWith" text="MUY BAJA">
      <formula>LEFT(AW361,LEN("MUY BAJA"))="MUY BAJA"</formula>
    </cfRule>
  </conditionalFormatting>
  <conditionalFormatting sqref="AY361:AY365">
    <cfRule type="beginsWith" dxfId="5504" priority="8360" operator="beginsWith" text="MUY ALTA">
      <formula>LEFT(AY361,LEN("MUY ALTA"))="MUY ALTA"</formula>
    </cfRule>
    <cfRule type="beginsWith" dxfId="5503" priority="8361" operator="beginsWith" text="ALTA">
      <formula>LEFT(AY361,LEN("ALTA"))="ALTA"</formula>
    </cfRule>
    <cfRule type="beginsWith" dxfId="5502" priority="8362" operator="beginsWith" text="MEDIA">
      <formula>LEFT(AY361,LEN("MEDIA"))="MEDIA"</formula>
    </cfRule>
    <cfRule type="beginsWith" dxfId="5501" priority="8363" operator="beginsWith" text="BAJA">
      <formula>LEFT(AY361,LEN("BAJA"))="BAJA"</formula>
    </cfRule>
    <cfRule type="beginsWith" dxfId="5500" priority="8364" operator="beginsWith" text="MUY BAJA">
      <formula>LEFT(AY361,LEN("MUY BAJA"))="MUY BAJA"</formula>
    </cfRule>
  </conditionalFormatting>
  <conditionalFormatting sqref="AN361:AO365">
    <cfRule type="cellIs" dxfId="5499" priority="8358" operator="equal">
      <formula>"NO"</formula>
    </cfRule>
  </conditionalFormatting>
  <conditionalFormatting sqref="BA361:BA365">
    <cfRule type="cellIs" dxfId="5498" priority="8355" operator="equal">
      <formula>"Evitar"</formula>
    </cfRule>
    <cfRule type="cellIs" dxfId="5497" priority="8356" operator="equal">
      <formula>"Aceptar"</formula>
    </cfRule>
    <cfRule type="cellIs" dxfId="5496" priority="8357" operator="equal">
      <formula>"Reducir"</formula>
    </cfRule>
  </conditionalFormatting>
  <conditionalFormatting sqref="V361:V365">
    <cfRule type="cellIs" dxfId="5495" priority="8354" operator="equal">
      <formula>"X"</formula>
    </cfRule>
  </conditionalFormatting>
  <conditionalFormatting sqref="R361">
    <cfRule type="expression" dxfId="5494" priority="8328">
      <formula>$S361=25</formula>
    </cfRule>
    <cfRule type="expression" dxfId="5493" priority="8329">
      <formula>$S361=24</formula>
    </cfRule>
    <cfRule type="expression" dxfId="5492" priority="8330">
      <formula>$S361=23</formula>
    </cfRule>
    <cfRule type="expression" dxfId="5491" priority="8331">
      <formula>$S361=22</formula>
    </cfRule>
    <cfRule type="expression" dxfId="5490" priority="8332">
      <formula>$S361=21</formula>
    </cfRule>
    <cfRule type="expression" dxfId="5489" priority="8333">
      <formula>$S361=20</formula>
    </cfRule>
    <cfRule type="expression" dxfId="5488" priority="8334">
      <formula>$S361=19</formula>
    </cfRule>
    <cfRule type="expression" dxfId="5487" priority="8335">
      <formula>$S361=18</formula>
    </cfRule>
    <cfRule type="expression" dxfId="5486" priority="8336">
      <formula>$S361=17</formula>
    </cfRule>
    <cfRule type="expression" dxfId="5485" priority="8337">
      <formula>$S361=16</formula>
    </cfRule>
    <cfRule type="expression" dxfId="5484" priority="8338">
      <formula>$S361=15</formula>
    </cfRule>
    <cfRule type="expression" dxfId="5483" priority="8339">
      <formula>$S361=14</formula>
    </cfRule>
    <cfRule type="expression" dxfId="5482" priority="8340">
      <formula>$S361=13</formula>
    </cfRule>
    <cfRule type="expression" dxfId="5481" priority="8341">
      <formula>$S361=12</formula>
    </cfRule>
    <cfRule type="expression" dxfId="5480" priority="8342">
      <formula>$S361=11</formula>
    </cfRule>
    <cfRule type="expression" dxfId="5479" priority="8343">
      <formula>$S361=10</formula>
    </cfRule>
    <cfRule type="expression" dxfId="5478" priority="8344">
      <formula>$S361=9</formula>
    </cfRule>
    <cfRule type="expression" dxfId="5477" priority="8345">
      <formula>$S361=8</formula>
    </cfRule>
    <cfRule type="expression" dxfId="5476" priority="8346">
      <formula>$S361=7</formula>
    </cfRule>
    <cfRule type="expression" dxfId="5475" priority="8347">
      <formula>$S361=6</formula>
    </cfRule>
    <cfRule type="expression" dxfId="5474" priority="8348">
      <formula>$S361=5</formula>
    </cfRule>
    <cfRule type="expression" dxfId="5473" priority="8349">
      <formula>$S361=4</formula>
    </cfRule>
    <cfRule type="expression" dxfId="5472" priority="8350">
      <formula>$S361=3</formula>
    </cfRule>
    <cfRule type="expression" dxfId="5471" priority="8351">
      <formula>$S361=2</formula>
    </cfRule>
    <cfRule type="expression" dxfId="5470" priority="8352">
      <formula>$S361=1</formula>
    </cfRule>
  </conditionalFormatting>
  <conditionalFormatting sqref="P361:P365">
    <cfRule type="expression" dxfId="5469" priority="8327">
      <formula>"&lt;,2"</formula>
    </cfRule>
  </conditionalFormatting>
  <conditionalFormatting sqref="Q361:Q365">
    <cfRule type="cellIs" dxfId="5468" priority="8319" operator="equal">
      <formula>20</formula>
    </cfRule>
    <cfRule type="cellIs" dxfId="5467" priority="8320" operator="equal">
      <formula>10</formula>
    </cfRule>
    <cfRule type="cellIs" dxfId="5466" priority="8321" operator="equal">
      <formula>5</formula>
    </cfRule>
    <cfRule type="cellIs" dxfId="5465" priority="8322" operator="equal">
      <formula>1</formula>
    </cfRule>
    <cfRule type="cellIs" dxfId="5464" priority="8323" operator="equal">
      <formula>0.8</formula>
    </cfRule>
    <cfRule type="cellIs" dxfId="5463" priority="8324" operator="equal">
      <formula>0.6</formula>
    </cfRule>
    <cfRule type="cellIs" dxfId="5462" priority="8325" operator="equal">
      <formula>0.4</formula>
    </cfRule>
    <cfRule type="cellIs" dxfId="5461" priority="8326" operator="equal">
      <formula>20%</formula>
    </cfRule>
  </conditionalFormatting>
  <conditionalFormatting sqref="O361:O365">
    <cfRule type="cellIs" dxfId="5460" priority="8312" operator="equal">
      <formula>"MUY ALTA "</formula>
    </cfRule>
    <cfRule type="cellIs" dxfId="5459" priority="8313" operator="equal">
      <formula>"MUY ALTA"</formula>
    </cfRule>
    <cfRule type="cellIs" dxfId="5458" priority="8314" operator="equal">
      <formula>"ALTA"</formula>
    </cfRule>
    <cfRule type="cellIs" dxfId="5457" priority="8315" operator="equal">
      <formula>"MEDIA"</formula>
    </cfRule>
    <cfRule type="cellIs" dxfId="5456" priority="8316" operator="equal">
      <formula>"BAJA"</formula>
    </cfRule>
    <cfRule type="cellIs" dxfId="5455" priority="8317" operator="equal">
      <formula>"MUY BAJA"</formula>
    </cfRule>
    <cfRule type="cellIs" dxfId="5454" priority="8318" operator="equal">
      <formula>0.2</formula>
    </cfRule>
  </conditionalFormatting>
  <conditionalFormatting sqref="N361:N365">
    <cfRule type="beginsWith" priority="8305" operator="beginsWith" text="La actividad que conlleva el riesgo se ejecuta como máximos 2 veces por año">
      <formula>LEFT(N361,LEN("La actividad que conlleva el riesgo se ejecuta como máximos 2 veces por año"))="La actividad que conlleva el riesgo se ejecuta como máximos 2 veces por año"</formula>
    </cfRule>
    <cfRule type="cellIs" dxfId="5453" priority="8306" operator="equal">
      <formula>"La actividad que conlleva el riesgo se ejecuta como máximos 2 veces por año"</formula>
    </cfRule>
    <cfRule type="cellIs" dxfId="5452" priority="8307" operator="equal">
      <formula>"La actividad que conlleva el riesgo se ejecuta como máximos 2 veces por año "</formula>
    </cfRule>
    <cfRule type="containsText" dxfId="5451" priority="8309" operator="containsText" text="La actividad que conlleva el riesgo se ejecuta como máximos 2 veces por año">
      <formula>NOT(ISERROR(SEARCH("La actividad que conlleva el riesgo se ejecuta como máximos 2 veces por año",N361)))</formula>
    </cfRule>
    <cfRule type="cellIs" dxfId="5450" priority="8310" operator="equal">
      <formula>"La actividad que conlleva el riesgo se ejecuta como máximos 2 veces por año"</formula>
    </cfRule>
    <cfRule type="cellIs" dxfId="5449" priority="8311" operator="equal">
      <formula>"La actividad que conlleva el riesgo se ejecuta como máximos 2 veces por año"</formula>
    </cfRule>
  </conditionalFormatting>
  <conditionalFormatting sqref="V361:V365">
    <cfRule type="expression" dxfId="5448" priority="8303">
      <formula>U361=Y</formula>
    </cfRule>
    <cfRule type="expression" dxfId="5447" priority="8304">
      <formula>U361="y"</formula>
    </cfRule>
  </conditionalFormatting>
  <conditionalFormatting sqref="V362">
    <cfRule type="expression" dxfId="5446" priority="8301">
      <formula>$U$20=Y</formula>
    </cfRule>
    <cfRule type="expression" dxfId="5445" priority="8302">
      <formula>$U$20=x</formula>
    </cfRule>
  </conditionalFormatting>
  <conditionalFormatting sqref="U361:U365">
    <cfRule type="expression" dxfId="5444" priority="8300">
      <formula>V361="X"</formula>
    </cfRule>
  </conditionalFormatting>
  <conditionalFormatting sqref="V361:V365">
    <cfRule type="expression" dxfId="5443" priority="8298">
      <formula>U361=Y</formula>
    </cfRule>
    <cfRule type="expression" dxfId="5442" priority="8299">
      <formula>U361="y"</formula>
    </cfRule>
  </conditionalFormatting>
  <conditionalFormatting sqref="V362">
    <cfRule type="expression" dxfId="5441" priority="8296">
      <formula>$U$20=Y</formula>
    </cfRule>
    <cfRule type="expression" dxfId="5440" priority="8297">
      <formula>$U$20=x</formula>
    </cfRule>
  </conditionalFormatting>
  <conditionalFormatting sqref="U361:U365">
    <cfRule type="expression" dxfId="5439" priority="8295">
      <formula>V361="X"</formula>
    </cfRule>
  </conditionalFormatting>
  <conditionalFormatting sqref="AE361:AF365">
    <cfRule type="cellIs" dxfId="5438" priority="8294" operator="equal">
      <formula>15</formula>
    </cfRule>
  </conditionalFormatting>
  <conditionalFormatting sqref="AE361:AF365">
    <cfRule type="expression" dxfId="5437" priority="8293">
      <formula>AC361=25</formula>
    </cfRule>
  </conditionalFormatting>
  <conditionalFormatting sqref="U367:V371">
    <cfRule type="cellIs" dxfId="5436" priority="8292" operator="equal">
      <formula>"X"</formula>
    </cfRule>
  </conditionalFormatting>
  <conditionalFormatting sqref="AJ371:AK371">
    <cfRule type="cellIs" dxfId="5435" priority="8290" operator="equal">
      <formula>"NO"</formula>
    </cfRule>
    <cfRule type="cellIs" dxfId="5434" priority="8291" operator="equal">
      <formula>"SI"</formula>
    </cfRule>
  </conditionalFormatting>
  <conditionalFormatting sqref="AL371:AM371">
    <cfRule type="cellIs" dxfId="5433" priority="8288" operator="equal">
      <formula>"ALE"</formula>
    </cfRule>
    <cfRule type="cellIs" dxfId="5432" priority="8289" operator="equal">
      <formula>"CON"</formula>
    </cfRule>
  </conditionalFormatting>
  <conditionalFormatting sqref="U367:U371">
    <cfRule type="cellIs" dxfId="5431" priority="8238" operator="equal">
      <formula>"Y"</formula>
    </cfRule>
  </conditionalFormatting>
  <conditionalFormatting sqref="AH371:AI371 AI367:AI370">
    <cfRule type="cellIs" dxfId="5430" priority="8284" operator="equal">
      <formula>0</formula>
    </cfRule>
    <cfRule type="cellIs" dxfId="5429" priority="8285" operator="between">
      <formula>"0.1"</formula>
      <formula>100</formula>
    </cfRule>
    <cfRule type="cellIs" dxfId="5428" priority="8286" operator="between">
      <formula>0</formula>
      <formula>100</formula>
    </cfRule>
    <cfRule type="cellIs" dxfId="5427" priority="8287" operator="between">
      <formula>0</formula>
      <formula>100</formula>
    </cfRule>
  </conditionalFormatting>
  <conditionalFormatting sqref="AI367:AI371">
    <cfRule type="cellIs" dxfId="5426" priority="8281" operator="equal">
      <formula>0</formula>
    </cfRule>
    <cfRule type="cellIs" dxfId="5425" priority="8282" operator="between">
      <formula>0</formula>
      <formula>100</formula>
    </cfRule>
    <cfRule type="cellIs" dxfId="5424" priority="8283" operator="between">
      <formula>"0.1"</formula>
      <formula>100</formula>
    </cfRule>
  </conditionalFormatting>
  <conditionalFormatting sqref="BA367">
    <cfRule type="cellIs" dxfId="5423" priority="8279" operator="equal">
      <formula>"NO"</formula>
    </cfRule>
    <cfRule type="cellIs" dxfId="5422" priority="8280" operator="equal">
      <formula>"SI"</formula>
    </cfRule>
  </conditionalFormatting>
  <conditionalFormatting sqref="AH371">
    <cfRule type="cellIs" dxfId="5421" priority="8278" operator="equal">
      <formula>0.58</formula>
    </cfRule>
  </conditionalFormatting>
  <conditionalFormatting sqref="AI367:AI371">
    <cfRule type="cellIs" dxfId="5420" priority="8277" operator="equal">
      <formula>0.56</formula>
    </cfRule>
  </conditionalFormatting>
  <conditionalFormatting sqref="AX367:AX371">
    <cfRule type="expression" dxfId="5419" priority="8251">
      <formula>"&lt;,2"</formula>
    </cfRule>
  </conditionalFormatting>
  <conditionalFormatting sqref="AV367:AV371">
    <cfRule type="expression" dxfId="5418" priority="8250">
      <formula>"&lt;,2"</formula>
    </cfRule>
  </conditionalFormatting>
  <conditionalFormatting sqref="AZ367">
    <cfRule type="expression" dxfId="5417" priority="8252">
      <formula>$BC367=25</formula>
    </cfRule>
    <cfRule type="expression" dxfId="5416" priority="8253">
      <formula>$BC367=24</formula>
    </cfRule>
    <cfRule type="expression" dxfId="5415" priority="8254">
      <formula>$BC367=23</formula>
    </cfRule>
    <cfRule type="expression" dxfId="5414" priority="8255">
      <formula>$BC367=22</formula>
    </cfRule>
    <cfRule type="expression" dxfId="5413" priority="8256">
      <formula>$BC367=21</formula>
    </cfRule>
    <cfRule type="expression" dxfId="5412" priority="8257">
      <formula>$BC367=20</formula>
    </cfRule>
    <cfRule type="expression" dxfId="5411" priority="8258">
      <formula>$BC367=19</formula>
    </cfRule>
    <cfRule type="expression" dxfId="5410" priority="8259">
      <formula>$BC367=18</formula>
    </cfRule>
    <cfRule type="expression" dxfId="5409" priority="8260">
      <formula>$BC367=17</formula>
    </cfRule>
    <cfRule type="expression" dxfId="5408" priority="8261">
      <formula>$BC367=16</formula>
    </cfRule>
    <cfRule type="expression" dxfId="5407" priority="8262">
      <formula>$BC367=15</formula>
    </cfRule>
    <cfRule type="expression" dxfId="5406" priority="8263">
      <formula>$BC367=14</formula>
    </cfRule>
    <cfRule type="expression" dxfId="5405" priority="8264">
      <formula>$BC367=13</formula>
    </cfRule>
    <cfRule type="expression" dxfId="5404" priority="8265">
      <formula>$BC367=12</formula>
    </cfRule>
    <cfRule type="expression" dxfId="5403" priority="8266">
      <formula>$BC367=11</formula>
    </cfRule>
    <cfRule type="expression" dxfId="5402" priority="8267">
      <formula>$BC367=10</formula>
    </cfRule>
    <cfRule type="expression" dxfId="5401" priority="8268">
      <formula>$BC367=9</formula>
    </cfRule>
    <cfRule type="expression" dxfId="5400" priority="8269">
      <formula>$BC367=8</formula>
    </cfRule>
    <cfRule type="expression" dxfId="5399" priority="8270">
      <formula>$BC367=7</formula>
    </cfRule>
    <cfRule type="expression" dxfId="5398" priority="8271">
      <formula>$BC367=6</formula>
    </cfRule>
    <cfRule type="expression" dxfId="5397" priority="8272">
      <formula>$BC367=5</formula>
    </cfRule>
    <cfRule type="expression" dxfId="5396" priority="8273">
      <formula>$BC367=4</formula>
    </cfRule>
    <cfRule type="expression" dxfId="5395" priority="8274">
      <formula>$BC367=3</formula>
    </cfRule>
    <cfRule type="expression" dxfId="5394" priority="8275">
      <formula>$BC367=2</formula>
    </cfRule>
    <cfRule type="expression" dxfId="5393" priority="8276">
      <formula>$BC367=1</formula>
    </cfRule>
  </conditionalFormatting>
  <conditionalFormatting sqref="AW367:AW371">
    <cfRule type="beginsWith" dxfId="5392" priority="8245" operator="beginsWith" text="MUY ALTA">
      <formula>LEFT(AW367,LEN("MUY ALTA"))="MUY ALTA"</formula>
    </cfRule>
    <cfRule type="beginsWith" dxfId="5391" priority="8246" operator="beginsWith" text="ALTA">
      <formula>LEFT(AW367,LEN("ALTA"))="ALTA"</formula>
    </cfRule>
    <cfRule type="beginsWith" dxfId="5390" priority="8247" operator="beginsWith" text="MEDIA">
      <formula>LEFT(AW367,LEN("MEDIA"))="MEDIA"</formula>
    </cfRule>
    <cfRule type="beginsWith" dxfId="5389" priority="8248" operator="beginsWith" text="BAJA">
      <formula>LEFT(AW367,LEN("BAJA"))="BAJA"</formula>
    </cfRule>
    <cfRule type="beginsWith" dxfId="5388" priority="8249" operator="beginsWith" text="MUY BAJA">
      <formula>LEFT(AW367,LEN("MUY BAJA"))="MUY BAJA"</formula>
    </cfRule>
  </conditionalFormatting>
  <conditionalFormatting sqref="AN371:AO371">
    <cfRule type="cellIs" dxfId="5387" priority="8243" operator="equal">
      <formula>"NO"</formula>
    </cfRule>
  </conditionalFormatting>
  <conditionalFormatting sqref="BA367:BA371">
    <cfRule type="cellIs" dxfId="5386" priority="8240" operator="equal">
      <formula>"Evitar"</formula>
    </cfRule>
    <cfRule type="cellIs" dxfId="5385" priority="8241" operator="equal">
      <formula>"Aceptar"</formula>
    </cfRule>
    <cfRule type="cellIs" dxfId="5384" priority="8242" operator="equal">
      <formula>"Reducir"</formula>
    </cfRule>
  </conditionalFormatting>
  <conditionalFormatting sqref="V367:V371">
    <cfRule type="cellIs" dxfId="5383" priority="8239" operator="equal">
      <formula>"X"</formula>
    </cfRule>
  </conditionalFormatting>
  <conditionalFormatting sqref="R367">
    <cfRule type="expression" dxfId="5382" priority="8213">
      <formula>$S367=25</formula>
    </cfRule>
    <cfRule type="expression" dxfId="5381" priority="8214">
      <formula>$S367=24</formula>
    </cfRule>
    <cfRule type="expression" dxfId="5380" priority="8215">
      <formula>$S367=23</formula>
    </cfRule>
    <cfRule type="expression" dxfId="5379" priority="8216">
      <formula>$S367=22</formula>
    </cfRule>
    <cfRule type="expression" dxfId="5378" priority="8217">
      <formula>$S367=21</formula>
    </cfRule>
    <cfRule type="expression" dxfId="5377" priority="8218">
      <formula>$S367=20</formula>
    </cfRule>
    <cfRule type="expression" dxfId="5376" priority="8219">
      <formula>$S367=19</formula>
    </cfRule>
    <cfRule type="expression" dxfId="5375" priority="8220">
      <formula>$S367=18</formula>
    </cfRule>
    <cfRule type="expression" dxfId="5374" priority="8221">
      <formula>$S367=17</formula>
    </cfRule>
    <cfRule type="expression" dxfId="5373" priority="8222">
      <formula>$S367=16</formula>
    </cfRule>
    <cfRule type="expression" dxfId="5372" priority="8223">
      <formula>$S367=15</formula>
    </cfRule>
    <cfRule type="expression" dxfId="5371" priority="8224">
      <formula>$S367=14</formula>
    </cfRule>
    <cfRule type="expression" dxfId="5370" priority="8225">
      <formula>$S367=13</formula>
    </cfRule>
    <cfRule type="expression" dxfId="5369" priority="8226">
      <formula>$S367=12</formula>
    </cfRule>
    <cfRule type="expression" dxfId="5368" priority="8227">
      <formula>$S367=11</formula>
    </cfRule>
    <cfRule type="expression" dxfId="5367" priority="8228">
      <formula>$S367=10</formula>
    </cfRule>
    <cfRule type="expression" dxfId="5366" priority="8229">
      <formula>$S367=9</formula>
    </cfRule>
    <cfRule type="expression" dxfId="5365" priority="8230">
      <formula>$S367=8</formula>
    </cfRule>
    <cfRule type="expression" dxfId="5364" priority="8231">
      <formula>$S367=7</formula>
    </cfRule>
    <cfRule type="expression" dxfId="5363" priority="8232">
      <formula>$S367=6</formula>
    </cfRule>
    <cfRule type="expression" dxfId="5362" priority="8233">
      <formula>$S367=5</formula>
    </cfRule>
    <cfRule type="expression" dxfId="5361" priority="8234">
      <formula>$S367=4</formula>
    </cfRule>
    <cfRule type="expression" dxfId="5360" priority="8235">
      <formula>$S367=3</formula>
    </cfRule>
    <cfRule type="expression" dxfId="5359" priority="8236">
      <formula>$S367=2</formula>
    </cfRule>
    <cfRule type="expression" dxfId="5358" priority="8237">
      <formula>$S367=1</formula>
    </cfRule>
  </conditionalFormatting>
  <conditionalFormatting sqref="P367:P371">
    <cfRule type="expression" dxfId="5357" priority="8212">
      <formula>"&lt;,2"</formula>
    </cfRule>
  </conditionalFormatting>
  <conditionalFormatting sqref="Q367:Q371">
    <cfRule type="cellIs" dxfId="5356" priority="8204" operator="equal">
      <formula>20</formula>
    </cfRule>
    <cfRule type="cellIs" dxfId="5355" priority="8205" operator="equal">
      <formula>10</formula>
    </cfRule>
    <cfRule type="cellIs" dxfId="5354" priority="8206" operator="equal">
      <formula>5</formula>
    </cfRule>
    <cfRule type="cellIs" dxfId="5353" priority="8207" operator="equal">
      <formula>1</formula>
    </cfRule>
    <cfRule type="cellIs" dxfId="5352" priority="8208" operator="equal">
      <formula>0.8</formula>
    </cfRule>
    <cfRule type="cellIs" dxfId="5351" priority="8209" operator="equal">
      <formula>0.6</formula>
    </cfRule>
    <cfRule type="cellIs" dxfId="5350" priority="8210" operator="equal">
      <formula>0.4</formula>
    </cfRule>
    <cfRule type="cellIs" dxfId="5349" priority="8211" operator="equal">
      <formula>20%</formula>
    </cfRule>
  </conditionalFormatting>
  <conditionalFormatting sqref="O367:O371">
    <cfRule type="cellIs" dxfId="5348" priority="8197" operator="equal">
      <formula>"MUY ALTA "</formula>
    </cfRule>
    <cfRule type="cellIs" dxfId="5347" priority="8198" operator="equal">
      <formula>"MUY ALTA"</formula>
    </cfRule>
    <cfRule type="cellIs" dxfId="5346" priority="8199" operator="equal">
      <formula>"ALTA"</formula>
    </cfRule>
    <cfRule type="cellIs" dxfId="5345" priority="8200" operator="equal">
      <formula>"MEDIA"</formula>
    </cfRule>
    <cfRule type="cellIs" dxfId="5344" priority="8201" operator="equal">
      <formula>"BAJA"</formula>
    </cfRule>
    <cfRule type="cellIs" dxfId="5343" priority="8202" operator="equal">
      <formula>"MUY BAJA"</formula>
    </cfRule>
    <cfRule type="cellIs" dxfId="5342" priority="8203" operator="equal">
      <formula>0.2</formula>
    </cfRule>
  </conditionalFormatting>
  <conditionalFormatting sqref="N367:N371">
    <cfRule type="beginsWith" priority="8190" operator="beginsWith" text="La actividad que conlleva el riesgo se ejecuta como máximos 2 veces por año">
      <formula>LEFT(N367,LEN("La actividad que conlleva el riesgo se ejecuta como máximos 2 veces por año"))="La actividad que conlleva el riesgo se ejecuta como máximos 2 veces por año"</formula>
    </cfRule>
    <cfRule type="cellIs" dxfId="5341" priority="8191" operator="equal">
      <formula>"La actividad que conlleva el riesgo se ejecuta como máximos 2 veces por año"</formula>
    </cfRule>
    <cfRule type="cellIs" dxfId="5340" priority="8192" operator="equal">
      <formula>"La actividad que conlleva el riesgo se ejecuta como máximos 2 veces por año "</formula>
    </cfRule>
    <cfRule type="containsText" dxfId="5339" priority="8194" operator="containsText" text="La actividad que conlleva el riesgo se ejecuta como máximos 2 veces por año">
      <formula>NOT(ISERROR(SEARCH("La actividad que conlleva el riesgo se ejecuta como máximos 2 veces por año",N367)))</formula>
    </cfRule>
    <cfRule type="cellIs" dxfId="5338" priority="8195" operator="equal">
      <formula>"La actividad que conlleva el riesgo se ejecuta como máximos 2 veces por año"</formula>
    </cfRule>
    <cfRule type="cellIs" dxfId="5337" priority="8196" operator="equal">
      <formula>"La actividad que conlleva el riesgo se ejecuta como máximos 2 veces por año"</formula>
    </cfRule>
  </conditionalFormatting>
  <conditionalFormatting sqref="V367:V371">
    <cfRule type="expression" dxfId="5336" priority="8188">
      <formula>U367=Y</formula>
    </cfRule>
    <cfRule type="expression" dxfId="5335" priority="8189">
      <formula>U367="y"</formula>
    </cfRule>
  </conditionalFormatting>
  <conditionalFormatting sqref="V368">
    <cfRule type="expression" dxfId="5334" priority="8186">
      <formula>$U$20=Y</formula>
    </cfRule>
    <cfRule type="expression" dxfId="5333" priority="8187">
      <formula>$U$20=x</formula>
    </cfRule>
  </conditionalFormatting>
  <conditionalFormatting sqref="U367:U371">
    <cfRule type="expression" dxfId="5332" priority="8185">
      <formula>V367="X"</formula>
    </cfRule>
  </conditionalFormatting>
  <conditionalFormatting sqref="V367:V371">
    <cfRule type="expression" dxfId="5331" priority="8183">
      <formula>U367=Y</formula>
    </cfRule>
    <cfRule type="expression" dxfId="5330" priority="8184">
      <formula>U367="y"</formula>
    </cfRule>
  </conditionalFormatting>
  <conditionalFormatting sqref="V368">
    <cfRule type="expression" dxfId="5329" priority="8181">
      <formula>$U$20=Y</formula>
    </cfRule>
    <cfRule type="expression" dxfId="5328" priority="8182">
      <formula>$U$20=x</formula>
    </cfRule>
  </conditionalFormatting>
  <conditionalFormatting sqref="U367:U371">
    <cfRule type="expression" dxfId="5327" priority="8180">
      <formula>V367="X"</formula>
    </cfRule>
  </conditionalFormatting>
  <conditionalFormatting sqref="AE367:AF371">
    <cfRule type="cellIs" dxfId="5326" priority="8179" operator="equal">
      <formula>15</formula>
    </cfRule>
  </conditionalFormatting>
  <conditionalFormatting sqref="AE367:AF371">
    <cfRule type="expression" dxfId="5325" priority="8178">
      <formula>AC367=25</formula>
    </cfRule>
  </conditionalFormatting>
  <conditionalFormatting sqref="U277:V279">
    <cfRule type="cellIs" dxfId="5324" priority="8177" operator="equal">
      <formula>"X"</formula>
    </cfRule>
  </conditionalFormatting>
  <conditionalFormatting sqref="U277:U279">
    <cfRule type="cellIs" dxfId="5323" priority="8175" operator="equal">
      <formula>"Y"</formula>
    </cfRule>
  </conditionalFormatting>
  <conditionalFormatting sqref="V277:V279">
    <cfRule type="cellIs" dxfId="5322" priority="8176" operator="equal">
      <formula>"X"</formula>
    </cfRule>
  </conditionalFormatting>
  <conditionalFormatting sqref="V277:V279">
    <cfRule type="expression" dxfId="5321" priority="8173">
      <formula>U277=Y</formula>
    </cfRule>
    <cfRule type="expression" dxfId="5320" priority="8174">
      <formula>U277="y"</formula>
    </cfRule>
  </conditionalFormatting>
  <conditionalFormatting sqref="V278">
    <cfRule type="expression" dxfId="5319" priority="8171">
      <formula>$U$20=Y</formula>
    </cfRule>
    <cfRule type="expression" dxfId="5318" priority="8172">
      <formula>$U$20=x</formula>
    </cfRule>
  </conditionalFormatting>
  <conditionalFormatting sqref="U277:U279">
    <cfRule type="expression" dxfId="5317" priority="8170">
      <formula>V277="X"</formula>
    </cfRule>
  </conditionalFormatting>
  <conditionalFormatting sqref="AJ337:AK337">
    <cfRule type="cellIs" dxfId="5316" priority="8168" operator="equal">
      <formula>"NO"</formula>
    </cfRule>
    <cfRule type="cellIs" dxfId="5315" priority="8169" operator="equal">
      <formula>"SI"</formula>
    </cfRule>
  </conditionalFormatting>
  <conditionalFormatting sqref="AL337:AM337">
    <cfRule type="cellIs" dxfId="5314" priority="8166" operator="equal">
      <formula>"ALE"</formula>
    </cfRule>
    <cfRule type="cellIs" dxfId="5313" priority="8167" operator="equal">
      <formula>"CON"</formula>
    </cfRule>
  </conditionalFormatting>
  <conditionalFormatting sqref="AN337:AO337">
    <cfRule type="cellIs" dxfId="5312" priority="8164" operator="equal">
      <formula>"NO"</formula>
    </cfRule>
  </conditionalFormatting>
  <conditionalFormatting sqref="AJ349:AK349">
    <cfRule type="cellIs" dxfId="5311" priority="8162" operator="equal">
      <formula>"NO"</formula>
    </cfRule>
    <cfRule type="cellIs" dxfId="5310" priority="8163" operator="equal">
      <formula>"SI"</formula>
    </cfRule>
  </conditionalFormatting>
  <conditionalFormatting sqref="AL349:AM349">
    <cfRule type="cellIs" dxfId="5309" priority="8160" operator="equal">
      <formula>"ALE"</formula>
    </cfRule>
    <cfRule type="cellIs" dxfId="5308" priority="8161" operator="equal">
      <formula>"CON"</formula>
    </cfRule>
  </conditionalFormatting>
  <conditionalFormatting sqref="AN349:AO349">
    <cfRule type="cellIs" dxfId="5307" priority="8158" operator="equal">
      <formula>"NO"</formula>
    </cfRule>
  </conditionalFormatting>
  <conditionalFormatting sqref="AH367:AH370">
    <cfRule type="cellIs" dxfId="5306" priority="8154" operator="equal">
      <formula>0</formula>
    </cfRule>
    <cfRule type="cellIs" dxfId="5305" priority="8155" operator="between">
      <formula>"0.1"</formula>
      <formula>100</formula>
    </cfRule>
    <cfRule type="cellIs" dxfId="5304" priority="8156" operator="between">
      <formula>0</formula>
      <formula>100</formula>
    </cfRule>
    <cfRule type="cellIs" dxfId="5303" priority="8157" operator="between">
      <formula>0</formula>
      <formula>100</formula>
    </cfRule>
  </conditionalFormatting>
  <conditionalFormatting sqref="AH367:AH370">
    <cfRule type="cellIs" dxfId="5302" priority="8153" operator="equal">
      <formula>0.58</formula>
    </cfRule>
  </conditionalFormatting>
  <conditionalFormatting sqref="AJ368:AK370">
    <cfRule type="cellIs" dxfId="5301" priority="8151" operator="equal">
      <formula>"NO"</formula>
    </cfRule>
    <cfRule type="cellIs" dxfId="5300" priority="8152" operator="equal">
      <formula>"SI"</formula>
    </cfRule>
  </conditionalFormatting>
  <conditionalFormatting sqref="AL368:AM370">
    <cfRule type="cellIs" dxfId="5299" priority="8149" operator="equal">
      <formula>"ALE"</formula>
    </cfRule>
    <cfRule type="cellIs" dxfId="5298" priority="8150" operator="equal">
      <formula>"CON"</formula>
    </cfRule>
  </conditionalFormatting>
  <conditionalFormatting sqref="AN368:AO370">
    <cfRule type="cellIs" dxfId="5297" priority="8147" operator="equal">
      <formula>"NO"</formula>
    </cfRule>
  </conditionalFormatting>
  <conditionalFormatting sqref="AJ367:AK367">
    <cfRule type="cellIs" dxfId="5296" priority="8145" operator="equal">
      <formula>"NO"</formula>
    </cfRule>
    <cfRule type="cellIs" dxfId="5295" priority="8146" operator="equal">
      <formula>"SI"</formula>
    </cfRule>
  </conditionalFormatting>
  <conditionalFormatting sqref="AL367:AM367">
    <cfRule type="cellIs" dxfId="5294" priority="8143" operator="equal">
      <formula>"ALE"</formula>
    </cfRule>
    <cfRule type="cellIs" dxfId="5293" priority="8144" operator="equal">
      <formula>"CON"</formula>
    </cfRule>
  </conditionalFormatting>
  <conditionalFormatting sqref="AN367:AO367">
    <cfRule type="cellIs" dxfId="5292" priority="8141" operator="equal">
      <formula>"NO"</formula>
    </cfRule>
  </conditionalFormatting>
  <conditionalFormatting sqref="AY367:AY371">
    <cfRule type="beginsWith" dxfId="5291" priority="8136" operator="beginsWith" text="MUY ALTA">
      <formula>LEFT(AY367,LEN("MUY ALTA"))="MUY ALTA"</formula>
    </cfRule>
    <cfRule type="beginsWith" dxfId="5290" priority="8137" operator="beginsWith" text="ALTA">
      <formula>LEFT(AY367,LEN("ALTA"))="ALTA"</formula>
    </cfRule>
    <cfRule type="beginsWith" dxfId="5289" priority="8138" operator="beginsWith" text="MEDIA">
      <formula>LEFT(AY367,LEN("MEDIA"))="MEDIA"</formula>
    </cfRule>
    <cfRule type="beginsWith" dxfId="5288" priority="8139" operator="beginsWith" text="BAJA">
      <formula>LEFT(AY367,LEN("BAJA"))="BAJA"</formula>
    </cfRule>
    <cfRule type="beginsWith" dxfId="5287" priority="8140" operator="beginsWith" text="MUY BAJA">
      <formula>LEFT(AY367,LEN("MUY BAJA"))="MUY BAJA"</formula>
    </cfRule>
  </conditionalFormatting>
  <conditionalFormatting sqref="CA277:CC281 CE277:CG281 CI277:CK281 CM277:CO281">
    <cfRule type="cellIs" dxfId="5286" priority="8134" operator="equal">
      <formula>"NO"</formula>
    </cfRule>
    <cfRule type="cellIs" dxfId="5285" priority="8135" operator="equal">
      <formula>"SI"</formula>
    </cfRule>
  </conditionalFormatting>
  <conditionalFormatting sqref="DA277:DC281 DE277:DG281 DM277:DO281 DI277:DK281">
    <cfRule type="cellIs" dxfId="5284" priority="8132" operator="equal">
      <formula>"NO"</formula>
    </cfRule>
    <cfRule type="cellIs" dxfId="5283" priority="8133" operator="equal">
      <formula>"SI"</formula>
    </cfRule>
  </conditionalFormatting>
  <conditionalFormatting sqref="CV277:CY281">
    <cfRule type="cellIs" dxfId="5282" priority="8130" operator="equal">
      <formula>"NO"</formula>
    </cfRule>
    <cfRule type="cellIs" dxfId="5281" priority="8131" operator="equal">
      <formula>"SI"</formula>
    </cfRule>
  </conditionalFormatting>
  <conditionalFormatting sqref="CA283:CC287 CE283:CG287 CI283:CK287 CM283:CO287">
    <cfRule type="cellIs" dxfId="5280" priority="8128" operator="equal">
      <formula>"NO"</formula>
    </cfRule>
    <cfRule type="cellIs" dxfId="5279" priority="8129" operator="equal">
      <formula>"SI"</formula>
    </cfRule>
  </conditionalFormatting>
  <conditionalFormatting sqref="DA283:DC287 DE283:DG287 DM283:DO287 DI283:DK287">
    <cfRule type="cellIs" dxfId="5278" priority="8126" operator="equal">
      <formula>"NO"</formula>
    </cfRule>
    <cfRule type="cellIs" dxfId="5277" priority="8127" operator="equal">
      <formula>"SI"</formula>
    </cfRule>
  </conditionalFormatting>
  <conditionalFormatting sqref="CV283:CY287">
    <cfRule type="cellIs" dxfId="5276" priority="8124" operator="equal">
      <formula>"NO"</formula>
    </cfRule>
    <cfRule type="cellIs" dxfId="5275" priority="8125" operator="equal">
      <formula>"SI"</formula>
    </cfRule>
  </conditionalFormatting>
  <conditionalFormatting sqref="CA295:CC299 CE295:CG299 CI295:CK299 CM295:CO299">
    <cfRule type="cellIs" dxfId="5274" priority="8116" operator="equal">
      <formula>"NO"</formula>
    </cfRule>
    <cfRule type="cellIs" dxfId="5273" priority="8117" operator="equal">
      <formula>"SI"</formula>
    </cfRule>
  </conditionalFormatting>
  <conditionalFormatting sqref="DA295:DC299 DE295:DG299 DM295:DO299 DI295:DK299">
    <cfRule type="cellIs" dxfId="5272" priority="8114" operator="equal">
      <formula>"NO"</formula>
    </cfRule>
    <cfRule type="cellIs" dxfId="5271" priority="8115" operator="equal">
      <formula>"SI"</formula>
    </cfRule>
  </conditionalFormatting>
  <conditionalFormatting sqref="CV295:CY299">
    <cfRule type="cellIs" dxfId="5270" priority="8112" operator="equal">
      <formula>"NO"</formula>
    </cfRule>
    <cfRule type="cellIs" dxfId="5269" priority="8113" operator="equal">
      <formula>"SI"</formula>
    </cfRule>
  </conditionalFormatting>
  <conditionalFormatting sqref="CA301:CC305 CE301:CG305 CI301:CK305 CM301:CO305">
    <cfRule type="cellIs" dxfId="5268" priority="8110" operator="equal">
      <formula>"NO"</formula>
    </cfRule>
    <cfRule type="cellIs" dxfId="5267" priority="8111" operator="equal">
      <formula>"SI"</formula>
    </cfRule>
  </conditionalFormatting>
  <conditionalFormatting sqref="DA301:DC305 DE301:DG305 DM301:DO305 DI301:DK305">
    <cfRule type="cellIs" dxfId="5266" priority="8108" operator="equal">
      <formula>"NO"</formula>
    </cfRule>
    <cfRule type="cellIs" dxfId="5265" priority="8109" operator="equal">
      <formula>"SI"</formula>
    </cfRule>
  </conditionalFormatting>
  <conditionalFormatting sqref="CV301:CY305">
    <cfRule type="cellIs" dxfId="5264" priority="8106" operator="equal">
      <formula>"NO"</formula>
    </cfRule>
    <cfRule type="cellIs" dxfId="5263" priority="8107" operator="equal">
      <formula>"SI"</formula>
    </cfRule>
  </conditionalFormatting>
  <conditionalFormatting sqref="CA307:CC311 CE307:CG311 CI307:CK311 CM307:CO311">
    <cfRule type="cellIs" dxfId="5262" priority="8104" operator="equal">
      <formula>"NO"</formula>
    </cfRule>
    <cfRule type="cellIs" dxfId="5261" priority="8105" operator="equal">
      <formula>"SI"</formula>
    </cfRule>
  </conditionalFormatting>
  <conditionalFormatting sqref="DA307:DC311 DE307:DG311 DM307:DO311 DI307:DK311">
    <cfRule type="cellIs" dxfId="5260" priority="8102" operator="equal">
      <formula>"NO"</formula>
    </cfRule>
    <cfRule type="cellIs" dxfId="5259" priority="8103" operator="equal">
      <formula>"SI"</formula>
    </cfRule>
  </conditionalFormatting>
  <conditionalFormatting sqref="CV307:CY311">
    <cfRule type="cellIs" dxfId="5258" priority="8100" operator="equal">
      <formula>"NO"</formula>
    </cfRule>
    <cfRule type="cellIs" dxfId="5257" priority="8101" operator="equal">
      <formula>"SI"</formula>
    </cfRule>
  </conditionalFormatting>
  <conditionalFormatting sqref="CA313:CC317 CE313:CG317 CI313:CK317 CM313:CO317">
    <cfRule type="cellIs" dxfId="5256" priority="8098" operator="equal">
      <formula>"NO"</formula>
    </cfRule>
    <cfRule type="cellIs" dxfId="5255" priority="8099" operator="equal">
      <formula>"SI"</formula>
    </cfRule>
  </conditionalFormatting>
  <conditionalFormatting sqref="DA313:DC317 DE313:DG317 DM313:DO317 DI313:DK317">
    <cfRule type="cellIs" dxfId="5254" priority="8096" operator="equal">
      <formula>"NO"</formula>
    </cfRule>
    <cfRule type="cellIs" dxfId="5253" priority="8097" operator="equal">
      <formula>"SI"</formula>
    </cfRule>
  </conditionalFormatting>
  <conditionalFormatting sqref="CV313:CY317">
    <cfRule type="cellIs" dxfId="5252" priority="8094" operator="equal">
      <formula>"NO"</formula>
    </cfRule>
    <cfRule type="cellIs" dxfId="5251" priority="8095" operator="equal">
      <formula>"SI"</formula>
    </cfRule>
  </conditionalFormatting>
  <conditionalFormatting sqref="CA319:CC323 CE319:CG323 CI319:CK323 CM319:CO323">
    <cfRule type="cellIs" dxfId="5250" priority="8092" operator="equal">
      <formula>"NO"</formula>
    </cfRule>
    <cfRule type="cellIs" dxfId="5249" priority="8093" operator="equal">
      <formula>"SI"</formula>
    </cfRule>
  </conditionalFormatting>
  <conditionalFormatting sqref="DA319:DC323 DE319:DG323 DM319:DO323 DI319:DK323">
    <cfRule type="cellIs" dxfId="5248" priority="8090" operator="equal">
      <formula>"NO"</formula>
    </cfRule>
    <cfRule type="cellIs" dxfId="5247" priority="8091" operator="equal">
      <formula>"SI"</formula>
    </cfRule>
  </conditionalFormatting>
  <conditionalFormatting sqref="CV319:CY323">
    <cfRule type="cellIs" dxfId="5246" priority="8088" operator="equal">
      <formula>"NO"</formula>
    </cfRule>
    <cfRule type="cellIs" dxfId="5245" priority="8089" operator="equal">
      <formula>"SI"</formula>
    </cfRule>
  </conditionalFormatting>
  <conditionalFormatting sqref="CA325:CC329 CE325:CG329 CI325:CK329 CM325:CO329">
    <cfRule type="cellIs" dxfId="5244" priority="8086" operator="equal">
      <formula>"NO"</formula>
    </cfRule>
    <cfRule type="cellIs" dxfId="5243" priority="8087" operator="equal">
      <formula>"SI"</formula>
    </cfRule>
  </conditionalFormatting>
  <conditionalFormatting sqref="DA325:DC329 DE325:DG329 DM325:DO329 DI325:DK329">
    <cfRule type="cellIs" dxfId="5242" priority="8084" operator="equal">
      <formula>"NO"</formula>
    </cfRule>
    <cfRule type="cellIs" dxfId="5241" priority="8085" operator="equal">
      <formula>"SI"</formula>
    </cfRule>
  </conditionalFormatting>
  <conditionalFormatting sqref="CV325:CY329">
    <cfRule type="cellIs" dxfId="5240" priority="8082" operator="equal">
      <formula>"NO"</formula>
    </cfRule>
    <cfRule type="cellIs" dxfId="5239" priority="8083" operator="equal">
      <formula>"SI"</formula>
    </cfRule>
  </conditionalFormatting>
  <conditionalFormatting sqref="CA331:CC335 CE331:CG335 CI331:CK335 CM331:CO335">
    <cfRule type="cellIs" dxfId="5238" priority="8080" operator="equal">
      <formula>"NO"</formula>
    </cfRule>
    <cfRule type="cellIs" dxfId="5237" priority="8081" operator="equal">
      <formula>"SI"</formula>
    </cfRule>
  </conditionalFormatting>
  <conditionalFormatting sqref="DA331:DC335 DE331:DG335 DM331:DO335 DI331:DK335">
    <cfRule type="cellIs" dxfId="5236" priority="8078" operator="equal">
      <formula>"NO"</formula>
    </cfRule>
    <cfRule type="cellIs" dxfId="5235" priority="8079" operator="equal">
      <formula>"SI"</formula>
    </cfRule>
  </conditionalFormatting>
  <conditionalFormatting sqref="CV331:CY335">
    <cfRule type="cellIs" dxfId="5234" priority="8076" operator="equal">
      <formula>"NO"</formula>
    </cfRule>
    <cfRule type="cellIs" dxfId="5233" priority="8077" operator="equal">
      <formula>"SI"</formula>
    </cfRule>
  </conditionalFormatting>
  <conditionalFormatting sqref="CA337:CC341 CE337:CG341 CI337:CK341 CM337:CO341">
    <cfRule type="cellIs" dxfId="5232" priority="8074" operator="equal">
      <formula>"NO"</formula>
    </cfRule>
    <cfRule type="cellIs" dxfId="5231" priority="8075" operator="equal">
      <formula>"SI"</formula>
    </cfRule>
  </conditionalFormatting>
  <conditionalFormatting sqref="DA337:DC341 DE337:DG341 DM337:DO341 DI337:DK341">
    <cfRule type="cellIs" dxfId="5230" priority="8072" operator="equal">
      <formula>"NO"</formula>
    </cfRule>
    <cfRule type="cellIs" dxfId="5229" priority="8073" operator="equal">
      <formula>"SI"</formula>
    </cfRule>
  </conditionalFormatting>
  <conditionalFormatting sqref="CV337:CY341">
    <cfRule type="cellIs" dxfId="5228" priority="8070" operator="equal">
      <formula>"NO"</formula>
    </cfRule>
    <cfRule type="cellIs" dxfId="5227" priority="8071" operator="equal">
      <formula>"SI"</formula>
    </cfRule>
  </conditionalFormatting>
  <conditionalFormatting sqref="CA343:CC347 CE343:CG347 CI343:CK347 CM343:CO347">
    <cfRule type="cellIs" dxfId="5226" priority="8068" operator="equal">
      <formula>"NO"</formula>
    </cfRule>
    <cfRule type="cellIs" dxfId="5225" priority="8069" operator="equal">
      <formula>"SI"</formula>
    </cfRule>
  </conditionalFormatting>
  <conditionalFormatting sqref="DA343:DC347 DE343:DG347 DM343:DO347 DI343:DK347">
    <cfRule type="cellIs" dxfId="5224" priority="8066" operator="equal">
      <formula>"NO"</formula>
    </cfRule>
    <cfRule type="cellIs" dxfId="5223" priority="8067" operator="equal">
      <formula>"SI"</formula>
    </cfRule>
  </conditionalFormatting>
  <conditionalFormatting sqref="CV343:CY347">
    <cfRule type="cellIs" dxfId="5222" priority="8064" operator="equal">
      <formula>"NO"</formula>
    </cfRule>
    <cfRule type="cellIs" dxfId="5221" priority="8065" operator="equal">
      <formula>"SI"</formula>
    </cfRule>
  </conditionalFormatting>
  <conditionalFormatting sqref="CA349:CC353 CE349:CG353 CI349:CK353 CM349:CO353">
    <cfRule type="cellIs" dxfId="5220" priority="8062" operator="equal">
      <formula>"NO"</formula>
    </cfRule>
    <cfRule type="cellIs" dxfId="5219" priority="8063" operator="equal">
      <formula>"SI"</formula>
    </cfRule>
  </conditionalFormatting>
  <conditionalFormatting sqref="DA349:DC353 DE349:DG353 DM349:DO353 DI349:DK353">
    <cfRule type="cellIs" dxfId="5218" priority="8060" operator="equal">
      <formula>"NO"</formula>
    </cfRule>
    <cfRule type="cellIs" dxfId="5217" priority="8061" operator="equal">
      <formula>"SI"</formula>
    </cfRule>
  </conditionalFormatting>
  <conditionalFormatting sqref="CV349:CY353">
    <cfRule type="cellIs" dxfId="5216" priority="8058" operator="equal">
      <formula>"NO"</formula>
    </cfRule>
    <cfRule type="cellIs" dxfId="5215" priority="8059" operator="equal">
      <formula>"SI"</formula>
    </cfRule>
  </conditionalFormatting>
  <conditionalFormatting sqref="CA355:CC359 CE355:CG359 CI355:CK359 CM355:CO359">
    <cfRule type="cellIs" dxfId="5214" priority="8056" operator="equal">
      <formula>"NO"</formula>
    </cfRule>
    <cfRule type="cellIs" dxfId="5213" priority="8057" operator="equal">
      <formula>"SI"</formula>
    </cfRule>
  </conditionalFormatting>
  <conditionalFormatting sqref="DA355:DC359 DE355:DG359 DM355:DO359 DI355:DK359">
    <cfRule type="cellIs" dxfId="5212" priority="8054" operator="equal">
      <formula>"NO"</formula>
    </cfRule>
    <cfRule type="cellIs" dxfId="5211" priority="8055" operator="equal">
      <formula>"SI"</formula>
    </cfRule>
  </conditionalFormatting>
  <conditionalFormatting sqref="CV355:CY359">
    <cfRule type="cellIs" dxfId="5210" priority="8052" operator="equal">
      <formula>"NO"</formula>
    </cfRule>
    <cfRule type="cellIs" dxfId="5209" priority="8053" operator="equal">
      <formula>"SI"</formula>
    </cfRule>
  </conditionalFormatting>
  <conditionalFormatting sqref="CA361:CC365 CE361:CG365 CI361:CK365 CM361:CO365">
    <cfRule type="cellIs" dxfId="5208" priority="8050" operator="equal">
      <formula>"NO"</formula>
    </cfRule>
    <cfRule type="cellIs" dxfId="5207" priority="8051" operator="equal">
      <formula>"SI"</formula>
    </cfRule>
  </conditionalFormatting>
  <conditionalFormatting sqref="DA361:DC365 DE361:DG365 DM361:DO365 DI361:DK365">
    <cfRule type="cellIs" dxfId="5206" priority="8048" operator="equal">
      <formula>"NO"</formula>
    </cfRule>
    <cfRule type="cellIs" dxfId="5205" priority="8049" operator="equal">
      <formula>"SI"</formula>
    </cfRule>
  </conditionalFormatting>
  <conditionalFormatting sqref="CV361:CY365">
    <cfRule type="cellIs" dxfId="5204" priority="8046" operator="equal">
      <formula>"NO"</formula>
    </cfRule>
    <cfRule type="cellIs" dxfId="5203" priority="8047" operator="equal">
      <formula>"SI"</formula>
    </cfRule>
  </conditionalFormatting>
  <conditionalFormatting sqref="CA367:CC371 CE367:CG371 CI367:CK371 CM367:CO371">
    <cfRule type="cellIs" dxfId="5202" priority="8044" operator="equal">
      <formula>"NO"</formula>
    </cfRule>
    <cfRule type="cellIs" dxfId="5201" priority="8045" operator="equal">
      <formula>"SI"</formula>
    </cfRule>
  </conditionalFormatting>
  <conditionalFormatting sqref="DA367:DC371 DE367:DG371 DM367:DO371 DI367:DK371">
    <cfRule type="cellIs" dxfId="5200" priority="8042" operator="equal">
      <formula>"NO"</formula>
    </cfRule>
    <cfRule type="cellIs" dxfId="5199" priority="8043" operator="equal">
      <formula>"SI"</formula>
    </cfRule>
  </conditionalFormatting>
  <conditionalFormatting sqref="CV367:CY371">
    <cfRule type="cellIs" dxfId="5198" priority="8040" operator="equal">
      <formula>"NO"</formula>
    </cfRule>
    <cfRule type="cellIs" dxfId="5197" priority="8041" operator="equal">
      <formula>"SI"</formula>
    </cfRule>
  </conditionalFormatting>
  <conditionalFormatting sqref="AC283:AD287">
    <cfRule type="cellIs" dxfId="5196" priority="8039" operator="equal">
      <formula>25</formula>
    </cfRule>
  </conditionalFormatting>
  <conditionalFormatting sqref="AC283:AD287">
    <cfRule type="expression" dxfId="5195" priority="8038">
      <formula>AE283=15</formula>
    </cfRule>
  </conditionalFormatting>
  <conditionalFormatting sqref="AA283:AB283">
    <cfRule type="expression" dxfId="5194" priority="8025">
      <formula>AA283=10</formula>
    </cfRule>
    <cfRule type="expression" dxfId="5193" priority="8026">
      <formula>Y283=15</formula>
    </cfRule>
    <cfRule type="expression" dxfId="5192" priority="8027">
      <formula>W283=25</formula>
    </cfRule>
    <cfRule type="cellIs" dxfId="5191" priority="8037" operator="equal">
      <formula>25</formula>
    </cfRule>
  </conditionalFormatting>
  <conditionalFormatting sqref="AA283:AB283">
    <cfRule type="expression" dxfId="5190" priority="8034">
      <formula>AC283=15</formula>
    </cfRule>
    <cfRule type="expression" dxfId="5189" priority="8035">
      <formula>AE283=10</formula>
    </cfRule>
    <cfRule type="expression" dxfId="5188" priority="8036">
      <formula>AC283=15</formula>
    </cfRule>
  </conditionalFormatting>
  <conditionalFormatting sqref="W283:X283">
    <cfRule type="expression" dxfId="5187" priority="8031">
      <formula>AA283=10</formula>
    </cfRule>
    <cfRule type="expression" dxfId="5186" priority="8032">
      <formula>W283=25</formula>
    </cfRule>
    <cfRule type="expression" dxfId="5185" priority="8033">
      <formula>Y283=15</formula>
    </cfRule>
  </conditionalFormatting>
  <conditionalFormatting sqref="Y283:Z283">
    <cfRule type="expression" dxfId="5184" priority="8028">
      <formula>Y283=15</formula>
    </cfRule>
    <cfRule type="expression" dxfId="5183" priority="8029">
      <formula>AA283=10</formula>
    </cfRule>
    <cfRule type="expression" dxfId="5182" priority="8030">
      <formula>W283=25</formula>
    </cfRule>
  </conditionalFormatting>
  <conditionalFormatting sqref="AA284:AB287">
    <cfRule type="expression" dxfId="5181" priority="8012">
      <formula>AA284=10</formula>
    </cfRule>
    <cfRule type="expression" dxfId="5180" priority="8013">
      <formula>Y284=15</formula>
    </cfRule>
    <cfRule type="expression" dxfId="5179" priority="8014">
      <formula>W284=25</formula>
    </cfRule>
    <cfRule type="cellIs" dxfId="5178" priority="8024" operator="equal">
      <formula>25</formula>
    </cfRule>
  </conditionalFormatting>
  <conditionalFormatting sqref="AA284:AB287">
    <cfRule type="expression" dxfId="5177" priority="8021">
      <formula>AC284=15</formula>
    </cfRule>
    <cfRule type="expression" dxfId="5176" priority="8022">
      <formula>AE284=10</formula>
    </cfRule>
    <cfRule type="expression" dxfId="5175" priority="8023">
      <formula>AC284=15</formula>
    </cfRule>
  </conditionalFormatting>
  <conditionalFormatting sqref="W284:X287">
    <cfRule type="expression" dxfId="5174" priority="8018">
      <formula>AA284=10</formula>
    </cfRule>
    <cfRule type="expression" dxfId="5173" priority="8019">
      <formula>W284=25</formula>
    </cfRule>
    <cfRule type="expression" dxfId="5172" priority="8020">
      <formula>Y284=15</formula>
    </cfRule>
  </conditionalFormatting>
  <conditionalFormatting sqref="Y284:Z287">
    <cfRule type="expression" dxfId="5171" priority="8015">
      <formula>Y284=15</formula>
    </cfRule>
    <cfRule type="expression" dxfId="5170" priority="8016">
      <formula>AA284=10</formula>
    </cfRule>
    <cfRule type="expression" dxfId="5169" priority="8017">
      <formula>W284=25</formula>
    </cfRule>
  </conditionalFormatting>
  <conditionalFormatting sqref="AC295:AD296">
    <cfRule type="cellIs" dxfId="5168" priority="7983" operator="equal">
      <formula>25</formula>
    </cfRule>
  </conditionalFormatting>
  <conditionalFormatting sqref="AC295:AD296">
    <cfRule type="expression" dxfId="5167" priority="7982">
      <formula>AE295=15</formula>
    </cfRule>
  </conditionalFormatting>
  <conditionalFormatting sqref="AA295:AB295">
    <cfRule type="expression" dxfId="5166" priority="7969">
      <formula>AA295=10</formula>
    </cfRule>
    <cfRule type="expression" dxfId="5165" priority="7970">
      <formula>Y295=15</formula>
    </cfRule>
    <cfRule type="expression" dxfId="5164" priority="7971">
      <formula>W295=25</formula>
    </cfRule>
    <cfRule type="cellIs" dxfId="5163" priority="7981" operator="equal">
      <formula>25</formula>
    </cfRule>
  </conditionalFormatting>
  <conditionalFormatting sqref="AA295:AB295">
    <cfRule type="expression" dxfId="5162" priority="7978">
      <formula>AC295=15</formula>
    </cfRule>
    <cfRule type="expression" dxfId="5161" priority="7979">
      <formula>AE295=10</formula>
    </cfRule>
    <cfRule type="expression" dxfId="5160" priority="7980">
      <formula>AC295=15</formula>
    </cfRule>
  </conditionalFormatting>
  <conditionalFormatting sqref="W295:X295">
    <cfRule type="expression" dxfId="5159" priority="7975">
      <formula>AA295=10</formula>
    </cfRule>
    <cfRule type="expression" dxfId="5158" priority="7976">
      <formula>W295=25</formula>
    </cfRule>
    <cfRule type="expression" dxfId="5157" priority="7977">
      <formula>Y295=15</formula>
    </cfRule>
  </conditionalFormatting>
  <conditionalFormatting sqref="Y295:Z295">
    <cfRule type="expression" dxfId="5156" priority="7972">
      <formula>Y295=15</formula>
    </cfRule>
    <cfRule type="expression" dxfId="5155" priority="7973">
      <formula>AA295=10</formula>
    </cfRule>
    <cfRule type="expression" dxfId="5154" priority="7974">
      <formula>W295=25</formula>
    </cfRule>
  </conditionalFormatting>
  <conditionalFormatting sqref="AA296:AB296">
    <cfRule type="expression" dxfId="5153" priority="7956">
      <formula>AA296=10</formula>
    </cfRule>
    <cfRule type="expression" dxfId="5152" priority="7957">
      <formula>Y296=15</formula>
    </cfRule>
    <cfRule type="expression" dxfId="5151" priority="7958">
      <formula>W296=25</formula>
    </cfRule>
    <cfRule type="cellIs" dxfId="5150" priority="7968" operator="equal">
      <formula>25</formula>
    </cfRule>
  </conditionalFormatting>
  <conditionalFormatting sqref="AA296:AB296">
    <cfRule type="expression" dxfId="5149" priority="7965">
      <formula>AC296=15</formula>
    </cfRule>
    <cfRule type="expression" dxfId="5148" priority="7966">
      <formula>AE296=10</formula>
    </cfRule>
    <cfRule type="expression" dxfId="5147" priority="7967">
      <formula>AC296=15</formula>
    </cfRule>
  </conditionalFormatting>
  <conditionalFormatting sqref="W296:X296">
    <cfRule type="expression" dxfId="5146" priority="7962">
      <formula>AA296=10</formula>
    </cfRule>
    <cfRule type="expression" dxfId="5145" priority="7963">
      <formula>W296=25</formula>
    </cfRule>
    <cfRule type="expression" dxfId="5144" priority="7964">
      <formula>Y296=15</formula>
    </cfRule>
  </conditionalFormatting>
  <conditionalFormatting sqref="Y296:Z296">
    <cfRule type="expression" dxfId="5143" priority="7959">
      <formula>Y296=15</formula>
    </cfRule>
    <cfRule type="expression" dxfId="5142" priority="7960">
      <formula>AA296=10</formula>
    </cfRule>
    <cfRule type="expression" dxfId="5141" priority="7961">
      <formula>W296=25</formula>
    </cfRule>
  </conditionalFormatting>
  <conditionalFormatting sqref="AC301:AD303">
    <cfRule type="cellIs" dxfId="5140" priority="7955" operator="equal">
      <formula>25</formula>
    </cfRule>
  </conditionalFormatting>
  <conditionalFormatting sqref="AC301:AD303">
    <cfRule type="expression" dxfId="5139" priority="7954">
      <formula>AE301=15</formula>
    </cfRule>
  </conditionalFormatting>
  <conditionalFormatting sqref="AA301:AB301">
    <cfRule type="expression" dxfId="5138" priority="7941">
      <formula>AA301=10</formula>
    </cfRule>
    <cfRule type="expression" dxfId="5137" priority="7942">
      <formula>Y301=15</formula>
    </cfRule>
    <cfRule type="expression" dxfId="5136" priority="7943">
      <formula>W301=25</formula>
    </cfRule>
    <cfRule type="cellIs" dxfId="5135" priority="7953" operator="equal">
      <formula>25</formula>
    </cfRule>
  </conditionalFormatting>
  <conditionalFormatting sqref="AA301:AB301">
    <cfRule type="expression" dxfId="5134" priority="7950">
      <formula>AC301=15</formula>
    </cfRule>
    <cfRule type="expression" dxfId="5133" priority="7951">
      <formula>AE301=10</formula>
    </cfRule>
    <cfRule type="expression" dxfId="5132" priority="7952">
      <formula>AC301=15</formula>
    </cfRule>
  </conditionalFormatting>
  <conditionalFormatting sqref="W301:X301">
    <cfRule type="expression" dxfId="5131" priority="7947">
      <formula>AA301=10</formula>
    </cfRule>
    <cfRule type="expression" dxfId="5130" priority="7948">
      <formula>W301=25</formula>
    </cfRule>
    <cfRule type="expression" dxfId="5129" priority="7949">
      <formula>Y301=15</formula>
    </cfRule>
  </conditionalFormatting>
  <conditionalFormatting sqref="Y301:Z301">
    <cfRule type="expression" dxfId="5128" priority="7944">
      <formula>Y301=15</formula>
    </cfRule>
    <cfRule type="expression" dxfId="5127" priority="7945">
      <formula>AA301=10</formula>
    </cfRule>
    <cfRule type="expression" dxfId="5126" priority="7946">
      <formula>W301=25</formula>
    </cfRule>
  </conditionalFormatting>
  <conditionalFormatting sqref="AA302:AB303">
    <cfRule type="expression" dxfId="5125" priority="7928">
      <formula>AA302=10</formula>
    </cfRule>
    <cfRule type="expression" dxfId="5124" priority="7929">
      <formula>Y302=15</formula>
    </cfRule>
    <cfRule type="expression" dxfId="5123" priority="7930">
      <formula>W302=25</formula>
    </cfRule>
    <cfRule type="cellIs" dxfId="5122" priority="7940" operator="equal">
      <formula>25</formula>
    </cfRule>
  </conditionalFormatting>
  <conditionalFormatting sqref="AA302:AB303">
    <cfRule type="expression" dxfId="5121" priority="7937">
      <formula>AC302=15</formula>
    </cfRule>
    <cfRule type="expression" dxfId="5120" priority="7938">
      <formula>AE302=10</formula>
    </cfRule>
    <cfRule type="expression" dxfId="5119" priority="7939">
      <formula>AC302=15</formula>
    </cfRule>
  </conditionalFormatting>
  <conditionalFormatting sqref="W302:X303">
    <cfRule type="expression" dxfId="5118" priority="7934">
      <formula>AA302=10</formula>
    </cfRule>
    <cfRule type="expression" dxfId="5117" priority="7935">
      <formula>W302=25</formula>
    </cfRule>
    <cfRule type="expression" dxfId="5116" priority="7936">
      <formula>Y302=15</formula>
    </cfRule>
  </conditionalFormatting>
  <conditionalFormatting sqref="Y302:Z303">
    <cfRule type="expression" dxfId="5115" priority="7931">
      <formula>Y302=15</formula>
    </cfRule>
    <cfRule type="expression" dxfId="5114" priority="7932">
      <formula>AA302=10</formula>
    </cfRule>
    <cfRule type="expression" dxfId="5113" priority="7933">
      <formula>W302=25</formula>
    </cfRule>
  </conditionalFormatting>
  <conditionalFormatting sqref="AC307:AD309">
    <cfRule type="cellIs" dxfId="5112" priority="7927" operator="equal">
      <formula>25</formula>
    </cfRule>
  </conditionalFormatting>
  <conditionalFormatting sqref="AC307:AD309">
    <cfRule type="expression" dxfId="5111" priority="7926">
      <formula>AE307=15</formula>
    </cfRule>
  </conditionalFormatting>
  <conditionalFormatting sqref="AA307:AB307">
    <cfRule type="expression" dxfId="5110" priority="7913">
      <formula>AA307=10</formula>
    </cfRule>
    <cfRule type="expression" dxfId="5109" priority="7914">
      <formula>Y307=15</formula>
    </cfRule>
    <cfRule type="expression" dxfId="5108" priority="7915">
      <formula>W307=25</formula>
    </cfRule>
    <cfRule type="cellIs" dxfId="5107" priority="7925" operator="equal">
      <formula>25</formula>
    </cfRule>
  </conditionalFormatting>
  <conditionalFormatting sqref="AA307:AB307">
    <cfRule type="expression" dxfId="5106" priority="7922">
      <formula>AC307=15</formula>
    </cfRule>
    <cfRule type="expression" dxfId="5105" priority="7923">
      <formula>AE307=10</formula>
    </cfRule>
    <cfRule type="expression" dxfId="5104" priority="7924">
      <formula>AC307=15</formula>
    </cfRule>
  </conditionalFormatting>
  <conditionalFormatting sqref="W307:X307">
    <cfRule type="expression" dxfId="5103" priority="7919">
      <formula>AA307=10</formula>
    </cfRule>
    <cfRule type="expression" dxfId="5102" priority="7920">
      <formula>W307=25</formula>
    </cfRule>
    <cfRule type="expression" dxfId="5101" priority="7921">
      <formula>Y307=15</formula>
    </cfRule>
  </conditionalFormatting>
  <conditionalFormatting sqref="Y307:Z307">
    <cfRule type="expression" dxfId="5100" priority="7916">
      <formula>Y307=15</formula>
    </cfRule>
    <cfRule type="expression" dxfId="5099" priority="7917">
      <formula>AA307=10</formula>
    </cfRule>
    <cfRule type="expression" dxfId="5098" priority="7918">
      <formula>W307=25</formula>
    </cfRule>
  </conditionalFormatting>
  <conditionalFormatting sqref="AA308:AB309">
    <cfRule type="expression" dxfId="5097" priority="7900">
      <formula>AA308=10</formula>
    </cfRule>
    <cfRule type="expression" dxfId="5096" priority="7901">
      <formula>Y308=15</formula>
    </cfRule>
    <cfRule type="expression" dxfId="5095" priority="7902">
      <formula>W308=25</formula>
    </cfRule>
    <cfRule type="cellIs" dxfId="5094" priority="7912" operator="equal">
      <formula>25</formula>
    </cfRule>
  </conditionalFormatting>
  <conditionalFormatting sqref="AA308:AB309">
    <cfRule type="expression" dxfId="5093" priority="7909">
      <formula>AC308=15</formula>
    </cfRule>
    <cfRule type="expression" dxfId="5092" priority="7910">
      <formula>AE308=10</formula>
    </cfRule>
    <cfRule type="expression" dxfId="5091" priority="7911">
      <formula>AC308=15</formula>
    </cfRule>
  </conditionalFormatting>
  <conditionalFormatting sqref="W308:X309">
    <cfRule type="expression" dxfId="5090" priority="7906">
      <formula>AA308=10</formula>
    </cfRule>
    <cfRule type="expression" dxfId="5089" priority="7907">
      <formula>W308=25</formula>
    </cfRule>
    <cfRule type="expression" dxfId="5088" priority="7908">
      <formula>Y308=15</formula>
    </cfRule>
  </conditionalFormatting>
  <conditionalFormatting sqref="Y308:Z309">
    <cfRule type="expression" dxfId="5087" priority="7903">
      <formula>Y308=15</formula>
    </cfRule>
    <cfRule type="expression" dxfId="5086" priority="7904">
      <formula>AA308=10</formula>
    </cfRule>
    <cfRule type="expression" dxfId="5085" priority="7905">
      <formula>W308=25</formula>
    </cfRule>
  </conditionalFormatting>
  <conditionalFormatting sqref="AC313:AD315">
    <cfRule type="cellIs" dxfId="5084" priority="7899" operator="equal">
      <formula>25</formula>
    </cfRule>
  </conditionalFormatting>
  <conditionalFormatting sqref="AC313:AD315">
    <cfRule type="expression" dxfId="5083" priority="7898">
      <formula>AE313=15</formula>
    </cfRule>
  </conditionalFormatting>
  <conditionalFormatting sqref="AA313:AB313">
    <cfRule type="expression" dxfId="5082" priority="7885">
      <formula>AA313=10</formula>
    </cfRule>
    <cfRule type="expression" dxfId="5081" priority="7886">
      <formula>Y313=15</formula>
    </cfRule>
    <cfRule type="expression" dxfId="5080" priority="7887">
      <formula>W313=25</formula>
    </cfRule>
    <cfRule type="cellIs" dxfId="5079" priority="7897" operator="equal">
      <formula>25</formula>
    </cfRule>
  </conditionalFormatting>
  <conditionalFormatting sqref="AA313:AB313">
    <cfRule type="expression" dxfId="5078" priority="7894">
      <formula>AC313=15</formula>
    </cfRule>
    <cfRule type="expression" dxfId="5077" priority="7895">
      <formula>AE313=10</formula>
    </cfRule>
    <cfRule type="expression" dxfId="5076" priority="7896">
      <formula>AC313=15</formula>
    </cfRule>
  </conditionalFormatting>
  <conditionalFormatting sqref="W313:X313">
    <cfRule type="expression" dxfId="5075" priority="7891">
      <formula>AA313=10</formula>
    </cfRule>
    <cfRule type="expression" dxfId="5074" priority="7892">
      <formula>W313=25</formula>
    </cfRule>
    <cfRule type="expression" dxfId="5073" priority="7893">
      <formula>Y313=15</formula>
    </cfRule>
  </conditionalFormatting>
  <conditionalFormatting sqref="Y313:Z313">
    <cfRule type="expression" dxfId="5072" priority="7888">
      <formula>Y313=15</formula>
    </cfRule>
    <cfRule type="expression" dxfId="5071" priority="7889">
      <formula>AA313=10</formula>
    </cfRule>
    <cfRule type="expression" dxfId="5070" priority="7890">
      <formula>W313=25</formula>
    </cfRule>
  </conditionalFormatting>
  <conditionalFormatting sqref="AA314:AB315">
    <cfRule type="expression" dxfId="5069" priority="7872">
      <formula>AA314=10</formula>
    </cfRule>
    <cfRule type="expression" dxfId="5068" priority="7873">
      <formula>Y314=15</formula>
    </cfRule>
    <cfRule type="expression" dxfId="5067" priority="7874">
      <formula>W314=25</formula>
    </cfRule>
    <cfRule type="cellIs" dxfId="5066" priority="7884" operator="equal">
      <formula>25</formula>
    </cfRule>
  </conditionalFormatting>
  <conditionalFormatting sqref="AA314:AB315">
    <cfRule type="expression" dxfId="5065" priority="7881">
      <formula>AC314=15</formula>
    </cfRule>
    <cfRule type="expression" dxfId="5064" priority="7882">
      <formula>AE314=10</formula>
    </cfRule>
    <cfRule type="expression" dxfId="5063" priority="7883">
      <formula>AC314=15</formula>
    </cfRule>
  </conditionalFormatting>
  <conditionalFormatting sqref="W314:X315">
    <cfRule type="expression" dxfId="5062" priority="7878">
      <formula>AA314=10</formula>
    </cfRule>
    <cfRule type="expression" dxfId="5061" priority="7879">
      <formula>W314=25</formula>
    </cfRule>
    <cfRule type="expression" dxfId="5060" priority="7880">
      <formula>Y314=15</formula>
    </cfRule>
  </conditionalFormatting>
  <conditionalFormatting sqref="Y314:Z315">
    <cfRule type="expression" dxfId="5059" priority="7875">
      <formula>Y314=15</formula>
    </cfRule>
    <cfRule type="expression" dxfId="5058" priority="7876">
      <formula>AA314=10</formula>
    </cfRule>
    <cfRule type="expression" dxfId="5057" priority="7877">
      <formula>W314=25</formula>
    </cfRule>
  </conditionalFormatting>
  <conditionalFormatting sqref="AC319:AD323">
    <cfRule type="cellIs" dxfId="5056" priority="7871" operator="equal">
      <formula>25</formula>
    </cfRule>
  </conditionalFormatting>
  <conditionalFormatting sqref="AC319:AD323">
    <cfRule type="expression" dxfId="5055" priority="7870">
      <formula>AE319=15</formula>
    </cfRule>
  </conditionalFormatting>
  <conditionalFormatting sqref="AA319:AB319">
    <cfRule type="expression" dxfId="5054" priority="7857">
      <formula>AA319=10</formula>
    </cfRule>
    <cfRule type="expression" dxfId="5053" priority="7858">
      <formula>Y319=15</formula>
    </cfRule>
    <cfRule type="expression" dxfId="5052" priority="7859">
      <formula>W319=25</formula>
    </cfRule>
    <cfRule type="cellIs" dxfId="5051" priority="7869" operator="equal">
      <formula>25</formula>
    </cfRule>
  </conditionalFormatting>
  <conditionalFormatting sqref="AA319:AB319">
    <cfRule type="expression" dxfId="5050" priority="7866">
      <formula>AC319=15</formula>
    </cfRule>
    <cfRule type="expression" dxfId="5049" priority="7867">
      <formula>AE319=10</formula>
    </cfRule>
    <cfRule type="expression" dxfId="5048" priority="7868">
      <formula>AC319=15</formula>
    </cfRule>
  </conditionalFormatting>
  <conditionalFormatting sqref="W319:X319">
    <cfRule type="expression" dxfId="5047" priority="7863">
      <formula>AA319=10</formula>
    </cfRule>
    <cfRule type="expression" dxfId="5046" priority="7864">
      <formula>W319=25</formula>
    </cfRule>
    <cfRule type="expression" dxfId="5045" priority="7865">
      <formula>Y319=15</formula>
    </cfRule>
  </conditionalFormatting>
  <conditionalFormatting sqref="Y319:Z319">
    <cfRule type="expression" dxfId="5044" priority="7860">
      <formula>Y319=15</formula>
    </cfRule>
    <cfRule type="expression" dxfId="5043" priority="7861">
      <formula>AA319=10</formula>
    </cfRule>
    <cfRule type="expression" dxfId="5042" priority="7862">
      <formula>W319=25</formula>
    </cfRule>
  </conditionalFormatting>
  <conditionalFormatting sqref="AA320:AB323">
    <cfRule type="expression" dxfId="5041" priority="7844">
      <formula>AA320=10</formula>
    </cfRule>
    <cfRule type="expression" dxfId="5040" priority="7845">
      <formula>Y320=15</formula>
    </cfRule>
    <cfRule type="expression" dxfId="5039" priority="7846">
      <formula>W320=25</formula>
    </cfRule>
    <cfRule type="cellIs" dxfId="5038" priority="7856" operator="equal">
      <formula>25</formula>
    </cfRule>
  </conditionalFormatting>
  <conditionalFormatting sqref="AA320:AB323">
    <cfRule type="expression" dxfId="5037" priority="7853">
      <formula>AC320=15</formula>
    </cfRule>
    <cfRule type="expression" dxfId="5036" priority="7854">
      <formula>AE320=10</formula>
    </cfRule>
    <cfRule type="expression" dxfId="5035" priority="7855">
      <formula>AC320=15</formula>
    </cfRule>
  </conditionalFormatting>
  <conditionalFormatting sqref="W320:X323">
    <cfRule type="expression" dxfId="5034" priority="7850">
      <formula>AA320=10</formula>
    </cfRule>
    <cfRule type="expression" dxfId="5033" priority="7851">
      <formula>W320=25</formula>
    </cfRule>
    <cfRule type="expression" dxfId="5032" priority="7852">
      <formula>Y320=15</formula>
    </cfRule>
  </conditionalFormatting>
  <conditionalFormatting sqref="Y320:Z323">
    <cfRule type="expression" dxfId="5031" priority="7847">
      <formula>Y320=15</formula>
    </cfRule>
    <cfRule type="expression" dxfId="5030" priority="7848">
      <formula>AA320=10</formula>
    </cfRule>
    <cfRule type="expression" dxfId="5029" priority="7849">
      <formula>W320=25</formula>
    </cfRule>
  </conditionalFormatting>
  <conditionalFormatting sqref="AC325:AD329">
    <cfRule type="cellIs" dxfId="5028" priority="7843" operator="equal">
      <formula>25</formula>
    </cfRule>
  </conditionalFormatting>
  <conditionalFormatting sqref="AC325:AD329">
    <cfRule type="expression" dxfId="5027" priority="7842">
      <formula>AE325=15</formula>
    </cfRule>
  </conditionalFormatting>
  <conditionalFormatting sqref="AA325:AB325">
    <cfRule type="expression" dxfId="5026" priority="7829">
      <formula>AA325=10</formula>
    </cfRule>
    <cfRule type="expression" dxfId="5025" priority="7830">
      <formula>Y325=15</formula>
    </cfRule>
    <cfRule type="expression" dxfId="5024" priority="7831">
      <formula>W325=25</formula>
    </cfRule>
    <cfRule type="cellIs" dxfId="5023" priority="7841" operator="equal">
      <formula>25</formula>
    </cfRule>
  </conditionalFormatting>
  <conditionalFormatting sqref="AA325:AB325">
    <cfRule type="expression" dxfId="5022" priority="7838">
      <formula>AC325=15</formula>
    </cfRule>
    <cfRule type="expression" dxfId="5021" priority="7839">
      <formula>AE325=10</formula>
    </cfRule>
    <cfRule type="expression" dxfId="5020" priority="7840">
      <formula>AC325=15</formula>
    </cfRule>
  </conditionalFormatting>
  <conditionalFormatting sqref="W325:X325">
    <cfRule type="expression" dxfId="5019" priority="7835">
      <formula>AA325=10</formula>
    </cfRule>
    <cfRule type="expression" dxfId="5018" priority="7836">
      <formula>W325=25</formula>
    </cfRule>
    <cfRule type="expression" dxfId="5017" priority="7837">
      <formula>Y325=15</formula>
    </cfRule>
  </conditionalFormatting>
  <conditionalFormatting sqref="Y325:Z325">
    <cfRule type="expression" dxfId="5016" priority="7832">
      <formula>Y325=15</formula>
    </cfRule>
    <cfRule type="expression" dxfId="5015" priority="7833">
      <formula>AA325=10</formula>
    </cfRule>
    <cfRule type="expression" dxfId="5014" priority="7834">
      <formula>W325=25</formula>
    </cfRule>
  </conditionalFormatting>
  <conditionalFormatting sqref="AA326:AB329">
    <cfRule type="expression" dxfId="5013" priority="7816">
      <formula>AA326=10</formula>
    </cfRule>
    <cfRule type="expression" dxfId="5012" priority="7817">
      <formula>Y326=15</formula>
    </cfRule>
    <cfRule type="expression" dxfId="5011" priority="7818">
      <formula>W326=25</formula>
    </cfRule>
    <cfRule type="cellIs" dxfId="5010" priority="7828" operator="equal">
      <formula>25</formula>
    </cfRule>
  </conditionalFormatting>
  <conditionalFormatting sqref="AA326:AB329">
    <cfRule type="expression" dxfId="5009" priority="7825">
      <formula>AC326=15</formula>
    </cfRule>
    <cfRule type="expression" dxfId="5008" priority="7826">
      <formula>AE326=10</formula>
    </cfRule>
    <cfRule type="expression" dxfId="5007" priority="7827">
      <formula>AC326=15</formula>
    </cfRule>
  </conditionalFormatting>
  <conditionalFormatting sqref="W326:X329">
    <cfRule type="expression" dxfId="5006" priority="7822">
      <formula>AA326=10</formula>
    </cfRule>
    <cfRule type="expression" dxfId="5005" priority="7823">
      <formula>W326=25</formula>
    </cfRule>
    <cfRule type="expression" dxfId="5004" priority="7824">
      <formula>Y326=15</formula>
    </cfRule>
  </conditionalFormatting>
  <conditionalFormatting sqref="Y326:Z329">
    <cfRule type="expression" dxfId="5003" priority="7819">
      <formula>Y326=15</formula>
    </cfRule>
    <cfRule type="expression" dxfId="5002" priority="7820">
      <formula>AA326=10</formula>
    </cfRule>
    <cfRule type="expression" dxfId="5001" priority="7821">
      <formula>W326=25</formula>
    </cfRule>
  </conditionalFormatting>
  <conditionalFormatting sqref="AC331:AD334">
    <cfRule type="cellIs" dxfId="5000" priority="7815" operator="equal">
      <formula>25</formula>
    </cfRule>
  </conditionalFormatting>
  <conditionalFormatting sqref="AC331:AD334">
    <cfRule type="expression" dxfId="4999" priority="7814">
      <formula>AE331=15</formula>
    </cfRule>
  </conditionalFormatting>
  <conditionalFormatting sqref="AA331:AB331">
    <cfRule type="expression" dxfId="4998" priority="7801">
      <formula>AA331=10</formula>
    </cfRule>
    <cfRule type="expression" dxfId="4997" priority="7802">
      <formula>Y331=15</formula>
    </cfRule>
    <cfRule type="expression" dxfId="4996" priority="7803">
      <formula>W331=25</formula>
    </cfRule>
    <cfRule type="cellIs" dxfId="4995" priority="7813" operator="equal">
      <formula>25</formula>
    </cfRule>
  </conditionalFormatting>
  <conditionalFormatting sqref="AA331:AB331">
    <cfRule type="expression" dxfId="4994" priority="7810">
      <formula>AC331=15</formula>
    </cfRule>
    <cfRule type="expression" dxfId="4993" priority="7811">
      <formula>AE331=10</formula>
    </cfRule>
    <cfRule type="expression" dxfId="4992" priority="7812">
      <formula>AC331=15</formula>
    </cfRule>
  </conditionalFormatting>
  <conditionalFormatting sqref="W331:X331">
    <cfRule type="expression" dxfId="4991" priority="7807">
      <formula>AA331=10</formula>
    </cfRule>
    <cfRule type="expression" dxfId="4990" priority="7808">
      <formula>W331=25</formula>
    </cfRule>
    <cfRule type="expression" dxfId="4989" priority="7809">
      <formula>Y331=15</formula>
    </cfRule>
  </conditionalFormatting>
  <conditionalFormatting sqref="Y331:Z331">
    <cfRule type="expression" dxfId="4988" priority="7804">
      <formula>Y331=15</formula>
    </cfRule>
    <cfRule type="expression" dxfId="4987" priority="7805">
      <formula>AA331=10</formula>
    </cfRule>
    <cfRule type="expression" dxfId="4986" priority="7806">
      <formula>W331=25</formula>
    </cfRule>
  </conditionalFormatting>
  <conditionalFormatting sqref="AA332:AB334">
    <cfRule type="expression" dxfId="4985" priority="7788">
      <formula>AA332=10</formula>
    </cfRule>
    <cfRule type="expression" dxfId="4984" priority="7789">
      <formula>Y332=15</formula>
    </cfRule>
    <cfRule type="expression" dxfId="4983" priority="7790">
      <formula>W332=25</formula>
    </cfRule>
    <cfRule type="cellIs" dxfId="4982" priority="7800" operator="equal">
      <formula>25</formula>
    </cfRule>
  </conditionalFormatting>
  <conditionalFormatting sqref="AA332:AB334">
    <cfRule type="expression" dxfId="4981" priority="7797">
      <formula>AC332=15</formula>
    </cfRule>
    <cfRule type="expression" dxfId="4980" priority="7798">
      <formula>AE332=10</formula>
    </cfRule>
    <cfRule type="expression" dxfId="4979" priority="7799">
      <formula>AC332=15</formula>
    </cfRule>
  </conditionalFormatting>
  <conditionalFormatting sqref="W332:X334">
    <cfRule type="expression" dxfId="4978" priority="7794">
      <formula>AA332=10</formula>
    </cfRule>
    <cfRule type="expression" dxfId="4977" priority="7795">
      <formula>W332=25</formula>
    </cfRule>
    <cfRule type="expression" dxfId="4976" priority="7796">
      <formula>Y332=15</formula>
    </cfRule>
  </conditionalFormatting>
  <conditionalFormatting sqref="Y332:Z334">
    <cfRule type="expression" dxfId="4975" priority="7791">
      <formula>Y332=15</formula>
    </cfRule>
    <cfRule type="expression" dxfId="4974" priority="7792">
      <formula>AA332=10</formula>
    </cfRule>
    <cfRule type="expression" dxfId="4973" priority="7793">
      <formula>W332=25</formula>
    </cfRule>
  </conditionalFormatting>
  <conditionalFormatting sqref="AC337:AD341">
    <cfRule type="cellIs" dxfId="4972" priority="7787" operator="equal">
      <formula>25</formula>
    </cfRule>
  </conditionalFormatting>
  <conditionalFormatting sqref="AC337:AD341">
    <cfRule type="expression" dxfId="4971" priority="7786">
      <formula>AE337=15</formula>
    </cfRule>
  </conditionalFormatting>
  <conditionalFormatting sqref="AA337:AB337">
    <cfRule type="expression" dxfId="4970" priority="7773">
      <formula>AA337=10</formula>
    </cfRule>
    <cfRule type="expression" dxfId="4969" priority="7774">
      <formula>Y337=15</formula>
    </cfRule>
    <cfRule type="expression" dxfId="4968" priority="7775">
      <formula>W337=25</formula>
    </cfRule>
    <cfRule type="cellIs" dxfId="4967" priority="7785" operator="equal">
      <formula>25</formula>
    </cfRule>
  </conditionalFormatting>
  <conditionalFormatting sqref="AA337:AB337">
    <cfRule type="expression" dxfId="4966" priority="7782">
      <formula>AC337=15</formula>
    </cfRule>
    <cfRule type="expression" dxfId="4965" priority="7783">
      <formula>AE337=10</formula>
    </cfRule>
    <cfRule type="expression" dxfId="4964" priority="7784">
      <formula>AC337=15</formula>
    </cfRule>
  </conditionalFormatting>
  <conditionalFormatting sqref="W337:X337">
    <cfRule type="expression" dxfId="4963" priority="7779">
      <formula>AA337=10</formula>
    </cfRule>
    <cfRule type="expression" dxfId="4962" priority="7780">
      <formula>W337=25</formula>
    </cfRule>
    <cfRule type="expression" dxfId="4961" priority="7781">
      <formula>Y337=15</formula>
    </cfRule>
  </conditionalFormatting>
  <conditionalFormatting sqref="Y337:Z337">
    <cfRule type="expression" dxfId="4960" priority="7776">
      <formula>Y337=15</formula>
    </cfRule>
    <cfRule type="expression" dxfId="4959" priority="7777">
      <formula>AA337=10</formula>
    </cfRule>
    <cfRule type="expression" dxfId="4958" priority="7778">
      <formula>W337=25</formula>
    </cfRule>
  </conditionalFormatting>
  <conditionalFormatting sqref="AA338:AB341">
    <cfRule type="expression" dxfId="4957" priority="7760">
      <formula>AA338=10</formula>
    </cfRule>
    <cfRule type="expression" dxfId="4956" priority="7761">
      <formula>Y338=15</formula>
    </cfRule>
    <cfRule type="expression" dxfId="4955" priority="7762">
      <formula>W338=25</formula>
    </cfRule>
    <cfRule type="cellIs" dxfId="4954" priority="7772" operator="equal">
      <formula>25</formula>
    </cfRule>
  </conditionalFormatting>
  <conditionalFormatting sqref="AA338:AB341">
    <cfRule type="expression" dxfId="4953" priority="7769">
      <formula>AC338=15</formula>
    </cfRule>
    <cfRule type="expression" dxfId="4952" priority="7770">
      <formula>AE338=10</formula>
    </cfRule>
    <cfRule type="expression" dxfId="4951" priority="7771">
      <formula>AC338=15</formula>
    </cfRule>
  </conditionalFormatting>
  <conditionalFormatting sqref="W338:X341">
    <cfRule type="expression" dxfId="4950" priority="7766">
      <formula>AA338=10</formula>
    </cfRule>
    <cfRule type="expression" dxfId="4949" priority="7767">
      <formula>W338=25</formula>
    </cfRule>
    <cfRule type="expression" dxfId="4948" priority="7768">
      <formula>Y338=15</formula>
    </cfRule>
  </conditionalFormatting>
  <conditionalFormatting sqref="Y338:Z341">
    <cfRule type="expression" dxfId="4947" priority="7763">
      <formula>Y338=15</formula>
    </cfRule>
    <cfRule type="expression" dxfId="4946" priority="7764">
      <formula>AA338=10</formula>
    </cfRule>
    <cfRule type="expression" dxfId="4945" priority="7765">
      <formula>W338=25</formula>
    </cfRule>
  </conditionalFormatting>
  <conditionalFormatting sqref="AC343:AD347">
    <cfRule type="cellIs" dxfId="4944" priority="7759" operator="equal">
      <formula>25</formula>
    </cfRule>
  </conditionalFormatting>
  <conditionalFormatting sqref="AC343:AD347">
    <cfRule type="expression" dxfId="4943" priority="7758">
      <formula>AE343=15</formula>
    </cfRule>
  </conditionalFormatting>
  <conditionalFormatting sqref="AA343:AB343">
    <cfRule type="expression" dxfId="4942" priority="7745">
      <formula>AA343=10</formula>
    </cfRule>
    <cfRule type="expression" dxfId="4941" priority="7746">
      <formula>Y343=15</formula>
    </cfRule>
    <cfRule type="expression" dxfId="4940" priority="7747">
      <formula>W343=25</formula>
    </cfRule>
    <cfRule type="cellIs" dxfId="4939" priority="7757" operator="equal">
      <formula>25</formula>
    </cfRule>
  </conditionalFormatting>
  <conditionalFormatting sqref="AA343:AB343">
    <cfRule type="expression" dxfId="4938" priority="7754">
      <formula>AC343=15</formula>
    </cfRule>
    <cfRule type="expression" dxfId="4937" priority="7755">
      <formula>AE343=10</formula>
    </cfRule>
    <cfRule type="expression" dxfId="4936" priority="7756">
      <formula>AC343=15</formula>
    </cfRule>
  </conditionalFormatting>
  <conditionalFormatting sqref="W343:X343">
    <cfRule type="expression" dxfId="4935" priority="7751">
      <formula>AA343=10</formula>
    </cfRule>
    <cfRule type="expression" dxfId="4934" priority="7752">
      <formula>W343=25</formula>
    </cfRule>
    <cfRule type="expression" dxfId="4933" priority="7753">
      <formula>Y343=15</formula>
    </cfRule>
  </conditionalFormatting>
  <conditionalFormatting sqref="Y343:Z343">
    <cfRule type="expression" dxfId="4932" priority="7748">
      <formula>Y343=15</formula>
    </cfRule>
    <cfRule type="expression" dxfId="4931" priority="7749">
      <formula>AA343=10</formula>
    </cfRule>
    <cfRule type="expression" dxfId="4930" priority="7750">
      <formula>W343=25</formula>
    </cfRule>
  </conditionalFormatting>
  <conditionalFormatting sqref="AA344:AB347">
    <cfRule type="expression" dxfId="4929" priority="7732">
      <formula>AA344=10</formula>
    </cfRule>
    <cfRule type="expression" dxfId="4928" priority="7733">
      <formula>Y344=15</formula>
    </cfRule>
    <cfRule type="expression" dxfId="4927" priority="7734">
      <formula>W344=25</formula>
    </cfRule>
    <cfRule type="cellIs" dxfId="4926" priority="7744" operator="equal">
      <formula>25</formula>
    </cfRule>
  </conditionalFormatting>
  <conditionalFormatting sqref="AA344:AB347">
    <cfRule type="expression" dxfId="4925" priority="7741">
      <formula>AC344=15</formula>
    </cfRule>
    <cfRule type="expression" dxfId="4924" priority="7742">
      <formula>AE344=10</formula>
    </cfRule>
    <cfRule type="expression" dxfId="4923" priority="7743">
      <formula>AC344=15</formula>
    </cfRule>
  </conditionalFormatting>
  <conditionalFormatting sqref="W344:X347">
    <cfRule type="expression" dxfId="4922" priority="7738">
      <formula>AA344=10</formula>
    </cfRule>
    <cfRule type="expression" dxfId="4921" priority="7739">
      <formula>W344=25</formula>
    </cfRule>
    <cfRule type="expression" dxfId="4920" priority="7740">
      <formula>Y344=15</formula>
    </cfRule>
  </conditionalFormatting>
  <conditionalFormatting sqref="Y344:Z347">
    <cfRule type="expression" dxfId="4919" priority="7735">
      <formula>Y344=15</formula>
    </cfRule>
    <cfRule type="expression" dxfId="4918" priority="7736">
      <formula>AA344=10</formula>
    </cfRule>
    <cfRule type="expression" dxfId="4917" priority="7737">
      <formula>W344=25</formula>
    </cfRule>
  </conditionalFormatting>
  <conditionalFormatting sqref="AC349:AD353">
    <cfRule type="cellIs" dxfId="4916" priority="7731" operator="equal">
      <formula>25</formula>
    </cfRule>
  </conditionalFormatting>
  <conditionalFormatting sqref="AC349:AD353">
    <cfRule type="expression" dxfId="4915" priority="7730">
      <formula>AE349=15</formula>
    </cfRule>
  </conditionalFormatting>
  <conditionalFormatting sqref="AA349:AB349">
    <cfRule type="expression" dxfId="4914" priority="7717">
      <formula>AA349=10</formula>
    </cfRule>
    <cfRule type="expression" dxfId="4913" priority="7718">
      <formula>Y349=15</formula>
    </cfRule>
    <cfRule type="expression" dxfId="4912" priority="7719">
      <formula>W349=25</formula>
    </cfRule>
    <cfRule type="cellIs" dxfId="4911" priority="7729" operator="equal">
      <formula>25</formula>
    </cfRule>
  </conditionalFormatting>
  <conditionalFormatting sqref="AA349:AB349">
    <cfRule type="expression" dxfId="4910" priority="7726">
      <formula>AC349=15</formula>
    </cfRule>
    <cfRule type="expression" dxfId="4909" priority="7727">
      <formula>AE349=10</formula>
    </cfRule>
    <cfRule type="expression" dxfId="4908" priority="7728">
      <formula>AC349=15</formula>
    </cfRule>
  </conditionalFormatting>
  <conditionalFormatting sqref="W349:X349">
    <cfRule type="expression" dxfId="4907" priority="7723">
      <formula>AA349=10</formula>
    </cfRule>
    <cfRule type="expression" dxfId="4906" priority="7724">
      <formula>W349=25</formula>
    </cfRule>
    <cfRule type="expression" dxfId="4905" priority="7725">
      <formula>Y349=15</formula>
    </cfRule>
  </conditionalFormatting>
  <conditionalFormatting sqref="Y349:Z349">
    <cfRule type="expression" dxfId="4904" priority="7720">
      <formula>Y349=15</formula>
    </cfRule>
    <cfRule type="expression" dxfId="4903" priority="7721">
      <formula>AA349=10</formula>
    </cfRule>
    <cfRule type="expression" dxfId="4902" priority="7722">
      <formula>W349=25</formula>
    </cfRule>
  </conditionalFormatting>
  <conditionalFormatting sqref="AA350:AB353">
    <cfRule type="expression" dxfId="4901" priority="7704">
      <formula>AA350=10</formula>
    </cfRule>
    <cfRule type="expression" dxfId="4900" priority="7705">
      <formula>Y350=15</formula>
    </cfRule>
    <cfRule type="expression" dxfId="4899" priority="7706">
      <formula>W350=25</formula>
    </cfRule>
    <cfRule type="cellIs" dxfId="4898" priority="7716" operator="equal">
      <formula>25</formula>
    </cfRule>
  </conditionalFormatting>
  <conditionalFormatting sqref="AA350:AB353">
    <cfRule type="expression" dxfId="4897" priority="7713">
      <formula>AC350=15</formula>
    </cfRule>
    <cfRule type="expression" dxfId="4896" priority="7714">
      <formula>AE350=10</formula>
    </cfRule>
    <cfRule type="expression" dxfId="4895" priority="7715">
      <formula>AC350=15</formula>
    </cfRule>
  </conditionalFormatting>
  <conditionalFormatting sqref="W350:X353">
    <cfRule type="expression" dxfId="4894" priority="7710">
      <formula>AA350=10</formula>
    </cfRule>
    <cfRule type="expression" dxfId="4893" priority="7711">
      <formula>W350=25</formula>
    </cfRule>
    <cfRule type="expression" dxfId="4892" priority="7712">
      <formula>Y350=15</formula>
    </cfRule>
  </conditionalFormatting>
  <conditionalFormatting sqref="Y350:Z353">
    <cfRule type="expression" dxfId="4891" priority="7707">
      <formula>Y350=15</formula>
    </cfRule>
    <cfRule type="expression" dxfId="4890" priority="7708">
      <formula>AA350=10</formula>
    </cfRule>
    <cfRule type="expression" dxfId="4889" priority="7709">
      <formula>W350=25</formula>
    </cfRule>
  </conditionalFormatting>
  <conditionalFormatting sqref="AC355:AD359">
    <cfRule type="cellIs" dxfId="4888" priority="7703" operator="equal">
      <formula>25</formula>
    </cfRule>
  </conditionalFormatting>
  <conditionalFormatting sqref="AC355:AD359">
    <cfRule type="expression" dxfId="4887" priority="7702">
      <formula>AE355=15</formula>
    </cfRule>
  </conditionalFormatting>
  <conditionalFormatting sqref="AA355:AB355">
    <cfRule type="expression" dxfId="4886" priority="7689">
      <formula>AA355=10</formula>
    </cfRule>
    <cfRule type="expression" dxfId="4885" priority="7690">
      <formula>Y355=15</formula>
    </cfRule>
    <cfRule type="expression" dxfId="4884" priority="7691">
      <formula>W355=25</formula>
    </cfRule>
    <cfRule type="cellIs" dxfId="4883" priority="7701" operator="equal">
      <formula>25</formula>
    </cfRule>
  </conditionalFormatting>
  <conditionalFormatting sqref="AA355:AB355">
    <cfRule type="expression" dxfId="4882" priority="7698">
      <formula>AC355=15</formula>
    </cfRule>
    <cfRule type="expression" dxfId="4881" priority="7699">
      <formula>AE355=10</formula>
    </cfRule>
    <cfRule type="expression" dxfId="4880" priority="7700">
      <formula>AC355=15</formula>
    </cfRule>
  </conditionalFormatting>
  <conditionalFormatting sqref="W355:X355">
    <cfRule type="expression" dxfId="4879" priority="7695">
      <formula>AA355=10</formula>
    </cfRule>
    <cfRule type="expression" dxfId="4878" priority="7696">
      <formula>W355=25</formula>
    </cfRule>
    <cfRule type="expression" dxfId="4877" priority="7697">
      <formula>Y355=15</formula>
    </cfRule>
  </conditionalFormatting>
  <conditionalFormatting sqref="Y355:Z355">
    <cfRule type="expression" dxfId="4876" priority="7692">
      <formula>Y355=15</formula>
    </cfRule>
    <cfRule type="expression" dxfId="4875" priority="7693">
      <formula>AA355=10</formula>
    </cfRule>
    <cfRule type="expression" dxfId="4874" priority="7694">
      <formula>W355=25</formula>
    </cfRule>
  </conditionalFormatting>
  <conditionalFormatting sqref="AA356:AB359">
    <cfRule type="expression" dxfId="4873" priority="7676">
      <formula>AA356=10</formula>
    </cfRule>
    <cfRule type="expression" dxfId="4872" priority="7677">
      <formula>Y356=15</formula>
    </cfRule>
    <cfRule type="expression" dxfId="4871" priority="7678">
      <formula>W356=25</formula>
    </cfRule>
    <cfRule type="cellIs" dxfId="4870" priority="7688" operator="equal">
      <formula>25</formula>
    </cfRule>
  </conditionalFormatting>
  <conditionalFormatting sqref="AA356:AB359">
    <cfRule type="expression" dxfId="4869" priority="7685">
      <formula>AC356=15</formula>
    </cfRule>
    <cfRule type="expression" dxfId="4868" priority="7686">
      <formula>AE356=10</formula>
    </cfRule>
    <cfRule type="expression" dxfId="4867" priority="7687">
      <formula>AC356=15</formula>
    </cfRule>
  </conditionalFormatting>
  <conditionalFormatting sqref="W356:X359">
    <cfRule type="expression" dxfId="4866" priority="7682">
      <formula>AA356=10</formula>
    </cfRule>
    <cfRule type="expression" dxfId="4865" priority="7683">
      <formula>W356=25</formula>
    </cfRule>
    <cfRule type="expression" dxfId="4864" priority="7684">
      <formula>Y356=15</formula>
    </cfRule>
  </conditionalFormatting>
  <conditionalFormatting sqref="Y356:Z359">
    <cfRule type="expression" dxfId="4863" priority="7679">
      <formula>Y356=15</formula>
    </cfRule>
    <cfRule type="expression" dxfId="4862" priority="7680">
      <formula>AA356=10</formula>
    </cfRule>
    <cfRule type="expression" dxfId="4861" priority="7681">
      <formula>W356=25</formula>
    </cfRule>
  </conditionalFormatting>
  <conditionalFormatting sqref="AC361:AD365">
    <cfRule type="cellIs" dxfId="4860" priority="7675" operator="equal">
      <formula>25</formula>
    </cfRule>
  </conditionalFormatting>
  <conditionalFormatting sqref="AC361:AD365">
    <cfRule type="expression" dxfId="4859" priority="7674">
      <formula>AE361=15</formula>
    </cfRule>
  </conditionalFormatting>
  <conditionalFormatting sqref="AA361:AB361">
    <cfRule type="expression" dxfId="4858" priority="7661">
      <formula>AA361=10</formula>
    </cfRule>
    <cfRule type="expression" dxfId="4857" priority="7662">
      <formula>Y361=15</formula>
    </cfRule>
    <cfRule type="expression" dxfId="4856" priority="7663">
      <formula>W361=25</formula>
    </cfRule>
    <cfRule type="cellIs" dxfId="4855" priority="7673" operator="equal">
      <formula>25</formula>
    </cfRule>
  </conditionalFormatting>
  <conditionalFormatting sqref="AA361:AB361">
    <cfRule type="expression" dxfId="4854" priority="7670">
      <formula>AC361=15</formula>
    </cfRule>
    <cfRule type="expression" dxfId="4853" priority="7671">
      <formula>AE361=10</formula>
    </cfRule>
    <cfRule type="expression" dxfId="4852" priority="7672">
      <formula>AC361=15</formula>
    </cfRule>
  </conditionalFormatting>
  <conditionalFormatting sqref="W361:X361">
    <cfRule type="expression" dxfId="4851" priority="7667">
      <formula>AA361=10</formula>
    </cfRule>
    <cfRule type="expression" dxfId="4850" priority="7668">
      <formula>W361=25</formula>
    </cfRule>
    <cfRule type="expression" dxfId="4849" priority="7669">
      <formula>Y361=15</formula>
    </cfRule>
  </conditionalFormatting>
  <conditionalFormatting sqref="Y361:Z361">
    <cfRule type="expression" dxfId="4848" priority="7664">
      <formula>Y361=15</formula>
    </cfRule>
    <cfRule type="expression" dxfId="4847" priority="7665">
      <formula>AA361=10</formula>
    </cfRule>
    <cfRule type="expression" dxfId="4846" priority="7666">
      <formula>W361=25</formula>
    </cfRule>
  </conditionalFormatting>
  <conditionalFormatting sqref="AA362:AB365">
    <cfRule type="expression" dxfId="4845" priority="7648">
      <formula>AA362=10</formula>
    </cfRule>
    <cfRule type="expression" dxfId="4844" priority="7649">
      <formula>Y362=15</formula>
    </cfRule>
    <cfRule type="expression" dxfId="4843" priority="7650">
      <formula>W362=25</formula>
    </cfRule>
    <cfRule type="cellIs" dxfId="4842" priority="7660" operator="equal">
      <formula>25</formula>
    </cfRule>
  </conditionalFormatting>
  <conditionalFormatting sqref="AA362:AB365">
    <cfRule type="expression" dxfId="4841" priority="7657">
      <formula>AC362=15</formula>
    </cfRule>
    <cfRule type="expression" dxfId="4840" priority="7658">
      <formula>AE362=10</formula>
    </cfRule>
    <cfRule type="expression" dxfId="4839" priority="7659">
      <formula>AC362=15</formula>
    </cfRule>
  </conditionalFormatting>
  <conditionalFormatting sqref="W362:X365">
    <cfRule type="expression" dxfId="4838" priority="7654">
      <formula>AA362=10</formula>
    </cfRule>
    <cfRule type="expression" dxfId="4837" priority="7655">
      <formula>W362=25</formula>
    </cfRule>
    <cfRule type="expression" dxfId="4836" priority="7656">
      <formula>Y362=15</formula>
    </cfRule>
  </conditionalFormatting>
  <conditionalFormatting sqref="Y362:Z365">
    <cfRule type="expression" dxfId="4835" priority="7651">
      <formula>Y362=15</formula>
    </cfRule>
    <cfRule type="expression" dxfId="4834" priority="7652">
      <formula>AA362=10</formula>
    </cfRule>
    <cfRule type="expression" dxfId="4833" priority="7653">
      <formula>W362=25</formula>
    </cfRule>
  </conditionalFormatting>
  <conditionalFormatting sqref="AC367:AD371">
    <cfRule type="cellIs" dxfId="4832" priority="7647" operator="equal">
      <formula>25</formula>
    </cfRule>
  </conditionalFormatting>
  <conditionalFormatting sqref="AC367:AD371">
    <cfRule type="expression" dxfId="4831" priority="7646">
      <formula>AE367=15</formula>
    </cfRule>
  </conditionalFormatting>
  <conditionalFormatting sqref="AA367:AB367">
    <cfRule type="expression" dxfId="4830" priority="7633">
      <formula>AA367=10</formula>
    </cfRule>
    <cfRule type="expression" dxfId="4829" priority="7634">
      <formula>Y367=15</formula>
    </cfRule>
    <cfRule type="expression" dxfId="4828" priority="7635">
      <formula>W367=25</formula>
    </cfRule>
    <cfRule type="cellIs" dxfId="4827" priority="7645" operator="equal">
      <formula>25</formula>
    </cfRule>
  </conditionalFormatting>
  <conditionalFormatting sqref="AA367:AB367">
    <cfRule type="expression" dxfId="4826" priority="7642">
      <formula>AC367=15</formula>
    </cfRule>
    <cfRule type="expression" dxfId="4825" priority="7643">
      <formula>AE367=10</formula>
    </cfRule>
    <cfRule type="expression" dxfId="4824" priority="7644">
      <formula>AC367=15</formula>
    </cfRule>
  </conditionalFormatting>
  <conditionalFormatting sqref="W367:X367">
    <cfRule type="expression" dxfId="4823" priority="7639">
      <formula>AA367=10</formula>
    </cfRule>
    <cfRule type="expression" dxfId="4822" priority="7640">
      <formula>W367=25</formula>
    </cfRule>
    <cfRule type="expression" dxfId="4821" priority="7641">
      <formula>Y367=15</formula>
    </cfRule>
  </conditionalFormatting>
  <conditionalFormatting sqref="Y367:Z367">
    <cfRule type="expression" dxfId="4820" priority="7636">
      <formula>Y367=15</formula>
    </cfRule>
    <cfRule type="expression" dxfId="4819" priority="7637">
      <formula>AA367=10</formula>
    </cfRule>
    <cfRule type="expression" dxfId="4818" priority="7638">
      <formula>W367=25</formula>
    </cfRule>
  </conditionalFormatting>
  <conditionalFormatting sqref="AA368:AB371">
    <cfRule type="expression" dxfId="4817" priority="7620">
      <formula>AA368=10</formula>
    </cfRule>
    <cfRule type="expression" dxfId="4816" priority="7621">
      <formula>Y368=15</formula>
    </cfRule>
    <cfRule type="expression" dxfId="4815" priority="7622">
      <formula>W368=25</formula>
    </cfRule>
    <cfRule type="cellIs" dxfId="4814" priority="7632" operator="equal">
      <formula>25</formula>
    </cfRule>
  </conditionalFormatting>
  <conditionalFormatting sqref="AA368:AB371">
    <cfRule type="expression" dxfId="4813" priority="7629">
      <formula>AC368=15</formula>
    </cfRule>
    <cfRule type="expression" dxfId="4812" priority="7630">
      <formula>AE368=10</formula>
    </cfRule>
    <cfRule type="expression" dxfId="4811" priority="7631">
      <formula>AC368=15</formula>
    </cfRule>
  </conditionalFormatting>
  <conditionalFormatting sqref="W368:X371">
    <cfRule type="expression" dxfId="4810" priority="7626">
      <formula>AA368=10</formula>
    </cfRule>
    <cfRule type="expression" dxfId="4809" priority="7627">
      <formula>W368=25</formula>
    </cfRule>
    <cfRule type="expression" dxfId="4808" priority="7628">
      <formula>Y368=15</formula>
    </cfRule>
  </conditionalFormatting>
  <conditionalFormatting sqref="Y368:Z371">
    <cfRule type="expression" dxfId="4807" priority="7623">
      <formula>Y368=15</formula>
    </cfRule>
    <cfRule type="expression" dxfId="4806" priority="7624">
      <formula>AA368=10</formula>
    </cfRule>
    <cfRule type="expression" dxfId="4805" priority="7625">
      <formula>W368=25</formula>
    </cfRule>
  </conditionalFormatting>
  <conditionalFormatting sqref="U289:V293">
    <cfRule type="cellIs" dxfId="4804" priority="7619" operator="equal">
      <formula>"X"</formula>
    </cfRule>
  </conditionalFormatting>
  <conditionalFormatting sqref="AJ289:AK293">
    <cfRule type="cellIs" dxfId="4803" priority="7617" operator="equal">
      <formula>"NO"</formula>
    </cfRule>
    <cfRule type="cellIs" dxfId="4802" priority="7618" operator="equal">
      <formula>"SI"</formula>
    </cfRule>
  </conditionalFormatting>
  <conditionalFormatting sqref="AL289:AM293">
    <cfRule type="cellIs" dxfId="4801" priority="7615" operator="equal">
      <formula>"ALE"</formula>
    </cfRule>
    <cfRule type="cellIs" dxfId="4800" priority="7616" operator="equal">
      <formula>"CON"</formula>
    </cfRule>
  </conditionalFormatting>
  <conditionalFormatting sqref="W291:X293">
    <cfRule type="cellIs" dxfId="4799" priority="7614" operator="equal">
      <formula>25</formula>
    </cfRule>
  </conditionalFormatting>
  <conditionalFormatting sqref="Y291:Z293">
    <cfRule type="cellIs" dxfId="4798" priority="7613" operator="equal">
      <formula>15</formula>
    </cfRule>
  </conditionalFormatting>
  <conditionalFormatting sqref="AA291:AB293">
    <cfRule type="cellIs" dxfId="4797" priority="7612" operator="equal">
      <formula>10</formula>
    </cfRule>
  </conditionalFormatting>
  <conditionalFormatting sqref="U289:U293">
    <cfRule type="cellIs" dxfId="4796" priority="7557" operator="equal">
      <formula>"Y"</formula>
    </cfRule>
  </conditionalFormatting>
  <conditionalFormatting sqref="AH289:AI293">
    <cfRule type="cellIs" dxfId="4795" priority="7608" operator="equal">
      <formula>0</formula>
    </cfRule>
    <cfRule type="cellIs" dxfId="4794" priority="7609" operator="between">
      <formula>"0.1"</formula>
      <formula>100</formula>
    </cfRule>
    <cfRule type="cellIs" dxfId="4793" priority="7610" operator="between">
      <formula>0</formula>
      <formula>100</formula>
    </cfRule>
    <cfRule type="cellIs" dxfId="4792" priority="7611" operator="between">
      <formula>0</formula>
      <formula>100</formula>
    </cfRule>
  </conditionalFormatting>
  <conditionalFormatting sqref="AI289:AI293">
    <cfRule type="cellIs" dxfId="4791" priority="7605" operator="equal">
      <formula>0</formula>
    </cfRule>
    <cfRule type="cellIs" dxfId="4790" priority="7606" operator="between">
      <formula>0</formula>
      <formula>100</formula>
    </cfRule>
    <cfRule type="cellIs" dxfId="4789" priority="7607" operator="between">
      <formula>"0.1"</formula>
      <formula>100</formula>
    </cfRule>
  </conditionalFormatting>
  <conditionalFormatting sqref="BA289">
    <cfRule type="cellIs" dxfId="4788" priority="7603" operator="equal">
      <formula>"NO"</formula>
    </cfRule>
    <cfRule type="cellIs" dxfId="4787" priority="7604" operator="equal">
      <formula>"SI"</formula>
    </cfRule>
  </conditionalFormatting>
  <conditionalFormatting sqref="AH289:AH293">
    <cfRule type="cellIs" dxfId="4786" priority="7602" operator="equal">
      <formula>0.58</formula>
    </cfRule>
  </conditionalFormatting>
  <conditionalFormatting sqref="AI289:AI293">
    <cfRule type="cellIs" dxfId="4785" priority="7601" operator="equal">
      <formula>0.56</formula>
    </cfRule>
  </conditionalFormatting>
  <conditionalFormatting sqref="AX289:AX293">
    <cfRule type="expression" dxfId="4784" priority="7575">
      <formula>"&lt;,2"</formula>
    </cfRule>
  </conditionalFormatting>
  <conditionalFormatting sqref="AV289:AV293">
    <cfRule type="expression" dxfId="4783" priority="7574">
      <formula>"&lt;,2"</formula>
    </cfRule>
  </conditionalFormatting>
  <conditionalFormatting sqref="AZ289">
    <cfRule type="expression" dxfId="4782" priority="7576">
      <formula>$BC289=25</formula>
    </cfRule>
    <cfRule type="expression" dxfId="4781" priority="7577">
      <formula>$BC289=24</formula>
    </cfRule>
    <cfRule type="expression" dxfId="4780" priority="7578">
      <formula>$BC289=23</formula>
    </cfRule>
    <cfRule type="expression" dxfId="4779" priority="7579">
      <formula>$BC289=22</formula>
    </cfRule>
    <cfRule type="expression" dxfId="4778" priority="7580">
      <formula>$BC289=21</formula>
    </cfRule>
    <cfRule type="expression" dxfId="4777" priority="7581">
      <formula>$BC289=20</formula>
    </cfRule>
    <cfRule type="expression" dxfId="4776" priority="7582">
      <formula>$BC289=19</formula>
    </cfRule>
    <cfRule type="expression" dxfId="4775" priority="7583">
      <formula>$BC289=18</formula>
    </cfRule>
    <cfRule type="expression" dxfId="4774" priority="7584">
      <formula>$BC289=17</formula>
    </cfRule>
    <cfRule type="expression" dxfId="4773" priority="7585">
      <formula>$BC289=16</formula>
    </cfRule>
    <cfRule type="expression" dxfId="4772" priority="7586">
      <formula>$BC289=15</formula>
    </cfRule>
    <cfRule type="expression" dxfId="4771" priority="7587">
      <formula>$BC289=14</formula>
    </cfRule>
    <cfRule type="expression" dxfId="4770" priority="7588">
      <formula>$BC289=13</formula>
    </cfRule>
    <cfRule type="expression" dxfId="4769" priority="7589">
      <formula>$BC289=12</formula>
    </cfRule>
    <cfRule type="expression" dxfId="4768" priority="7590">
      <formula>$BC289=11</formula>
    </cfRule>
    <cfRule type="expression" dxfId="4767" priority="7591">
      <formula>$BC289=10</formula>
    </cfRule>
    <cfRule type="expression" dxfId="4766" priority="7592">
      <formula>$BC289=9</formula>
    </cfRule>
    <cfRule type="expression" dxfId="4765" priority="7593">
      <formula>$BC289=8</formula>
    </cfRule>
    <cfRule type="expression" dxfId="4764" priority="7594">
      <formula>$BC289=7</formula>
    </cfRule>
    <cfRule type="expression" dxfId="4763" priority="7595">
      <formula>$BC289=6</formula>
    </cfRule>
    <cfRule type="expression" dxfId="4762" priority="7596">
      <formula>$BC289=5</formula>
    </cfRule>
    <cfRule type="expression" dxfId="4761" priority="7597">
      <formula>$BC289=4</formula>
    </cfRule>
    <cfRule type="expression" dxfId="4760" priority="7598">
      <formula>$BC289=3</formula>
    </cfRule>
    <cfRule type="expression" dxfId="4759" priority="7599">
      <formula>$BC289=2</formula>
    </cfRule>
    <cfRule type="expression" dxfId="4758" priority="7600">
      <formula>$BC289=1</formula>
    </cfRule>
  </conditionalFormatting>
  <conditionalFormatting sqref="AW289:AW293">
    <cfRule type="beginsWith" dxfId="4757" priority="7569" operator="beginsWith" text="MUY ALTA">
      <formula>LEFT(AW289,LEN("MUY ALTA"))="MUY ALTA"</formula>
    </cfRule>
    <cfRule type="beginsWith" dxfId="4756" priority="7570" operator="beginsWith" text="ALTA">
      <formula>LEFT(AW289,LEN("ALTA"))="ALTA"</formula>
    </cfRule>
    <cfRule type="beginsWith" dxfId="4755" priority="7571" operator="beginsWith" text="MEDIA">
      <formula>LEFT(AW289,LEN("MEDIA"))="MEDIA"</formula>
    </cfRule>
    <cfRule type="beginsWith" dxfId="4754" priority="7572" operator="beginsWith" text="BAJA">
      <formula>LEFT(AW289,LEN("BAJA"))="BAJA"</formula>
    </cfRule>
    <cfRule type="beginsWith" dxfId="4753" priority="7573" operator="beginsWith" text="MUY BAJA">
      <formula>LEFT(AW289,LEN("MUY BAJA"))="MUY BAJA"</formula>
    </cfRule>
  </conditionalFormatting>
  <conditionalFormatting sqref="AY289:AY293">
    <cfRule type="beginsWith" dxfId="4752" priority="7564" operator="beginsWith" text="MUY ALTA">
      <formula>LEFT(AY289,LEN("MUY ALTA"))="MUY ALTA"</formula>
    </cfRule>
    <cfRule type="beginsWith" dxfId="4751" priority="7565" operator="beginsWith" text="ALTA">
      <formula>LEFT(AY289,LEN("ALTA"))="ALTA"</formula>
    </cfRule>
    <cfRule type="beginsWith" dxfId="4750" priority="7566" operator="beginsWith" text="MEDIA">
      <formula>LEFT(AY289,LEN("MEDIA"))="MEDIA"</formula>
    </cfRule>
    <cfRule type="beginsWith" dxfId="4749" priority="7567" operator="beginsWith" text="BAJA">
      <formula>LEFT(AY289,LEN("BAJA"))="BAJA"</formula>
    </cfRule>
    <cfRule type="beginsWith" dxfId="4748" priority="7568" operator="beginsWith" text="MUY BAJA">
      <formula>LEFT(AY289,LEN("MUY BAJA"))="MUY BAJA"</formula>
    </cfRule>
  </conditionalFormatting>
  <conditionalFormatting sqref="AN289:AO293">
    <cfRule type="cellIs" dxfId="4747" priority="7562" operator="equal">
      <formula>"NO"</formula>
    </cfRule>
  </conditionalFormatting>
  <conditionalFormatting sqref="BA289:BA293">
    <cfRule type="cellIs" dxfId="4746" priority="7559" operator="equal">
      <formula>"Evitar"</formula>
    </cfRule>
    <cfRule type="cellIs" dxfId="4745" priority="7560" operator="equal">
      <formula>"Aceptar"</formula>
    </cfRule>
    <cfRule type="cellIs" dxfId="4744" priority="7561" operator="equal">
      <formula>"Reducir"</formula>
    </cfRule>
  </conditionalFormatting>
  <conditionalFormatting sqref="V289:V293">
    <cfRule type="cellIs" dxfId="4743" priority="7558" operator="equal">
      <formula>"X"</formula>
    </cfRule>
  </conditionalFormatting>
  <conditionalFormatting sqref="R289">
    <cfRule type="expression" dxfId="4742" priority="7532">
      <formula>$S289=25</formula>
    </cfRule>
    <cfRule type="expression" dxfId="4741" priority="7533">
      <formula>$S289=24</formula>
    </cfRule>
    <cfRule type="expression" dxfId="4740" priority="7534">
      <formula>$S289=23</formula>
    </cfRule>
    <cfRule type="expression" dxfId="4739" priority="7535">
      <formula>$S289=22</formula>
    </cfRule>
    <cfRule type="expression" dxfId="4738" priority="7536">
      <formula>$S289=21</formula>
    </cfRule>
    <cfRule type="expression" dxfId="4737" priority="7537">
      <formula>$S289=20</formula>
    </cfRule>
    <cfRule type="expression" dxfId="4736" priority="7538">
      <formula>$S289=19</formula>
    </cfRule>
    <cfRule type="expression" dxfId="4735" priority="7539">
      <formula>$S289=18</formula>
    </cfRule>
    <cfRule type="expression" dxfId="4734" priority="7540">
      <formula>$S289=17</formula>
    </cfRule>
    <cfRule type="expression" dxfId="4733" priority="7541">
      <formula>$S289=16</formula>
    </cfRule>
    <cfRule type="expression" dxfId="4732" priority="7542">
      <formula>$S289=15</formula>
    </cfRule>
    <cfRule type="expression" dxfId="4731" priority="7543">
      <formula>$S289=14</formula>
    </cfRule>
    <cfRule type="expression" dxfId="4730" priority="7544">
      <formula>$S289=13</formula>
    </cfRule>
    <cfRule type="expression" dxfId="4729" priority="7545">
      <formula>$S289=12</formula>
    </cfRule>
    <cfRule type="expression" dxfId="4728" priority="7546">
      <formula>$S289=11</formula>
    </cfRule>
    <cfRule type="expression" dxfId="4727" priority="7547">
      <formula>$S289=10</formula>
    </cfRule>
    <cfRule type="expression" dxfId="4726" priority="7548">
      <formula>$S289=9</formula>
    </cfRule>
    <cfRule type="expression" dxfId="4725" priority="7549">
      <formula>$S289=8</formula>
    </cfRule>
    <cfRule type="expression" dxfId="4724" priority="7550">
      <formula>$S289=7</formula>
    </cfRule>
    <cfRule type="expression" dxfId="4723" priority="7551">
      <formula>$S289=6</formula>
    </cfRule>
    <cfRule type="expression" dxfId="4722" priority="7552">
      <formula>$S289=5</formula>
    </cfRule>
    <cfRule type="expression" dxfId="4721" priority="7553">
      <formula>$S289=4</formula>
    </cfRule>
    <cfRule type="expression" dxfId="4720" priority="7554">
      <formula>$S289=3</formula>
    </cfRule>
    <cfRule type="expression" dxfId="4719" priority="7555">
      <formula>$S289=2</formula>
    </cfRule>
    <cfRule type="expression" dxfId="4718" priority="7556">
      <formula>$S289=1</formula>
    </cfRule>
  </conditionalFormatting>
  <conditionalFormatting sqref="P289:P293">
    <cfRule type="expression" dxfId="4717" priority="7531">
      <formula>"&lt;,2"</formula>
    </cfRule>
  </conditionalFormatting>
  <conditionalFormatting sqref="Q289:Q293">
    <cfRule type="cellIs" dxfId="4716" priority="7523" operator="equal">
      <formula>20</formula>
    </cfRule>
    <cfRule type="cellIs" dxfId="4715" priority="7524" operator="equal">
      <formula>10</formula>
    </cfRule>
    <cfRule type="cellIs" dxfId="4714" priority="7525" operator="equal">
      <formula>5</formula>
    </cfRule>
    <cfRule type="cellIs" dxfId="4713" priority="7526" operator="equal">
      <formula>1</formula>
    </cfRule>
    <cfRule type="cellIs" dxfId="4712" priority="7527" operator="equal">
      <formula>0.8</formula>
    </cfRule>
    <cfRule type="cellIs" dxfId="4711" priority="7528" operator="equal">
      <formula>0.6</formula>
    </cfRule>
    <cfRule type="cellIs" dxfId="4710" priority="7529" operator="equal">
      <formula>0.4</formula>
    </cfRule>
    <cfRule type="cellIs" dxfId="4709" priority="7530" operator="equal">
      <formula>20%</formula>
    </cfRule>
  </conditionalFormatting>
  <conditionalFormatting sqref="O289:O293">
    <cfRule type="cellIs" dxfId="4708" priority="7516" operator="equal">
      <formula>"MUY ALTA "</formula>
    </cfRule>
    <cfRule type="cellIs" dxfId="4707" priority="7517" operator="equal">
      <formula>"MUY ALTA"</formula>
    </cfRule>
    <cfRule type="cellIs" dxfId="4706" priority="7518" operator="equal">
      <formula>"ALTA"</formula>
    </cfRule>
    <cfRule type="cellIs" dxfId="4705" priority="7519" operator="equal">
      <formula>"MEDIA"</formula>
    </cfRule>
    <cfRule type="cellIs" dxfId="4704" priority="7520" operator="equal">
      <formula>"BAJA"</formula>
    </cfRule>
    <cfRule type="cellIs" dxfId="4703" priority="7521" operator="equal">
      <formula>"MUY BAJA"</formula>
    </cfRule>
    <cfRule type="cellIs" dxfId="4702" priority="7522" operator="equal">
      <formula>0.2</formula>
    </cfRule>
  </conditionalFormatting>
  <conditionalFormatting sqref="N289:N293">
    <cfRule type="beginsWith" priority="7509" operator="beginsWith" text="La actividad que conlleva el riesgo se ejecuta como máximos 2 veces por año">
      <formula>LEFT(N289,LEN("La actividad que conlleva el riesgo se ejecuta como máximos 2 veces por año"))="La actividad que conlleva el riesgo se ejecuta como máximos 2 veces por año"</formula>
    </cfRule>
    <cfRule type="cellIs" dxfId="4701" priority="7510" operator="equal">
      <formula>"La actividad que conlleva el riesgo se ejecuta como máximos 2 veces por año"</formula>
    </cfRule>
    <cfRule type="cellIs" dxfId="4700" priority="7511" operator="equal">
      <formula>"La actividad que conlleva el riesgo se ejecuta como máximos 2 veces por año "</formula>
    </cfRule>
    <cfRule type="containsText" dxfId="4699" priority="7513" operator="containsText" text="La actividad que conlleva el riesgo se ejecuta como máximos 2 veces por año">
      <formula>NOT(ISERROR(SEARCH("La actividad que conlleva el riesgo se ejecuta como máximos 2 veces por año",N289)))</formula>
    </cfRule>
    <cfRule type="cellIs" dxfId="4698" priority="7514" operator="equal">
      <formula>"La actividad que conlleva el riesgo se ejecuta como máximos 2 veces por año"</formula>
    </cfRule>
    <cfRule type="cellIs" dxfId="4697" priority="7515" operator="equal">
      <formula>"La actividad que conlleva el riesgo se ejecuta como máximos 2 veces por año"</formula>
    </cfRule>
  </conditionalFormatting>
  <conditionalFormatting sqref="V289:V293">
    <cfRule type="expression" dxfId="4696" priority="7507">
      <formula>U289=Y</formula>
    </cfRule>
    <cfRule type="expression" dxfId="4695" priority="7508">
      <formula>U289="y"</formula>
    </cfRule>
  </conditionalFormatting>
  <conditionalFormatting sqref="V290">
    <cfRule type="expression" dxfId="4694" priority="7505">
      <formula>$U$20=Y</formula>
    </cfRule>
    <cfRule type="expression" dxfId="4693" priority="7506">
      <formula>$U$20=x</formula>
    </cfRule>
  </conditionalFormatting>
  <conditionalFormatting sqref="U289:U293">
    <cfRule type="expression" dxfId="4692" priority="7504">
      <formula>V289="X"</formula>
    </cfRule>
  </conditionalFormatting>
  <conditionalFormatting sqref="V289:V293">
    <cfRule type="expression" dxfId="4691" priority="7502">
      <formula>U289=Y</formula>
    </cfRule>
    <cfRule type="expression" dxfId="4690" priority="7503">
      <formula>U289="y"</formula>
    </cfRule>
  </conditionalFormatting>
  <conditionalFormatting sqref="V290">
    <cfRule type="expression" dxfId="4689" priority="7500">
      <formula>$U$20=Y</formula>
    </cfRule>
    <cfRule type="expression" dxfId="4688" priority="7501">
      <formula>$U$20=x</formula>
    </cfRule>
  </conditionalFormatting>
  <conditionalFormatting sqref="U289:U293">
    <cfRule type="expression" dxfId="4687" priority="7499">
      <formula>V289="X"</formula>
    </cfRule>
  </conditionalFormatting>
  <conditionalFormatting sqref="V289:V293">
    <cfRule type="expression" dxfId="4686" priority="7497">
      <formula>U289=Y</formula>
    </cfRule>
    <cfRule type="expression" dxfId="4685" priority="7498">
      <formula>U289="y"</formula>
    </cfRule>
  </conditionalFormatting>
  <conditionalFormatting sqref="V290">
    <cfRule type="expression" dxfId="4684" priority="7495">
      <formula>$U$20=Y</formula>
    </cfRule>
    <cfRule type="expression" dxfId="4683" priority="7496">
      <formula>$U$20=x</formula>
    </cfRule>
  </conditionalFormatting>
  <conditionalFormatting sqref="U289:U293">
    <cfRule type="expression" dxfId="4682" priority="7494">
      <formula>V289="X"</formula>
    </cfRule>
  </conditionalFormatting>
  <conditionalFormatting sqref="V289:V293">
    <cfRule type="expression" dxfId="4681" priority="7492">
      <formula>U289=Y</formula>
    </cfRule>
    <cfRule type="expression" dxfId="4680" priority="7493">
      <formula>U289="y"</formula>
    </cfRule>
  </conditionalFormatting>
  <conditionalFormatting sqref="V290">
    <cfRule type="expression" dxfId="4679" priority="7490">
      <formula>$U$20=Y</formula>
    </cfRule>
    <cfRule type="expression" dxfId="4678" priority="7491">
      <formula>$U$20=x</formula>
    </cfRule>
  </conditionalFormatting>
  <conditionalFormatting sqref="U289:U293">
    <cfRule type="expression" dxfId="4677" priority="7489">
      <formula>V289="X"</formula>
    </cfRule>
  </conditionalFormatting>
  <conditionalFormatting sqref="AC291:AD293">
    <cfRule type="cellIs" dxfId="4676" priority="7488" operator="equal">
      <formula>25</formula>
    </cfRule>
  </conditionalFormatting>
  <conditionalFormatting sqref="AE289:AF293">
    <cfRule type="cellIs" dxfId="4675" priority="7487" operator="equal">
      <formula>15</formula>
    </cfRule>
  </conditionalFormatting>
  <conditionalFormatting sqref="AC291:AD293">
    <cfRule type="expression" dxfId="4674" priority="7486">
      <formula>AE291=15</formula>
    </cfRule>
  </conditionalFormatting>
  <conditionalFormatting sqref="AE289:AF293">
    <cfRule type="expression" dxfId="4673" priority="7485">
      <formula>AC289=25</formula>
    </cfRule>
  </conditionalFormatting>
  <conditionalFormatting sqref="CA289:CC293 CE289:CG293 CI289:CK293 CM289:CO293">
    <cfRule type="cellIs" dxfId="4672" priority="7483" operator="equal">
      <formula>"NO"</formula>
    </cfRule>
    <cfRule type="cellIs" dxfId="4671" priority="7484" operator="equal">
      <formula>"SI"</formula>
    </cfRule>
  </conditionalFormatting>
  <conditionalFormatting sqref="DA289:DC293 DE289:DG293 DM289:DO293 DI289:DK293">
    <cfRule type="cellIs" dxfId="4670" priority="7481" operator="equal">
      <formula>"NO"</formula>
    </cfRule>
    <cfRule type="cellIs" dxfId="4669" priority="7482" operator="equal">
      <formula>"SI"</formula>
    </cfRule>
  </conditionalFormatting>
  <conditionalFormatting sqref="CV289:CY293">
    <cfRule type="cellIs" dxfId="4668" priority="7479" operator="equal">
      <formula>"NO"</formula>
    </cfRule>
    <cfRule type="cellIs" dxfId="4667" priority="7480" operator="equal">
      <formula>"SI"</formula>
    </cfRule>
  </conditionalFormatting>
  <conditionalFormatting sqref="AC289:AD290">
    <cfRule type="cellIs" dxfId="4666" priority="7478" operator="equal">
      <formula>25</formula>
    </cfRule>
  </conditionalFormatting>
  <conditionalFormatting sqref="AC289:AD290">
    <cfRule type="expression" dxfId="4665" priority="7477">
      <formula>AE289=15</formula>
    </cfRule>
  </conditionalFormatting>
  <conditionalFormatting sqref="AA289:AB289">
    <cfRule type="expression" dxfId="4664" priority="7464">
      <formula>AA289=10</formula>
    </cfRule>
    <cfRule type="expression" dxfId="4663" priority="7465">
      <formula>Y289=15</formula>
    </cfRule>
    <cfRule type="expression" dxfId="4662" priority="7466">
      <formula>W289=25</formula>
    </cfRule>
    <cfRule type="cellIs" dxfId="4661" priority="7476" operator="equal">
      <formula>25</formula>
    </cfRule>
  </conditionalFormatting>
  <conditionalFormatting sqref="AA289:AB289">
    <cfRule type="expression" dxfId="4660" priority="7473">
      <formula>AC289=15</formula>
    </cfRule>
    <cfRule type="expression" dxfId="4659" priority="7474">
      <formula>AE289=10</formula>
    </cfRule>
    <cfRule type="expression" dxfId="4658" priority="7475">
      <formula>AC289=15</formula>
    </cfRule>
  </conditionalFormatting>
  <conditionalFormatting sqref="W289:X289">
    <cfRule type="expression" dxfId="4657" priority="7470">
      <formula>AA289=10</formula>
    </cfRule>
    <cfRule type="expression" dxfId="4656" priority="7471">
      <formula>W289=25</formula>
    </cfRule>
    <cfRule type="expression" dxfId="4655" priority="7472">
      <formula>Y289=15</formula>
    </cfRule>
  </conditionalFormatting>
  <conditionalFormatting sqref="Y289:Z289">
    <cfRule type="expression" dxfId="4654" priority="7467">
      <formula>Y289=15</formula>
    </cfRule>
    <cfRule type="expression" dxfId="4653" priority="7468">
      <formula>AA289=10</formula>
    </cfRule>
    <cfRule type="expression" dxfId="4652" priority="7469">
      <formula>W289=25</formula>
    </cfRule>
  </conditionalFormatting>
  <conditionalFormatting sqref="AA290:AB290">
    <cfRule type="expression" dxfId="4651" priority="7451">
      <formula>AA290=10</formula>
    </cfRule>
    <cfRule type="expression" dxfId="4650" priority="7452">
      <formula>Y290=15</formula>
    </cfRule>
    <cfRule type="expression" dxfId="4649" priority="7453">
      <formula>W290=25</formula>
    </cfRule>
    <cfRule type="cellIs" dxfId="4648" priority="7463" operator="equal">
      <formula>25</formula>
    </cfRule>
  </conditionalFormatting>
  <conditionalFormatting sqref="AA290:AB290">
    <cfRule type="expression" dxfId="4647" priority="7460">
      <formula>AC290=15</formula>
    </cfRule>
    <cfRule type="expression" dxfId="4646" priority="7461">
      <formula>AE290=10</formula>
    </cfRule>
    <cfRule type="expression" dxfId="4645" priority="7462">
      <formula>AC290=15</formula>
    </cfRule>
  </conditionalFormatting>
  <conditionalFormatting sqref="W290:X290">
    <cfRule type="expression" dxfId="4644" priority="7457">
      <formula>AA290=10</formula>
    </cfRule>
    <cfRule type="expression" dxfId="4643" priority="7458">
      <formula>W290=25</formula>
    </cfRule>
    <cfRule type="expression" dxfId="4642" priority="7459">
      <formula>Y290=15</formula>
    </cfRule>
  </conditionalFormatting>
  <conditionalFormatting sqref="Y290:Z290">
    <cfRule type="expression" dxfId="4641" priority="7454">
      <formula>Y290=15</formula>
    </cfRule>
    <cfRule type="expression" dxfId="4640" priority="7455">
      <formula>AA290=10</formula>
    </cfRule>
    <cfRule type="expression" dxfId="4639" priority="7456">
      <formula>W290=25</formula>
    </cfRule>
  </conditionalFormatting>
  <conditionalFormatting sqref="AX517:AX521">
    <cfRule type="expression" dxfId="4638" priority="7055">
      <formula>"&lt;,2"</formula>
    </cfRule>
  </conditionalFormatting>
  <conditionalFormatting sqref="AV517:AV521">
    <cfRule type="expression" dxfId="4637" priority="7054">
      <formula>"&lt;,2"</formula>
    </cfRule>
  </conditionalFormatting>
  <conditionalFormatting sqref="AZ517">
    <cfRule type="expression" dxfId="4636" priority="7056">
      <formula>$BC517=25</formula>
    </cfRule>
    <cfRule type="expression" dxfId="4635" priority="7057">
      <formula>$BC517=24</formula>
    </cfRule>
    <cfRule type="expression" dxfId="4634" priority="7058">
      <formula>$BC517=23</formula>
    </cfRule>
    <cfRule type="expression" dxfId="4633" priority="7059">
      <formula>$BC517=22</formula>
    </cfRule>
    <cfRule type="expression" dxfId="4632" priority="7060">
      <formula>$BC517=21</formula>
    </cfRule>
    <cfRule type="expression" dxfId="4631" priority="7061">
      <formula>$BC517=20</formula>
    </cfRule>
    <cfRule type="expression" dxfId="4630" priority="7062">
      <formula>$BC517=19</formula>
    </cfRule>
    <cfRule type="expression" dxfId="4629" priority="7063">
      <formula>$BC517=18</formula>
    </cfRule>
    <cfRule type="expression" dxfId="4628" priority="7064">
      <formula>$BC517=17</formula>
    </cfRule>
    <cfRule type="expression" dxfId="4627" priority="7065">
      <formula>$BC517=16</formula>
    </cfRule>
    <cfRule type="expression" dxfId="4626" priority="7066">
      <formula>$BC517=15</formula>
    </cfRule>
    <cfRule type="expression" dxfId="4625" priority="7067">
      <formula>$BC517=14</formula>
    </cfRule>
    <cfRule type="expression" dxfId="4624" priority="7068">
      <formula>$BC517=13</formula>
    </cfRule>
    <cfRule type="expression" dxfId="4623" priority="7069">
      <formula>$BC517=12</formula>
    </cfRule>
    <cfRule type="expression" dxfId="4622" priority="7070">
      <formula>$BC517=11</formula>
    </cfRule>
    <cfRule type="expression" dxfId="4621" priority="7071">
      <formula>$BC517=10</formula>
    </cfRule>
    <cfRule type="expression" dxfId="4620" priority="7072">
      <formula>$BC517=9</formula>
    </cfRule>
    <cfRule type="expression" dxfId="4619" priority="7073">
      <formula>$BC517=8</formula>
    </cfRule>
    <cfRule type="expression" dxfId="4618" priority="7074">
      <formula>$BC517=7</formula>
    </cfRule>
    <cfRule type="expression" dxfId="4617" priority="7075">
      <formula>$BC517=6</formula>
    </cfRule>
    <cfRule type="expression" dxfId="4616" priority="7076">
      <formula>$BC517=5</formula>
    </cfRule>
    <cfRule type="expression" dxfId="4615" priority="7077">
      <formula>$BC517=4</formula>
    </cfRule>
    <cfRule type="expression" dxfId="4614" priority="7078">
      <formula>$BC517=3</formula>
    </cfRule>
    <cfRule type="expression" dxfId="4613" priority="7079">
      <formula>$BC517=2</formula>
    </cfRule>
    <cfRule type="expression" dxfId="4612" priority="7080">
      <formula>$BC517=1</formula>
    </cfRule>
  </conditionalFormatting>
  <conditionalFormatting sqref="AW517:AW521">
    <cfRule type="beginsWith" dxfId="4611" priority="7049" operator="beginsWith" text="MUY ALTA">
      <formula>LEFT(AW517,LEN("MUY ALTA"))="MUY ALTA"</formula>
    </cfRule>
    <cfRule type="beginsWith" dxfId="4610" priority="7050" operator="beginsWith" text="ALTA">
      <formula>LEFT(AW517,LEN("ALTA"))="ALTA"</formula>
    </cfRule>
    <cfRule type="beginsWith" dxfId="4609" priority="7051" operator="beginsWith" text="MEDIA">
      <formula>LEFT(AW517,LEN("MEDIA"))="MEDIA"</formula>
    </cfRule>
    <cfRule type="beginsWith" dxfId="4608" priority="7052" operator="beginsWith" text="BAJA">
      <formula>LEFT(AW517,LEN("BAJA"))="BAJA"</formula>
    </cfRule>
    <cfRule type="beginsWith" dxfId="4607" priority="7053" operator="beginsWith" text="MUY BAJA">
      <formula>LEFT(AW517,LEN("MUY BAJA"))="MUY BAJA"</formula>
    </cfRule>
  </conditionalFormatting>
  <conditionalFormatting sqref="AY517:AY521">
    <cfRule type="beginsWith" dxfId="4606" priority="7044" operator="beginsWith" text="MUY ALTA">
      <formula>LEFT(AY517,LEN("MUY ALTA"))="MUY ALTA"</formula>
    </cfRule>
    <cfRule type="beginsWith" dxfId="4605" priority="7045" operator="beginsWith" text="ALTA">
      <formula>LEFT(AY517,LEN("ALTA"))="ALTA"</formula>
    </cfRule>
    <cfRule type="beginsWith" dxfId="4604" priority="7046" operator="beginsWith" text="MEDIA">
      <formula>LEFT(AY517,LEN("MEDIA"))="MEDIA"</formula>
    </cfRule>
    <cfRule type="beginsWith" dxfId="4603" priority="7047" operator="beginsWith" text="BAJA">
      <formula>LEFT(AY517,LEN("BAJA"))="BAJA"</formula>
    </cfRule>
    <cfRule type="beginsWith" dxfId="4602" priority="7048" operator="beginsWith" text="MUY BAJA">
      <formula>LEFT(AY517,LEN("MUY BAJA"))="MUY BAJA"</formula>
    </cfRule>
  </conditionalFormatting>
  <conditionalFormatting sqref="R517">
    <cfRule type="expression" dxfId="4601" priority="7019">
      <formula>$S517=25</formula>
    </cfRule>
    <cfRule type="expression" dxfId="4600" priority="7020">
      <formula>$S517=24</formula>
    </cfRule>
    <cfRule type="expression" dxfId="4599" priority="7021">
      <formula>$S517=23</formula>
    </cfRule>
    <cfRule type="expression" dxfId="4598" priority="7022">
      <formula>$S517=22</formula>
    </cfRule>
    <cfRule type="expression" dxfId="4597" priority="7023">
      <formula>$S517=21</formula>
    </cfRule>
    <cfRule type="expression" dxfId="4596" priority="7024">
      <formula>$S517=20</formula>
    </cfRule>
    <cfRule type="expression" dxfId="4595" priority="7025">
      <formula>$S517=19</formula>
    </cfRule>
    <cfRule type="expression" dxfId="4594" priority="7026">
      <formula>$S517=18</formula>
    </cfRule>
    <cfRule type="expression" dxfId="4593" priority="7027">
      <formula>$S517=17</formula>
    </cfRule>
    <cfRule type="expression" dxfId="4592" priority="7028">
      <formula>$S517=16</formula>
    </cfRule>
    <cfRule type="expression" dxfId="4591" priority="7029">
      <formula>$S517=15</formula>
    </cfRule>
    <cfRule type="expression" dxfId="4590" priority="7030">
      <formula>$S517=14</formula>
    </cfRule>
    <cfRule type="expression" dxfId="4589" priority="7031">
      <formula>$S517=13</formula>
    </cfRule>
    <cfRule type="expression" dxfId="4588" priority="7032">
      <formula>$S517=12</formula>
    </cfRule>
    <cfRule type="expression" dxfId="4587" priority="7033">
      <formula>$S517=11</formula>
    </cfRule>
    <cfRule type="expression" dxfId="4586" priority="7034">
      <formula>$S517=10</formula>
    </cfRule>
    <cfRule type="expression" dxfId="4585" priority="7035">
      <formula>$S517=9</formula>
    </cfRule>
    <cfRule type="expression" dxfId="4584" priority="7036">
      <formula>$S517=8</formula>
    </cfRule>
    <cfRule type="expression" dxfId="4583" priority="7037">
      <formula>$S517=7</formula>
    </cfRule>
    <cfRule type="expression" dxfId="4582" priority="7038">
      <formula>$S517=6</formula>
    </cfRule>
    <cfRule type="expression" dxfId="4581" priority="7039">
      <formula>$S517=5</formula>
    </cfRule>
    <cfRule type="expression" dxfId="4580" priority="7040">
      <formula>$S517=4</formula>
    </cfRule>
    <cfRule type="expression" dxfId="4579" priority="7041">
      <formula>$S517=3</formula>
    </cfRule>
    <cfRule type="expression" dxfId="4578" priority="7042">
      <formula>$S517=2</formula>
    </cfRule>
    <cfRule type="expression" dxfId="4577" priority="7043">
      <formula>$S517=1</formula>
    </cfRule>
  </conditionalFormatting>
  <conditionalFormatting sqref="P517:P521">
    <cfRule type="expression" dxfId="4576" priority="7018">
      <formula>"&lt;,2"</formula>
    </cfRule>
  </conditionalFormatting>
  <conditionalFormatting sqref="Q517:Q521">
    <cfRule type="cellIs" dxfId="4575" priority="7010" operator="equal">
      <formula>20</formula>
    </cfRule>
    <cfRule type="cellIs" dxfId="4574" priority="7011" operator="equal">
      <formula>10</formula>
    </cfRule>
    <cfRule type="cellIs" dxfId="4573" priority="7012" operator="equal">
      <formula>5</formula>
    </cfRule>
    <cfRule type="cellIs" dxfId="4572" priority="7013" operator="equal">
      <formula>1</formula>
    </cfRule>
    <cfRule type="cellIs" dxfId="4571" priority="7014" operator="equal">
      <formula>0.8</formula>
    </cfRule>
    <cfRule type="cellIs" dxfId="4570" priority="7015" operator="equal">
      <formula>0.6</formula>
    </cfRule>
    <cfRule type="cellIs" dxfId="4569" priority="7016" operator="equal">
      <formula>0.4</formula>
    </cfRule>
    <cfRule type="cellIs" dxfId="4568" priority="7017" operator="equal">
      <formula>20%</formula>
    </cfRule>
  </conditionalFormatting>
  <conditionalFormatting sqref="O517:O521">
    <cfRule type="cellIs" dxfId="4567" priority="7003" operator="equal">
      <formula>"MUY ALTA "</formula>
    </cfRule>
    <cfRule type="cellIs" dxfId="4566" priority="7004" operator="equal">
      <formula>"MUY ALTA"</formula>
    </cfRule>
    <cfRule type="cellIs" dxfId="4565" priority="7005" operator="equal">
      <formula>"ALTA"</formula>
    </cfRule>
    <cfRule type="cellIs" dxfId="4564" priority="7006" operator="equal">
      <formula>"MEDIA"</formula>
    </cfRule>
    <cfRule type="cellIs" dxfId="4563" priority="7007" operator="equal">
      <formula>"BAJA"</formula>
    </cfRule>
    <cfRule type="cellIs" dxfId="4562" priority="7008" operator="equal">
      <formula>"MUY BAJA"</formula>
    </cfRule>
    <cfRule type="cellIs" dxfId="4561" priority="7009" operator="equal">
      <formula>0.2</formula>
    </cfRule>
  </conditionalFormatting>
  <conditionalFormatting sqref="N517:N521">
    <cfRule type="beginsWith" priority="6996" operator="beginsWith" text="La actividad que conlleva el riesgo se ejecuta como máximos 2 veces por año">
      <formula>LEFT(N517,LEN("La actividad que conlleva el riesgo se ejecuta como máximos 2 veces por año"))="La actividad que conlleva el riesgo se ejecuta como máximos 2 veces por año"</formula>
    </cfRule>
    <cfRule type="cellIs" dxfId="4560" priority="6997" operator="equal">
      <formula>"La actividad que conlleva el riesgo se ejecuta como máximos 2 veces por año"</formula>
    </cfRule>
    <cfRule type="cellIs" dxfId="4559" priority="6998" operator="equal">
      <formula>"La actividad que conlleva el riesgo se ejecuta como máximos 2 veces por año "</formula>
    </cfRule>
    <cfRule type="containsText" dxfId="4558" priority="7000" operator="containsText" text="La actividad que conlleva el riesgo se ejecuta como máximos 2 veces por año">
      <formula>NOT(ISERROR(SEARCH("La actividad que conlleva el riesgo se ejecuta como máximos 2 veces por año",N517)))</formula>
    </cfRule>
    <cfRule type="cellIs" dxfId="4557" priority="7001" operator="equal">
      <formula>"La actividad que conlleva el riesgo se ejecuta como máximos 2 veces por año"</formula>
    </cfRule>
    <cfRule type="cellIs" dxfId="4556" priority="7002" operator="equal">
      <formula>"La actividad que conlleva el riesgo se ejecuta como máximos 2 veces por año"</formula>
    </cfRule>
  </conditionalFormatting>
  <conditionalFormatting sqref="CA517:CC521 CE517:CG521 CI517:CK521 CM517:CO521">
    <cfRule type="cellIs" dxfId="4555" priority="6994" operator="equal">
      <formula>"NO"</formula>
    </cfRule>
    <cfRule type="cellIs" dxfId="4554" priority="6995" operator="equal">
      <formula>"SI"</formula>
    </cfRule>
  </conditionalFormatting>
  <conditionalFormatting sqref="DA517:DC521 DE517:DG521 DM517:DO521 DI517:DK521">
    <cfRule type="cellIs" dxfId="4553" priority="6992" operator="equal">
      <formula>"NO"</formula>
    </cfRule>
    <cfRule type="cellIs" dxfId="4552" priority="6993" operator="equal">
      <formula>"SI"</formula>
    </cfRule>
  </conditionalFormatting>
  <conditionalFormatting sqref="CV517:CY521">
    <cfRule type="cellIs" dxfId="4551" priority="6990" operator="equal">
      <formula>"NO"</formula>
    </cfRule>
    <cfRule type="cellIs" dxfId="4550" priority="6991" operator="equal">
      <formula>"SI"</formula>
    </cfRule>
  </conditionalFormatting>
  <conditionalFormatting sqref="BA517">
    <cfRule type="cellIs" dxfId="4549" priority="6988" operator="equal">
      <formula>"NO"</formula>
    </cfRule>
    <cfRule type="cellIs" dxfId="4548" priority="6989" operator="equal">
      <formula>"SI"</formula>
    </cfRule>
  </conditionalFormatting>
  <conditionalFormatting sqref="BA517:BA521">
    <cfRule type="cellIs" dxfId="4547" priority="6985" operator="equal">
      <formula>"Evitar"</formula>
    </cfRule>
    <cfRule type="cellIs" dxfId="4546" priority="6986" operator="equal">
      <formula>"Aceptar"</formula>
    </cfRule>
    <cfRule type="cellIs" dxfId="4545" priority="6987" operator="equal">
      <formula>"Reducir"</formula>
    </cfRule>
  </conditionalFormatting>
  <conditionalFormatting sqref="AJ517:AK521">
    <cfRule type="cellIs" dxfId="4544" priority="6983" operator="equal">
      <formula>"NO"</formula>
    </cfRule>
    <cfRule type="cellIs" dxfId="4543" priority="6984" operator="equal">
      <formula>"SI"</formula>
    </cfRule>
  </conditionalFormatting>
  <conditionalFormatting sqref="AL517:AM521">
    <cfRule type="cellIs" dxfId="4542" priority="6981" operator="equal">
      <formula>"ALE"</formula>
    </cfRule>
    <cfRule type="cellIs" dxfId="4541" priority="6982" operator="equal">
      <formula>"CON"</formula>
    </cfRule>
  </conditionalFormatting>
  <conditionalFormatting sqref="AH517:AI521">
    <cfRule type="cellIs" dxfId="4540" priority="6977" operator="equal">
      <formula>0</formula>
    </cfRule>
    <cfRule type="cellIs" dxfId="4539" priority="6978" operator="between">
      <formula>"0.1"</formula>
      <formula>100</formula>
    </cfRule>
    <cfRule type="cellIs" dxfId="4538" priority="6979" operator="between">
      <formula>0</formula>
      <formula>100</formula>
    </cfRule>
    <cfRule type="cellIs" dxfId="4537" priority="6980" operator="between">
      <formula>0</formula>
      <formula>100</formula>
    </cfRule>
  </conditionalFormatting>
  <conditionalFormatting sqref="AI517:AI521">
    <cfRule type="cellIs" dxfId="4536" priority="6974" operator="equal">
      <formula>0</formula>
    </cfRule>
    <cfRule type="cellIs" dxfId="4535" priority="6975" operator="between">
      <formula>0</formula>
      <formula>100</formula>
    </cfRule>
    <cfRule type="cellIs" dxfId="4534" priority="6976" operator="between">
      <formula>"0.1"</formula>
      <formula>100</formula>
    </cfRule>
  </conditionalFormatting>
  <conditionalFormatting sqref="AH517:AH521">
    <cfRule type="cellIs" dxfId="4533" priority="6973" operator="equal">
      <formula>0.58</formula>
    </cfRule>
  </conditionalFormatting>
  <conditionalFormatting sqref="AI517:AI521">
    <cfRule type="cellIs" dxfId="4532" priority="6972" operator="equal">
      <formula>0.56</formula>
    </cfRule>
  </conditionalFormatting>
  <conditionalFormatting sqref="AN519:AO521">
    <cfRule type="cellIs" dxfId="4531" priority="6970" operator="equal">
      <formula>"NO"</formula>
    </cfRule>
  </conditionalFormatting>
  <conditionalFormatting sqref="U517:V521">
    <cfRule type="cellIs" dxfId="4530" priority="6969" operator="equal">
      <formula>"X"</formula>
    </cfRule>
  </conditionalFormatting>
  <conditionalFormatting sqref="AC517:AD521">
    <cfRule type="cellIs" dxfId="4529" priority="6968" operator="equal">
      <formula>25</formula>
    </cfRule>
  </conditionalFormatting>
  <conditionalFormatting sqref="AE517:AF521">
    <cfRule type="cellIs" dxfId="4528" priority="6967" operator="equal">
      <formula>15</formula>
    </cfRule>
  </conditionalFormatting>
  <conditionalFormatting sqref="U517:U521">
    <cfRule type="cellIs" dxfId="4527" priority="6965" operator="equal">
      <formula>"Y"</formula>
    </cfRule>
  </conditionalFormatting>
  <conditionalFormatting sqref="V517:V521">
    <cfRule type="cellIs" dxfId="4526" priority="6966" operator="equal">
      <formula>"X"</formula>
    </cfRule>
  </conditionalFormatting>
  <conditionalFormatting sqref="AC517:AD521">
    <cfRule type="expression" dxfId="4525" priority="6964">
      <formula>AE517=15</formula>
    </cfRule>
  </conditionalFormatting>
  <conditionalFormatting sqref="AE517:AF521">
    <cfRule type="expression" dxfId="4524" priority="6963">
      <formula>AC517=25</formula>
    </cfRule>
  </conditionalFormatting>
  <conditionalFormatting sqref="V517:V521">
    <cfRule type="expression" dxfId="4523" priority="6961">
      <formula>U517=Y</formula>
    </cfRule>
    <cfRule type="expression" dxfId="4522" priority="6962">
      <formula>U517="y"</formula>
    </cfRule>
  </conditionalFormatting>
  <conditionalFormatting sqref="V518">
    <cfRule type="expression" dxfId="4521" priority="6959">
      <formula>$U$20=Y</formula>
    </cfRule>
    <cfRule type="expression" dxfId="4520" priority="6960">
      <formula>$U$20=x</formula>
    </cfRule>
  </conditionalFormatting>
  <conditionalFormatting sqref="AA517:AB517">
    <cfRule type="expression" dxfId="4519" priority="6946">
      <formula>AA517=10</formula>
    </cfRule>
    <cfRule type="expression" dxfId="4518" priority="6947">
      <formula>Y517=15</formula>
    </cfRule>
    <cfRule type="expression" dxfId="4517" priority="6948">
      <formula>W517=25</formula>
    </cfRule>
    <cfRule type="cellIs" dxfId="4516" priority="6958" operator="equal">
      <formula>25</formula>
    </cfRule>
  </conditionalFormatting>
  <conditionalFormatting sqref="AA517:AB517">
    <cfRule type="expression" dxfId="4515" priority="6955">
      <formula>AC517=15</formula>
    </cfRule>
    <cfRule type="expression" dxfId="4514" priority="6956">
      <formula>AE517=10</formula>
    </cfRule>
    <cfRule type="expression" dxfId="4513" priority="6957">
      <formula>AC517=15</formula>
    </cfRule>
  </conditionalFormatting>
  <conditionalFormatting sqref="W517:X517">
    <cfRule type="expression" dxfId="4512" priority="6952">
      <formula>AA517=10</formula>
    </cfRule>
    <cfRule type="expression" dxfId="4511" priority="6953">
      <formula>W517=25</formula>
    </cfRule>
    <cfRule type="expression" dxfId="4510" priority="6954">
      <formula>Y517=15</formula>
    </cfRule>
  </conditionalFormatting>
  <conditionalFormatting sqref="Y517:Z517">
    <cfRule type="expression" dxfId="4509" priority="6949">
      <formula>Y517=15</formula>
    </cfRule>
    <cfRule type="expression" dxfId="4508" priority="6950">
      <formula>AA517=10</formula>
    </cfRule>
    <cfRule type="expression" dxfId="4507" priority="6951">
      <formula>W517=25</formula>
    </cfRule>
  </conditionalFormatting>
  <conditionalFormatting sqref="AA518:AB521">
    <cfRule type="expression" dxfId="4506" priority="6933">
      <formula>AA518=10</formula>
    </cfRule>
    <cfRule type="expression" dxfId="4505" priority="6934">
      <formula>Y518=15</formula>
    </cfRule>
    <cfRule type="expression" dxfId="4504" priority="6935">
      <formula>W518=25</formula>
    </cfRule>
    <cfRule type="cellIs" dxfId="4503" priority="6945" operator="equal">
      <formula>25</formula>
    </cfRule>
  </conditionalFormatting>
  <conditionalFormatting sqref="AA518:AB521">
    <cfRule type="expression" dxfId="4502" priority="6942">
      <formula>AC518=15</formula>
    </cfRule>
    <cfRule type="expression" dxfId="4501" priority="6943">
      <formula>AE518=10</formula>
    </cfRule>
    <cfRule type="expression" dxfId="4500" priority="6944">
      <formula>AC518=15</formula>
    </cfRule>
  </conditionalFormatting>
  <conditionalFormatting sqref="W518:X521">
    <cfRule type="expression" dxfId="4499" priority="6939">
      <formula>AA518=10</formula>
    </cfRule>
    <cfRule type="expression" dxfId="4498" priority="6940">
      <formula>W518=25</formula>
    </cfRule>
    <cfRule type="expression" dxfId="4497" priority="6941">
      <formula>Y518=15</formula>
    </cfRule>
  </conditionalFormatting>
  <conditionalFormatting sqref="Y518:Z521">
    <cfRule type="expression" dxfId="4496" priority="6936">
      <formula>Y518=15</formula>
    </cfRule>
    <cfRule type="expression" dxfId="4495" priority="6937">
      <formula>AA518=10</formula>
    </cfRule>
    <cfRule type="expression" dxfId="4494" priority="6938">
      <formula>W518=25</formula>
    </cfRule>
  </conditionalFormatting>
  <conditionalFormatting sqref="U517:U521">
    <cfRule type="expression" dxfId="4493" priority="6932">
      <formula>V517="X"</formula>
    </cfRule>
  </conditionalFormatting>
  <conditionalFormatting sqref="AN517:AO517">
    <cfRule type="cellIs" dxfId="4492" priority="6930" operator="equal">
      <formula>"NO"</formula>
    </cfRule>
  </conditionalFormatting>
  <conditionalFormatting sqref="AN518:AO518">
    <cfRule type="cellIs" dxfId="4491" priority="6928" operator="equal">
      <formula>"NO"</formula>
    </cfRule>
  </conditionalFormatting>
  <conditionalFormatting sqref="AX523:AX527">
    <cfRule type="expression" dxfId="4490" priority="6902">
      <formula>"&lt;,2"</formula>
    </cfRule>
  </conditionalFormatting>
  <conditionalFormatting sqref="AV523:AV527">
    <cfRule type="expression" dxfId="4489" priority="6901">
      <formula>"&lt;,2"</formula>
    </cfRule>
  </conditionalFormatting>
  <conditionalFormatting sqref="AZ523">
    <cfRule type="expression" dxfId="4488" priority="6903">
      <formula>$BC523=25</formula>
    </cfRule>
    <cfRule type="expression" dxfId="4487" priority="6904">
      <formula>$BC523=24</formula>
    </cfRule>
    <cfRule type="expression" dxfId="4486" priority="6905">
      <formula>$BC523=23</formula>
    </cfRule>
    <cfRule type="expression" dxfId="4485" priority="6906">
      <formula>$BC523=22</formula>
    </cfRule>
    <cfRule type="expression" dxfId="4484" priority="6907">
      <formula>$BC523=21</formula>
    </cfRule>
    <cfRule type="expression" dxfId="4483" priority="6908">
      <formula>$BC523=20</formula>
    </cfRule>
    <cfRule type="expression" dxfId="4482" priority="6909">
      <formula>$BC523=19</formula>
    </cfRule>
    <cfRule type="expression" dxfId="4481" priority="6910">
      <formula>$BC523=18</formula>
    </cfRule>
    <cfRule type="expression" dxfId="4480" priority="6911">
      <formula>$BC523=17</formula>
    </cfRule>
    <cfRule type="expression" dxfId="4479" priority="6912">
      <formula>$BC523=16</formula>
    </cfRule>
    <cfRule type="expression" dxfId="4478" priority="6913">
      <formula>$BC523=15</formula>
    </cfRule>
    <cfRule type="expression" dxfId="4477" priority="6914">
      <formula>$BC523=14</formula>
    </cfRule>
    <cfRule type="expression" dxfId="4476" priority="6915">
      <formula>$BC523=13</formula>
    </cfRule>
    <cfRule type="expression" dxfId="4475" priority="6916">
      <formula>$BC523=12</formula>
    </cfRule>
    <cfRule type="expression" dxfId="4474" priority="6917">
      <formula>$BC523=11</formula>
    </cfRule>
    <cfRule type="expression" dxfId="4473" priority="6918">
      <formula>$BC523=10</formula>
    </cfRule>
    <cfRule type="expression" dxfId="4472" priority="6919">
      <formula>$BC523=9</formula>
    </cfRule>
    <cfRule type="expression" dxfId="4471" priority="6920">
      <formula>$BC523=8</formula>
    </cfRule>
    <cfRule type="expression" dxfId="4470" priority="6921">
      <formula>$BC523=7</formula>
    </cfRule>
    <cfRule type="expression" dxfId="4469" priority="6922">
      <formula>$BC523=6</formula>
    </cfRule>
    <cfRule type="expression" dxfId="4468" priority="6923">
      <formula>$BC523=5</formula>
    </cfRule>
    <cfRule type="expression" dxfId="4467" priority="6924">
      <formula>$BC523=4</formula>
    </cfRule>
    <cfRule type="expression" dxfId="4466" priority="6925">
      <formula>$BC523=3</formula>
    </cfRule>
    <cfRule type="expression" dxfId="4465" priority="6926">
      <formula>$BC523=2</formula>
    </cfRule>
    <cfRule type="expression" dxfId="4464" priority="6927">
      <formula>$BC523=1</formula>
    </cfRule>
  </conditionalFormatting>
  <conditionalFormatting sqref="AW523:AW527">
    <cfRule type="beginsWith" dxfId="4463" priority="6896" operator="beginsWith" text="MUY ALTA">
      <formula>LEFT(AW523,LEN("MUY ALTA"))="MUY ALTA"</formula>
    </cfRule>
    <cfRule type="beginsWith" dxfId="4462" priority="6897" operator="beginsWith" text="ALTA">
      <formula>LEFT(AW523,LEN("ALTA"))="ALTA"</formula>
    </cfRule>
    <cfRule type="beginsWith" dxfId="4461" priority="6898" operator="beginsWith" text="MEDIA">
      <formula>LEFT(AW523,LEN("MEDIA"))="MEDIA"</formula>
    </cfRule>
    <cfRule type="beginsWith" dxfId="4460" priority="6899" operator="beginsWith" text="BAJA">
      <formula>LEFT(AW523,LEN("BAJA"))="BAJA"</formula>
    </cfRule>
    <cfRule type="beginsWith" dxfId="4459" priority="6900" operator="beginsWith" text="MUY BAJA">
      <formula>LEFT(AW523,LEN("MUY BAJA"))="MUY BAJA"</formula>
    </cfRule>
  </conditionalFormatting>
  <conditionalFormatting sqref="AY523:AY527">
    <cfRule type="beginsWith" dxfId="4458" priority="6891" operator="beginsWith" text="MUY ALTA">
      <formula>LEFT(AY523,LEN("MUY ALTA"))="MUY ALTA"</formula>
    </cfRule>
    <cfRule type="beginsWith" dxfId="4457" priority="6892" operator="beginsWith" text="ALTA">
      <formula>LEFT(AY523,LEN("ALTA"))="ALTA"</formula>
    </cfRule>
    <cfRule type="beginsWith" dxfId="4456" priority="6893" operator="beginsWith" text="MEDIA">
      <formula>LEFT(AY523,LEN("MEDIA"))="MEDIA"</formula>
    </cfRule>
    <cfRule type="beginsWith" dxfId="4455" priority="6894" operator="beginsWith" text="BAJA">
      <formula>LEFT(AY523,LEN("BAJA"))="BAJA"</formula>
    </cfRule>
    <cfRule type="beginsWith" dxfId="4454" priority="6895" operator="beginsWith" text="MUY BAJA">
      <formula>LEFT(AY523,LEN("MUY BAJA"))="MUY BAJA"</formula>
    </cfRule>
  </conditionalFormatting>
  <conditionalFormatting sqref="R523">
    <cfRule type="expression" dxfId="4453" priority="6866">
      <formula>$S523=25</formula>
    </cfRule>
    <cfRule type="expression" dxfId="4452" priority="6867">
      <formula>$S523=24</formula>
    </cfRule>
    <cfRule type="expression" dxfId="4451" priority="6868">
      <formula>$S523=23</formula>
    </cfRule>
    <cfRule type="expression" dxfId="4450" priority="6869">
      <formula>$S523=22</formula>
    </cfRule>
    <cfRule type="expression" dxfId="4449" priority="6870">
      <formula>$S523=21</formula>
    </cfRule>
    <cfRule type="expression" dxfId="4448" priority="6871">
      <formula>$S523=20</formula>
    </cfRule>
    <cfRule type="expression" dxfId="4447" priority="6872">
      <formula>$S523=19</formula>
    </cfRule>
    <cfRule type="expression" dxfId="4446" priority="6873">
      <formula>$S523=18</formula>
    </cfRule>
    <cfRule type="expression" dxfId="4445" priority="6874">
      <formula>$S523=17</formula>
    </cfRule>
    <cfRule type="expression" dxfId="4444" priority="6875">
      <formula>$S523=16</formula>
    </cfRule>
    <cfRule type="expression" dxfId="4443" priority="6876">
      <formula>$S523=15</formula>
    </cfRule>
    <cfRule type="expression" dxfId="4442" priority="6877">
      <formula>$S523=14</formula>
    </cfRule>
    <cfRule type="expression" dxfId="4441" priority="6878">
      <formula>$S523=13</formula>
    </cfRule>
    <cfRule type="expression" dxfId="4440" priority="6879">
      <formula>$S523=12</formula>
    </cfRule>
    <cfRule type="expression" dxfId="4439" priority="6880">
      <formula>$S523=11</formula>
    </cfRule>
    <cfRule type="expression" dxfId="4438" priority="6881">
      <formula>$S523=10</formula>
    </cfRule>
    <cfRule type="expression" dxfId="4437" priority="6882">
      <formula>$S523=9</formula>
    </cfRule>
    <cfRule type="expression" dxfId="4436" priority="6883">
      <formula>$S523=8</formula>
    </cfRule>
    <cfRule type="expression" dxfId="4435" priority="6884">
      <formula>$S523=7</formula>
    </cfRule>
    <cfRule type="expression" dxfId="4434" priority="6885">
      <formula>$S523=6</formula>
    </cfRule>
    <cfRule type="expression" dxfId="4433" priority="6886">
      <formula>$S523=5</formula>
    </cfRule>
    <cfRule type="expression" dxfId="4432" priority="6887">
      <formula>$S523=4</formula>
    </cfRule>
    <cfRule type="expression" dxfId="4431" priority="6888">
      <formula>$S523=3</formula>
    </cfRule>
    <cfRule type="expression" dxfId="4430" priority="6889">
      <formula>$S523=2</formula>
    </cfRule>
    <cfRule type="expression" dxfId="4429" priority="6890">
      <formula>$S523=1</formula>
    </cfRule>
  </conditionalFormatting>
  <conditionalFormatting sqref="P523:P527">
    <cfRule type="expression" dxfId="4428" priority="6865">
      <formula>"&lt;,2"</formula>
    </cfRule>
  </conditionalFormatting>
  <conditionalFormatting sqref="Q523:Q527">
    <cfRule type="cellIs" dxfId="4427" priority="6857" operator="equal">
      <formula>20</formula>
    </cfRule>
    <cfRule type="cellIs" dxfId="4426" priority="6858" operator="equal">
      <formula>10</formula>
    </cfRule>
    <cfRule type="cellIs" dxfId="4425" priority="6859" operator="equal">
      <formula>5</formula>
    </cfRule>
    <cfRule type="cellIs" dxfId="4424" priority="6860" operator="equal">
      <formula>1</formula>
    </cfRule>
    <cfRule type="cellIs" dxfId="4423" priority="6861" operator="equal">
      <formula>0.8</formula>
    </cfRule>
    <cfRule type="cellIs" dxfId="4422" priority="6862" operator="equal">
      <formula>0.6</formula>
    </cfRule>
    <cfRule type="cellIs" dxfId="4421" priority="6863" operator="equal">
      <formula>0.4</formula>
    </cfRule>
    <cfRule type="cellIs" dxfId="4420" priority="6864" operator="equal">
      <formula>20%</formula>
    </cfRule>
  </conditionalFormatting>
  <conditionalFormatting sqref="O523:O527">
    <cfRule type="cellIs" dxfId="4419" priority="6850" operator="equal">
      <formula>"MUY ALTA "</formula>
    </cfRule>
    <cfRule type="cellIs" dxfId="4418" priority="6851" operator="equal">
      <formula>"MUY ALTA"</formula>
    </cfRule>
    <cfRule type="cellIs" dxfId="4417" priority="6852" operator="equal">
      <formula>"ALTA"</formula>
    </cfRule>
    <cfRule type="cellIs" dxfId="4416" priority="6853" operator="equal">
      <formula>"MEDIA"</formula>
    </cfRule>
    <cfRule type="cellIs" dxfId="4415" priority="6854" operator="equal">
      <formula>"BAJA"</formula>
    </cfRule>
    <cfRule type="cellIs" dxfId="4414" priority="6855" operator="equal">
      <formula>"MUY BAJA"</formula>
    </cfRule>
    <cfRule type="cellIs" dxfId="4413" priority="6856" operator="equal">
      <formula>0.2</formula>
    </cfRule>
  </conditionalFormatting>
  <conditionalFormatting sqref="N523:N527">
    <cfRule type="beginsWith" priority="6843" operator="beginsWith" text="La actividad que conlleva el riesgo se ejecuta como máximos 2 veces por año">
      <formula>LEFT(N523,LEN("La actividad que conlleva el riesgo se ejecuta como máximos 2 veces por año"))="La actividad que conlleva el riesgo se ejecuta como máximos 2 veces por año"</formula>
    </cfRule>
    <cfRule type="cellIs" dxfId="4412" priority="6844" operator="equal">
      <formula>"La actividad que conlleva el riesgo se ejecuta como máximos 2 veces por año"</formula>
    </cfRule>
    <cfRule type="cellIs" dxfId="4411" priority="6845" operator="equal">
      <formula>"La actividad que conlleva el riesgo se ejecuta como máximos 2 veces por año "</formula>
    </cfRule>
    <cfRule type="containsText" dxfId="4410" priority="6847" operator="containsText" text="La actividad que conlleva el riesgo se ejecuta como máximos 2 veces por año">
      <formula>NOT(ISERROR(SEARCH("La actividad que conlleva el riesgo se ejecuta como máximos 2 veces por año",N523)))</formula>
    </cfRule>
    <cfRule type="cellIs" dxfId="4409" priority="6848" operator="equal">
      <formula>"La actividad que conlleva el riesgo se ejecuta como máximos 2 veces por año"</formula>
    </cfRule>
    <cfRule type="cellIs" dxfId="4408" priority="6849" operator="equal">
      <formula>"La actividad que conlleva el riesgo se ejecuta como máximos 2 veces por año"</formula>
    </cfRule>
  </conditionalFormatting>
  <conditionalFormatting sqref="CA523:CC527 CE523:CG527 CI523:CK527 CM523:CO527">
    <cfRule type="cellIs" dxfId="4407" priority="6841" operator="equal">
      <formula>"NO"</formula>
    </cfRule>
    <cfRule type="cellIs" dxfId="4406" priority="6842" operator="equal">
      <formula>"SI"</formula>
    </cfRule>
  </conditionalFormatting>
  <conditionalFormatting sqref="DA523:DC527 DE523:DG527 DM523:DO527 DI523:DK527">
    <cfRule type="cellIs" dxfId="4405" priority="6839" operator="equal">
      <formula>"NO"</formula>
    </cfRule>
    <cfRule type="cellIs" dxfId="4404" priority="6840" operator="equal">
      <formula>"SI"</formula>
    </cfRule>
  </conditionalFormatting>
  <conditionalFormatting sqref="CV523:CY527">
    <cfRule type="cellIs" dxfId="4403" priority="6837" operator="equal">
      <formula>"NO"</formula>
    </cfRule>
    <cfRule type="cellIs" dxfId="4402" priority="6838" operator="equal">
      <formula>"SI"</formula>
    </cfRule>
  </conditionalFormatting>
  <conditionalFormatting sqref="BA523">
    <cfRule type="cellIs" dxfId="4401" priority="6835" operator="equal">
      <formula>"NO"</formula>
    </cfRule>
    <cfRule type="cellIs" dxfId="4400" priority="6836" operator="equal">
      <formula>"SI"</formula>
    </cfRule>
  </conditionalFormatting>
  <conditionalFormatting sqref="BA523:BA527">
    <cfRule type="cellIs" dxfId="4399" priority="6832" operator="equal">
      <formula>"Evitar"</formula>
    </cfRule>
    <cfRule type="cellIs" dxfId="4398" priority="6833" operator="equal">
      <formula>"Aceptar"</formula>
    </cfRule>
    <cfRule type="cellIs" dxfId="4397" priority="6834" operator="equal">
      <formula>"Reducir"</formula>
    </cfRule>
  </conditionalFormatting>
  <conditionalFormatting sqref="AJ523:AK527">
    <cfRule type="cellIs" dxfId="4396" priority="6830" operator="equal">
      <formula>"NO"</formula>
    </cfRule>
    <cfRule type="cellIs" dxfId="4395" priority="6831" operator="equal">
      <formula>"SI"</formula>
    </cfRule>
  </conditionalFormatting>
  <conditionalFormatting sqref="AL523:AM527">
    <cfRule type="cellIs" dxfId="4394" priority="6828" operator="equal">
      <formula>"ALE"</formula>
    </cfRule>
    <cfRule type="cellIs" dxfId="4393" priority="6829" operator="equal">
      <formula>"CON"</formula>
    </cfRule>
  </conditionalFormatting>
  <conditionalFormatting sqref="AH523:AI527">
    <cfRule type="cellIs" dxfId="4392" priority="6824" operator="equal">
      <formula>0</formula>
    </cfRule>
    <cfRule type="cellIs" dxfId="4391" priority="6825" operator="between">
      <formula>"0.1"</formula>
      <formula>100</formula>
    </cfRule>
    <cfRule type="cellIs" dxfId="4390" priority="6826" operator="between">
      <formula>0</formula>
      <formula>100</formula>
    </cfRule>
    <cfRule type="cellIs" dxfId="4389" priority="6827" operator="between">
      <formula>0</formula>
      <formula>100</formula>
    </cfRule>
  </conditionalFormatting>
  <conditionalFormatting sqref="AI523:AI527">
    <cfRule type="cellIs" dxfId="4388" priority="6821" operator="equal">
      <formula>0</formula>
    </cfRule>
    <cfRule type="cellIs" dxfId="4387" priority="6822" operator="between">
      <formula>0</formula>
      <formula>100</formula>
    </cfRule>
    <cfRule type="cellIs" dxfId="4386" priority="6823" operator="between">
      <formula>"0.1"</formula>
      <formula>100</formula>
    </cfRule>
  </conditionalFormatting>
  <conditionalFormatting sqref="AH523:AH527">
    <cfRule type="cellIs" dxfId="4385" priority="6820" operator="equal">
      <formula>0.58</formula>
    </cfRule>
  </conditionalFormatting>
  <conditionalFormatting sqref="AI523:AI527">
    <cfRule type="cellIs" dxfId="4384" priority="6819" operator="equal">
      <formula>0.56</formula>
    </cfRule>
  </conditionalFormatting>
  <conditionalFormatting sqref="AN525:AO527">
    <cfRule type="cellIs" dxfId="4383" priority="6817" operator="equal">
      <formula>"NO"</formula>
    </cfRule>
  </conditionalFormatting>
  <conditionalFormatting sqref="U523:V527">
    <cfRule type="cellIs" dxfId="4382" priority="6816" operator="equal">
      <formula>"X"</formula>
    </cfRule>
  </conditionalFormatting>
  <conditionalFormatting sqref="AC523:AD527">
    <cfRule type="cellIs" dxfId="4381" priority="6815" operator="equal">
      <formula>25</formula>
    </cfRule>
  </conditionalFormatting>
  <conditionalFormatting sqref="AE523:AF527">
    <cfRule type="cellIs" dxfId="4380" priority="6814" operator="equal">
      <formula>15</formula>
    </cfRule>
  </conditionalFormatting>
  <conditionalFormatting sqref="U523:U527">
    <cfRule type="cellIs" dxfId="4379" priority="6812" operator="equal">
      <formula>"Y"</formula>
    </cfRule>
  </conditionalFormatting>
  <conditionalFormatting sqref="V523:V527">
    <cfRule type="cellIs" dxfId="4378" priority="6813" operator="equal">
      <formula>"X"</formula>
    </cfRule>
  </conditionalFormatting>
  <conditionalFormatting sqref="AC523:AD527">
    <cfRule type="expression" dxfId="4377" priority="6811">
      <formula>AE523=15</formula>
    </cfRule>
  </conditionalFormatting>
  <conditionalFormatting sqref="AE523:AF527">
    <cfRule type="expression" dxfId="4376" priority="6810">
      <formula>AC523=25</formula>
    </cfRule>
  </conditionalFormatting>
  <conditionalFormatting sqref="V523:V527">
    <cfRule type="expression" dxfId="4375" priority="6808">
      <formula>U523=Y</formula>
    </cfRule>
    <cfRule type="expression" dxfId="4374" priority="6809">
      <formula>U523="y"</formula>
    </cfRule>
  </conditionalFormatting>
  <conditionalFormatting sqref="V524">
    <cfRule type="expression" dxfId="4373" priority="6806">
      <formula>$U$20=Y</formula>
    </cfRule>
    <cfRule type="expression" dxfId="4372" priority="6807">
      <formula>$U$20=x</formula>
    </cfRule>
  </conditionalFormatting>
  <conditionalFormatting sqref="AA523:AB523">
    <cfRule type="expression" dxfId="4371" priority="6793">
      <formula>AA523=10</formula>
    </cfRule>
    <cfRule type="expression" dxfId="4370" priority="6794">
      <formula>Y523=15</formula>
    </cfRule>
    <cfRule type="expression" dxfId="4369" priority="6795">
      <formula>W523=25</formula>
    </cfRule>
    <cfRule type="cellIs" dxfId="4368" priority="6805" operator="equal">
      <formula>25</formula>
    </cfRule>
  </conditionalFormatting>
  <conditionalFormatting sqref="AA523:AB523">
    <cfRule type="expression" dxfId="4367" priority="6802">
      <formula>AC523=15</formula>
    </cfRule>
    <cfRule type="expression" dxfId="4366" priority="6803">
      <formula>AE523=10</formula>
    </cfRule>
    <cfRule type="expression" dxfId="4365" priority="6804">
      <formula>AC523=15</formula>
    </cfRule>
  </conditionalFormatting>
  <conditionalFormatting sqref="W523:X523">
    <cfRule type="expression" dxfId="4364" priority="6799">
      <formula>AA523=10</formula>
    </cfRule>
    <cfRule type="expression" dxfId="4363" priority="6800">
      <formula>W523=25</formula>
    </cfRule>
    <cfRule type="expression" dxfId="4362" priority="6801">
      <formula>Y523=15</formula>
    </cfRule>
  </conditionalFormatting>
  <conditionalFormatting sqref="Y523:Z523">
    <cfRule type="expression" dxfId="4361" priority="6796">
      <formula>Y523=15</formula>
    </cfRule>
    <cfRule type="expression" dxfId="4360" priority="6797">
      <formula>AA523=10</formula>
    </cfRule>
    <cfRule type="expression" dxfId="4359" priority="6798">
      <formula>W523=25</formula>
    </cfRule>
  </conditionalFormatting>
  <conditionalFormatting sqref="AA524:AB527">
    <cfRule type="expression" dxfId="4358" priority="6780">
      <formula>AA524=10</formula>
    </cfRule>
    <cfRule type="expression" dxfId="4357" priority="6781">
      <formula>Y524=15</formula>
    </cfRule>
    <cfRule type="expression" dxfId="4356" priority="6782">
      <formula>W524=25</formula>
    </cfRule>
    <cfRule type="cellIs" dxfId="4355" priority="6792" operator="equal">
      <formula>25</formula>
    </cfRule>
  </conditionalFormatting>
  <conditionalFormatting sqref="AA524:AB527">
    <cfRule type="expression" dxfId="4354" priority="6789">
      <formula>AC524=15</formula>
    </cfRule>
    <cfRule type="expression" dxfId="4353" priority="6790">
      <formula>AE524=10</formula>
    </cfRule>
    <cfRule type="expression" dxfId="4352" priority="6791">
      <formula>AC524=15</formula>
    </cfRule>
  </conditionalFormatting>
  <conditionalFormatting sqref="W524:X527">
    <cfRule type="expression" dxfId="4351" priority="6786">
      <formula>AA524=10</formula>
    </cfRule>
    <cfRule type="expression" dxfId="4350" priority="6787">
      <formula>W524=25</formula>
    </cfRule>
    <cfRule type="expression" dxfId="4349" priority="6788">
      <formula>Y524=15</formula>
    </cfRule>
  </conditionalFormatting>
  <conditionalFormatting sqref="Y524:Z527">
    <cfRule type="expression" dxfId="4348" priority="6783">
      <formula>Y524=15</formula>
    </cfRule>
    <cfRule type="expression" dxfId="4347" priority="6784">
      <formula>AA524=10</formula>
    </cfRule>
    <cfRule type="expression" dxfId="4346" priority="6785">
      <formula>W524=25</formula>
    </cfRule>
  </conditionalFormatting>
  <conditionalFormatting sqref="U523:U527">
    <cfRule type="expression" dxfId="4345" priority="6779">
      <formula>V523="X"</formula>
    </cfRule>
  </conditionalFormatting>
  <conditionalFormatting sqref="AN523:AO523">
    <cfRule type="cellIs" dxfId="4344" priority="6777" operator="equal">
      <formula>"NO"</formula>
    </cfRule>
  </conditionalFormatting>
  <conditionalFormatting sqref="AN524:AO524">
    <cfRule type="cellIs" dxfId="4343" priority="6775" operator="equal">
      <formula>"NO"</formula>
    </cfRule>
  </conditionalFormatting>
  <conditionalFormatting sqref="AX529:AX533">
    <cfRule type="expression" dxfId="4342" priority="6749">
      <formula>"&lt;,2"</formula>
    </cfRule>
  </conditionalFormatting>
  <conditionalFormatting sqref="AV529:AV533">
    <cfRule type="expression" dxfId="4341" priority="6748">
      <formula>"&lt;,2"</formula>
    </cfRule>
  </conditionalFormatting>
  <conditionalFormatting sqref="AZ529">
    <cfRule type="expression" dxfId="4340" priority="6750">
      <formula>$BC529=25</formula>
    </cfRule>
    <cfRule type="expression" dxfId="4339" priority="6751">
      <formula>$BC529=24</formula>
    </cfRule>
    <cfRule type="expression" dxfId="4338" priority="6752">
      <formula>$BC529=23</formula>
    </cfRule>
    <cfRule type="expression" dxfId="4337" priority="6753">
      <formula>$BC529=22</formula>
    </cfRule>
    <cfRule type="expression" dxfId="4336" priority="6754">
      <formula>$BC529=21</formula>
    </cfRule>
    <cfRule type="expression" dxfId="4335" priority="6755">
      <formula>$BC529=20</formula>
    </cfRule>
    <cfRule type="expression" dxfId="4334" priority="6756">
      <formula>$BC529=19</formula>
    </cfRule>
    <cfRule type="expression" dxfId="4333" priority="6757">
      <formula>$BC529=18</formula>
    </cfRule>
    <cfRule type="expression" dxfId="4332" priority="6758">
      <formula>$BC529=17</formula>
    </cfRule>
    <cfRule type="expression" dxfId="4331" priority="6759">
      <formula>$BC529=16</formula>
    </cfRule>
    <cfRule type="expression" dxfId="4330" priority="6760">
      <formula>$BC529=15</formula>
    </cfRule>
    <cfRule type="expression" dxfId="4329" priority="6761">
      <formula>$BC529=14</formula>
    </cfRule>
    <cfRule type="expression" dxfId="4328" priority="6762">
      <formula>$BC529=13</formula>
    </cfRule>
    <cfRule type="expression" dxfId="4327" priority="6763">
      <formula>$BC529=12</formula>
    </cfRule>
    <cfRule type="expression" dxfId="4326" priority="6764">
      <formula>$BC529=11</formula>
    </cfRule>
    <cfRule type="expression" dxfId="4325" priority="6765">
      <formula>$BC529=10</formula>
    </cfRule>
    <cfRule type="expression" dxfId="4324" priority="6766">
      <formula>$BC529=9</formula>
    </cfRule>
    <cfRule type="expression" dxfId="4323" priority="6767">
      <formula>$BC529=8</formula>
    </cfRule>
    <cfRule type="expression" dxfId="4322" priority="6768">
      <formula>$BC529=7</formula>
    </cfRule>
    <cfRule type="expression" dxfId="4321" priority="6769">
      <formula>$BC529=6</formula>
    </cfRule>
    <cfRule type="expression" dxfId="4320" priority="6770">
      <formula>$BC529=5</formula>
    </cfRule>
    <cfRule type="expression" dxfId="4319" priority="6771">
      <formula>$BC529=4</formula>
    </cfRule>
    <cfRule type="expression" dxfId="4318" priority="6772">
      <formula>$BC529=3</formula>
    </cfRule>
    <cfRule type="expression" dxfId="4317" priority="6773">
      <formula>$BC529=2</formula>
    </cfRule>
    <cfRule type="expression" dxfId="4316" priority="6774">
      <formula>$BC529=1</formula>
    </cfRule>
  </conditionalFormatting>
  <conditionalFormatting sqref="AW529:AW533">
    <cfRule type="beginsWith" dxfId="4315" priority="6743" operator="beginsWith" text="MUY ALTA">
      <formula>LEFT(AW529,LEN("MUY ALTA"))="MUY ALTA"</formula>
    </cfRule>
    <cfRule type="beginsWith" dxfId="4314" priority="6744" operator="beginsWith" text="ALTA">
      <formula>LEFT(AW529,LEN("ALTA"))="ALTA"</formula>
    </cfRule>
    <cfRule type="beginsWith" dxfId="4313" priority="6745" operator="beginsWith" text="MEDIA">
      <formula>LEFT(AW529,LEN("MEDIA"))="MEDIA"</formula>
    </cfRule>
    <cfRule type="beginsWith" dxfId="4312" priority="6746" operator="beginsWith" text="BAJA">
      <formula>LEFT(AW529,LEN("BAJA"))="BAJA"</formula>
    </cfRule>
    <cfRule type="beginsWith" dxfId="4311" priority="6747" operator="beginsWith" text="MUY BAJA">
      <formula>LEFT(AW529,LEN("MUY BAJA"))="MUY BAJA"</formula>
    </cfRule>
  </conditionalFormatting>
  <conditionalFormatting sqref="AY529:AY533">
    <cfRule type="beginsWith" dxfId="4310" priority="6738" operator="beginsWith" text="MUY ALTA">
      <formula>LEFT(AY529,LEN("MUY ALTA"))="MUY ALTA"</formula>
    </cfRule>
    <cfRule type="beginsWith" dxfId="4309" priority="6739" operator="beginsWith" text="ALTA">
      <formula>LEFT(AY529,LEN("ALTA"))="ALTA"</formula>
    </cfRule>
    <cfRule type="beginsWith" dxfId="4308" priority="6740" operator="beginsWith" text="MEDIA">
      <formula>LEFT(AY529,LEN("MEDIA"))="MEDIA"</formula>
    </cfRule>
    <cfRule type="beginsWith" dxfId="4307" priority="6741" operator="beginsWith" text="BAJA">
      <formula>LEFT(AY529,LEN("BAJA"))="BAJA"</formula>
    </cfRule>
    <cfRule type="beginsWith" dxfId="4306" priority="6742" operator="beginsWith" text="MUY BAJA">
      <formula>LEFT(AY529,LEN("MUY BAJA"))="MUY BAJA"</formula>
    </cfRule>
  </conditionalFormatting>
  <conditionalFormatting sqref="R529">
    <cfRule type="expression" dxfId="4305" priority="6713">
      <formula>$S529=25</formula>
    </cfRule>
    <cfRule type="expression" dxfId="4304" priority="6714">
      <formula>$S529=24</formula>
    </cfRule>
    <cfRule type="expression" dxfId="4303" priority="6715">
      <formula>$S529=23</formula>
    </cfRule>
    <cfRule type="expression" dxfId="4302" priority="6716">
      <formula>$S529=22</formula>
    </cfRule>
    <cfRule type="expression" dxfId="4301" priority="6717">
      <formula>$S529=21</formula>
    </cfRule>
    <cfRule type="expression" dxfId="4300" priority="6718">
      <formula>$S529=20</formula>
    </cfRule>
    <cfRule type="expression" dxfId="4299" priority="6719">
      <formula>$S529=19</formula>
    </cfRule>
    <cfRule type="expression" dxfId="4298" priority="6720">
      <formula>$S529=18</formula>
    </cfRule>
    <cfRule type="expression" dxfId="4297" priority="6721">
      <formula>$S529=17</formula>
    </cfRule>
    <cfRule type="expression" dxfId="4296" priority="6722">
      <formula>$S529=16</formula>
    </cfRule>
    <cfRule type="expression" dxfId="4295" priority="6723">
      <formula>$S529=15</formula>
    </cfRule>
    <cfRule type="expression" dxfId="4294" priority="6724">
      <formula>$S529=14</formula>
    </cfRule>
    <cfRule type="expression" dxfId="4293" priority="6725">
      <formula>$S529=13</formula>
    </cfRule>
    <cfRule type="expression" dxfId="4292" priority="6726">
      <formula>$S529=12</formula>
    </cfRule>
    <cfRule type="expression" dxfId="4291" priority="6727">
      <formula>$S529=11</formula>
    </cfRule>
    <cfRule type="expression" dxfId="4290" priority="6728">
      <formula>$S529=10</formula>
    </cfRule>
    <cfRule type="expression" dxfId="4289" priority="6729">
      <formula>$S529=9</formula>
    </cfRule>
    <cfRule type="expression" dxfId="4288" priority="6730">
      <formula>$S529=8</formula>
    </cfRule>
    <cfRule type="expression" dxfId="4287" priority="6731">
      <formula>$S529=7</formula>
    </cfRule>
    <cfRule type="expression" dxfId="4286" priority="6732">
      <formula>$S529=6</formula>
    </cfRule>
    <cfRule type="expression" dxfId="4285" priority="6733">
      <formula>$S529=5</formula>
    </cfRule>
    <cfRule type="expression" dxfId="4284" priority="6734">
      <formula>$S529=4</formula>
    </cfRule>
    <cfRule type="expression" dxfId="4283" priority="6735">
      <formula>$S529=3</formula>
    </cfRule>
    <cfRule type="expression" dxfId="4282" priority="6736">
      <formula>$S529=2</formula>
    </cfRule>
    <cfRule type="expression" dxfId="4281" priority="6737">
      <formula>$S529=1</formula>
    </cfRule>
  </conditionalFormatting>
  <conditionalFormatting sqref="P529:P533">
    <cfRule type="expression" dxfId="4280" priority="6712">
      <formula>"&lt;,2"</formula>
    </cfRule>
  </conditionalFormatting>
  <conditionalFormatting sqref="Q529:Q533">
    <cfRule type="cellIs" dxfId="4279" priority="6704" operator="equal">
      <formula>20</formula>
    </cfRule>
    <cfRule type="cellIs" dxfId="4278" priority="6705" operator="equal">
      <formula>10</formula>
    </cfRule>
    <cfRule type="cellIs" dxfId="4277" priority="6706" operator="equal">
      <formula>5</formula>
    </cfRule>
    <cfRule type="cellIs" dxfId="4276" priority="6707" operator="equal">
      <formula>1</formula>
    </cfRule>
    <cfRule type="cellIs" dxfId="4275" priority="6708" operator="equal">
      <formula>0.8</formula>
    </cfRule>
    <cfRule type="cellIs" dxfId="4274" priority="6709" operator="equal">
      <formula>0.6</formula>
    </cfRule>
    <cfRule type="cellIs" dxfId="4273" priority="6710" operator="equal">
      <formula>0.4</formula>
    </cfRule>
    <cfRule type="cellIs" dxfId="4272" priority="6711" operator="equal">
      <formula>20%</formula>
    </cfRule>
  </conditionalFormatting>
  <conditionalFormatting sqref="O529:O533">
    <cfRule type="cellIs" dxfId="4271" priority="6697" operator="equal">
      <formula>"MUY ALTA "</formula>
    </cfRule>
    <cfRule type="cellIs" dxfId="4270" priority="6698" operator="equal">
      <formula>"MUY ALTA"</formula>
    </cfRule>
    <cfRule type="cellIs" dxfId="4269" priority="6699" operator="equal">
      <formula>"ALTA"</formula>
    </cfRule>
    <cfRule type="cellIs" dxfId="4268" priority="6700" operator="equal">
      <formula>"MEDIA"</formula>
    </cfRule>
    <cfRule type="cellIs" dxfId="4267" priority="6701" operator="equal">
      <formula>"BAJA"</formula>
    </cfRule>
    <cfRule type="cellIs" dxfId="4266" priority="6702" operator="equal">
      <formula>"MUY BAJA"</formula>
    </cfRule>
    <cfRule type="cellIs" dxfId="4265" priority="6703" operator="equal">
      <formula>0.2</formula>
    </cfRule>
  </conditionalFormatting>
  <conditionalFormatting sqref="N529:N533">
    <cfRule type="beginsWith" priority="6690" operator="beginsWith" text="La actividad que conlleva el riesgo se ejecuta como máximos 2 veces por año">
      <formula>LEFT(N529,LEN("La actividad que conlleva el riesgo se ejecuta como máximos 2 veces por año"))="La actividad que conlleva el riesgo se ejecuta como máximos 2 veces por año"</formula>
    </cfRule>
    <cfRule type="cellIs" dxfId="4264" priority="6691" operator="equal">
      <formula>"La actividad que conlleva el riesgo se ejecuta como máximos 2 veces por año"</formula>
    </cfRule>
    <cfRule type="cellIs" dxfId="4263" priority="6692" operator="equal">
      <formula>"La actividad que conlleva el riesgo se ejecuta como máximos 2 veces por año "</formula>
    </cfRule>
    <cfRule type="containsText" dxfId="4262" priority="6694" operator="containsText" text="La actividad que conlleva el riesgo se ejecuta como máximos 2 veces por año">
      <formula>NOT(ISERROR(SEARCH("La actividad que conlleva el riesgo se ejecuta como máximos 2 veces por año",N529)))</formula>
    </cfRule>
    <cfRule type="cellIs" dxfId="4261" priority="6695" operator="equal">
      <formula>"La actividad que conlleva el riesgo se ejecuta como máximos 2 veces por año"</formula>
    </cfRule>
    <cfRule type="cellIs" dxfId="4260" priority="6696" operator="equal">
      <formula>"La actividad que conlleva el riesgo se ejecuta como máximos 2 veces por año"</formula>
    </cfRule>
  </conditionalFormatting>
  <conditionalFormatting sqref="CA529:CC533 CE529:CG533 CI529:CK533 CM529:CO533">
    <cfRule type="cellIs" dxfId="4259" priority="6688" operator="equal">
      <formula>"NO"</formula>
    </cfRule>
    <cfRule type="cellIs" dxfId="4258" priority="6689" operator="equal">
      <formula>"SI"</formula>
    </cfRule>
  </conditionalFormatting>
  <conditionalFormatting sqref="DA529:DC533 DE529:DG533 DM529:DO533 DI529:DK533">
    <cfRule type="cellIs" dxfId="4257" priority="6686" operator="equal">
      <formula>"NO"</formula>
    </cfRule>
    <cfRule type="cellIs" dxfId="4256" priority="6687" operator="equal">
      <formula>"SI"</formula>
    </cfRule>
  </conditionalFormatting>
  <conditionalFormatting sqref="CV529:CY533">
    <cfRule type="cellIs" dxfId="4255" priority="6684" operator="equal">
      <formula>"NO"</formula>
    </cfRule>
    <cfRule type="cellIs" dxfId="4254" priority="6685" operator="equal">
      <formula>"SI"</formula>
    </cfRule>
  </conditionalFormatting>
  <conditionalFormatting sqref="BA529">
    <cfRule type="cellIs" dxfId="4253" priority="6682" operator="equal">
      <formula>"NO"</formula>
    </cfRule>
    <cfRule type="cellIs" dxfId="4252" priority="6683" operator="equal">
      <formula>"SI"</formula>
    </cfRule>
  </conditionalFormatting>
  <conditionalFormatting sqref="BA529:BA533">
    <cfRule type="cellIs" dxfId="4251" priority="6679" operator="equal">
      <formula>"Evitar"</formula>
    </cfRule>
    <cfRule type="cellIs" dxfId="4250" priority="6680" operator="equal">
      <formula>"Aceptar"</formula>
    </cfRule>
    <cfRule type="cellIs" dxfId="4249" priority="6681" operator="equal">
      <formula>"Reducir"</formula>
    </cfRule>
  </conditionalFormatting>
  <conditionalFormatting sqref="AJ529:AK533">
    <cfRule type="cellIs" dxfId="4248" priority="6677" operator="equal">
      <formula>"NO"</formula>
    </cfRule>
    <cfRule type="cellIs" dxfId="4247" priority="6678" operator="equal">
      <formula>"SI"</formula>
    </cfRule>
  </conditionalFormatting>
  <conditionalFormatting sqref="AL529:AM533">
    <cfRule type="cellIs" dxfId="4246" priority="6675" operator="equal">
      <formula>"ALE"</formula>
    </cfRule>
    <cfRule type="cellIs" dxfId="4245" priority="6676" operator="equal">
      <formula>"CON"</formula>
    </cfRule>
  </conditionalFormatting>
  <conditionalFormatting sqref="AH529:AI533">
    <cfRule type="cellIs" dxfId="4244" priority="6671" operator="equal">
      <formula>0</formula>
    </cfRule>
    <cfRule type="cellIs" dxfId="4243" priority="6672" operator="between">
      <formula>"0.1"</formula>
      <formula>100</formula>
    </cfRule>
    <cfRule type="cellIs" dxfId="4242" priority="6673" operator="between">
      <formula>0</formula>
      <formula>100</formula>
    </cfRule>
    <cfRule type="cellIs" dxfId="4241" priority="6674" operator="between">
      <formula>0</formula>
      <formula>100</formula>
    </cfRule>
  </conditionalFormatting>
  <conditionalFormatting sqref="AI529:AI533">
    <cfRule type="cellIs" dxfId="4240" priority="6668" operator="equal">
      <formula>0</formula>
    </cfRule>
    <cfRule type="cellIs" dxfId="4239" priority="6669" operator="between">
      <formula>0</formula>
      <formula>100</formula>
    </cfRule>
    <cfRule type="cellIs" dxfId="4238" priority="6670" operator="between">
      <formula>"0.1"</formula>
      <formula>100</formula>
    </cfRule>
  </conditionalFormatting>
  <conditionalFormatting sqref="AH529:AH533">
    <cfRule type="cellIs" dxfId="4237" priority="6667" operator="equal">
      <formula>0.58</formula>
    </cfRule>
  </conditionalFormatting>
  <conditionalFormatting sqref="AI529:AI533">
    <cfRule type="cellIs" dxfId="4236" priority="6666" operator="equal">
      <formula>0.56</formula>
    </cfRule>
  </conditionalFormatting>
  <conditionalFormatting sqref="AN531:AO533">
    <cfRule type="cellIs" dxfId="4235" priority="6664" operator="equal">
      <formula>"NO"</formula>
    </cfRule>
  </conditionalFormatting>
  <conditionalFormatting sqref="U529:V533">
    <cfRule type="cellIs" dxfId="4234" priority="6663" operator="equal">
      <formula>"X"</formula>
    </cfRule>
  </conditionalFormatting>
  <conditionalFormatting sqref="AC529:AD533">
    <cfRule type="cellIs" dxfId="4233" priority="6662" operator="equal">
      <formula>25</formula>
    </cfRule>
  </conditionalFormatting>
  <conditionalFormatting sqref="AE529:AF533">
    <cfRule type="cellIs" dxfId="4232" priority="6661" operator="equal">
      <formula>15</formula>
    </cfRule>
  </conditionalFormatting>
  <conditionalFormatting sqref="U529:U533">
    <cfRule type="cellIs" dxfId="4231" priority="6659" operator="equal">
      <formula>"Y"</formula>
    </cfRule>
  </conditionalFormatting>
  <conditionalFormatting sqref="V529:V533">
    <cfRule type="cellIs" dxfId="4230" priority="6660" operator="equal">
      <formula>"X"</formula>
    </cfRule>
  </conditionalFormatting>
  <conditionalFormatting sqref="AC529:AD533">
    <cfRule type="expression" dxfId="4229" priority="6658">
      <formula>AE529=15</formula>
    </cfRule>
  </conditionalFormatting>
  <conditionalFormatting sqref="AE529:AF533">
    <cfRule type="expression" dxfId="4228" priority="6657">
      <formula>AC529=25</formula>
    </cfRule>
  </conditionalFormatting>
  <conditionalFormatting sqref="V529:V533">
    <cfRule type="expression" dxfId="4227" priority="6655">
      <formula>U529=Y</formula>
    </cfRule>
    <cfRule type="expression" dxfId="4226" priority="6656">
      <formula>U529="y"</formula>
    </cfRule>
  </conditionalFormatting>
  <conditionalFormatting sqref="V530">
    <cfRule type="expression" dxfId="4225" priority="6653">
      <formula>$U$20=Y</formula>
    </cfRule>
    <cfRule type="expression" dxfId="4224" priority="6654">
      <formula>$U$20=x</formula>
    </cfRule>
  </conditionalFormatting>
  <conditionalFormatting sqref="AA529:AB529">
    <cfRule type="expression" dxfId="4223" priority="6640">
      <formula>AA529=10</formula>
    </cfRule>
    <cfRule type="expression" dxfId="4222" priority="6641">
      <formula>Y529=15</formula>
    </cfRule>
    <cfRule type="expression" dxfId="4221" priority="6642">
      <formula>W529=25</formula>
    </cfRule>
    <cfRule type="cellIs" dxfId="4220" priority="6652" operator="equal">
      <formula>25</formula>
    </cfRule>
  </conditionalFormatting>
  <conditionalFormatting sqref="AA529:AB529">
    <cfRule type="expression" dxfId="4219" priority="6649">
      <formula>AC529=15</formula>
    </cfRule>
    <cfRule type="expression" dxfId="4218" priority="6650">
      <formula>AE529=10</formula>
    </cfRule>
    <cfRule type="expression" dxfId="4217" priority="6651">
      <formula>AC529=15</formula>
    </cfRule>
  </conditionalFormatting>
  <conditionalFormatting sqref="W529:X529">
    <cfRule type="expression" dxfId="4216" priority="6646">
      <formula>AA529=10</formula>
    </cfRule>
    <cfRule type="expression" dxfId="4215" priority="6647">
      <formula>W529=25</formula>
    </cfRule>
    <cfRule type="expression" dxfId="4214" priority="6648">
      <formula>Y529=15</formula>
    </cfRule>
  </conditionalFormatting>
  <conditionalFormatting sqref="Y529:Z529">
    <cfRule type="expression" dxfId="4213" priority="6643">
      <formula>Y529=15</formula>
    </cfRule>
    <cfRule type="expression" dxfId="4212" priority="6644">
      <formula>AA529=10</formula>
    </cfRule>
    <cfRule type="expression" dxfId="4211" priority="6645">
      <formula>W529=25</formula>
    </cfRule>
  </conditionalFormatting>
  <conditionalFormatting sqref="AA530:AB533">
    <cfRule type="expression" dxfId="4210" priority="6627">
      <formula>AA530=10</formula>
    </cfRule>
    <cfRule type="expression" dxfId="4209" priority="6628">
      <formula>Y530=15</formula>
    </cfRule>
    <cfRule type="expression" dxfId="4208" priority="6629">
      <formula>W530=25</formula>
    </cfRule>
    <cfRule type="cellIs" dxfId="4207" priority="6639" operator="equal">
      <formula>25</formula>
    </cfRule>
  </conditionalFormatting>
  <conditionalFormatting sqref="AA530:AB533">
    <cfRule type="expression" dxfId="4206" priority="6636">
      <formula>AC530=15</formula>
    </cfRule>
    <cfRule type="expression" dxfId="4205" priority="6637">
      <formula>AE530=10</formula>
    </cfRule>
    <cfRule type="expression" dxfId="4204" priority="6638">
      <formula>AC530=15</formula>
    </cfRule>
  </conditionalFormatting>
  <conditionalFormatting sqref="W530:X533">
    <cfRule type="expression" dxfId="4203" priority="6633">
      <formula>AA530=10</formula>
    </cfRule>
    <cfRule type="expression" dxfId="4202" priority="6634">
      <formula>W530=25</formula>
    </cfRule>
    <cfRule type="expression" dxfId="4201" priority="6635">
      <formula>Y530=15</formula>
    </cfRule>
  </conditionalFormatting>
  <conditionalFormatting sqref="Y530:Z533">
    <cfRule type="expression" dxfId="4200" priority="6630">
      <formula>Y530=15</formula>
    </cfRule>
    <cfRule type="expression" dxfId="4199" priority="6631">
      <formula>AA530=10</formula>
    </cfRule>
    <cfRule type="expression" dxfId="4198" priority="6632">
      <formula>W530=25</formula>
    </cfRule>
  </conditionalFormatting>
  <conditionalFormatting sqref="U529:U533">
    <cfRule type="expression" dxfId="4197" priority="6626">
      <formula>V529="X"</formula>
    </cfRule>
  </conditionalFormatting>
  <conditionalFormatting sqref="AN529:AO529">
    <cfRule type="cellIs" dxfId="4196" priority="6624" operator="equal">
      <formula>"NO"</formula>
    </cfRule>
  </conditionalFormatting>
  <conditionalFormatting sqref="AN530:AO530">
    <cfRule type="cellIs" dxfId="4195" priority="6622" operator="equal">
      <formula>"NO"</formula>
    </cfRule>
  </conditionalFormatting>
  <conditionalFormatting sqref="U547:V551">
    <cfRule type="cellIs" dxfId="4194" priority="6378" operator="equal">
      <formula>"X"</formula>
    </cfRule>
  </conditionalFormatting>
  <conditionalFormatting sqref="AJ549:AK551">
    <cfRule type="cellIs" dxfId="4193" priority="6376" operator="equal">
      <formula>"NO"</formula>
    </cfRule>
    <cfRule type="cellIs" dxfId="4192" priority="6377" operator="equal">
      <formula>"SI"</formula>
    </cfRule>
  </conditionalFormatting>
  <conditionalFormatting sqref="AL549:AM551">
    <cfRule type="cellIs" dxfId="4191" priority="6374" operator="equal">
      <formula>"ALE"</formula>
    </cfRule>
    <cfRule type="cellIs" dxfId="4190" priority="6375" operator="equal">
      <formula>"CON"</formula>
    </cfRule>
  </conditionalFormatting>
  <conditionalFormatting sqref="U547:U551">
    <cfRule type="cellIs" dxfId="4189" priority="6319" operator="equal">
      <formula>"Y"</formula>
    </cfRule>
  </conditionalFormatting>
  <conditionalFormatting sqref="AH547:AI551">
    <cfRule type="cellIs" dxfId="4188" priority="6370" operator="equal">
      <formula>0</formula>
    </cfRule>
    <cfRule type="cellIs" dxfId="4187" priority="6371" operator="between">
      <formula>"0.1"</formula>
      <formula>100</formula>
    </cfRule>
    <cfRule type="cellIs" dxfId="4186" priority="6372" operator="between">
      <formula>0</formula>
      <formula>100</formula>
    </cfRule>
    <cfRule type="cellIs" dxfId="4185" priority="6373" operator="between">
      <formula>0</formula>
      <formula>100</formula>
    </cfRule>
  </conditionalFormatting>
  <conditionalFormatting sqref="AI547:AI551">
    <cfRule type="cellIs" dxfId="4184" priority="6367" operator="equal">
      <formula>0</formula>
    </cfRule>
    <cfRule type="cellIs" dxfId="4183" priority="6368" operator="between">
      <formula>0</formula>
      <formula>100</formula>
    </cfRule>
    <cfRule type="cellIs" dxfId="4182" priority="6369" operator="between">
      <formula>"0.1"</formula>
      <formula>100</formula>
    </cfRule>
  </conditionalFormatting>
  <conditionalFormatting sqref="BA547">
    <cfRule type="cellIs" dxfId="4181" priority="6365" operator="equal">
      <formula>"NO"</formula>
    </cfRule>
    <cfRule type="cellIs" dxfId="4180" priority="6366" operator="equal">
      <formula>"SI"</formula>
    </cfRule>
  </conditionalFormatting>
  <conditionalFormatting sqref="AH547:AH551">
    <cfRule type="cellIs" dxfId="4179" priority="6364" operator="equal">
      <formula>0.58</formula>
    </cfRule>
  </conditionalFormatting>
  <conditionalFormatting sqref="AI547:AI551">
    <cfRule type="cellIs" dxfId="4178" priority="6363" operator="equal">
      <formula>0.56</formula>
    </cfRule>
  </conditionalFormatting>
  <conditionalFormatting sqref="AX547:AX551">
    <cfRule type="expression" dxfId="4177" priority="6337">
      <formula>"&lt;,2"</formula>
    </cfRule>
  </conditionalFormatting>
  <conditionalFormatting sqref="AV547:AV551">
    <cfRule type="expression" dxfId="4176" priority="6336">
      <formula>"&lt;,2"</formula>
    </cfRule>
  </conditionalFormatting>
  <conditionalFormatting sqref="AZ547">
    <cfRule type="expression" dxfId="4175" priority="6338">
      <formula>$BC547=25</formula>
    </cfRule>
    <cfRule type="expression" dxfId="4174" priority="6339">
      <formula>$BC547=24</formula>
    </cfRule>
    <cfRule type="expression" dxfId="4173" priority="6340">
      <formula>$BC547=23</formula>
    </cfRule>
    <cfRule type="expression" dxfId="4172" priority="6341">
      <formula>$BC547=22</formula>
    </cfRule>
    <cfRule type="expression" dxfId="4171" priority="6342">
      <formula>$BC547=21</formula>
    </cfRule>
    <cfRule type="expression" dxfId="4170" priority="6343">
      <formula>$BC547=20</formula>
    </cfRule>
    <cfRule type="expression" dxfId="4169" priority="6344">
      <formula>$BC547=19</formula>
    </cfRule>
    <cfRule type="expression" dxfId="4168" priority="6345">
      <formula>$BC547=18</formula>
    </cfRule>
    <cfRule type="expression" dxfId="4167" priority="6346">
      <formula>$BC547=17</formula>
    </cfRule>
    <cfRule type="expression" dxfId="4166" priority="6347">
      <formula>$BC547=16</formula>
    </cfRule>
    <cfRule type="expression" dxfId="4165" priority="6348">
      <formula>$BC547=15</formula>
    </cfRule>
    <cfRule type="expression" dxfId="4164" priority="6349">
      <formula>$BC547=14</formula>
    </cfRule>
    <cfRule type="expression" dxfId="4163" priority="6350">
      <formula>$BC547=13</formula>
    </cfRule>
    <cfRule type="expression" dxfId="4162" priority="6351">
      <formula>$BC547=12</formula>
    </cfRule>
    <cfRule type="expression" dxfId="4161" priority="6352">
      <formula>$BC547=11</formula>
    </cfRule>
    <cfRule type="expression" dxfId="4160" priority="6353">
      <formula>$BC547=10</formula>
    </cfRule>
    <cfRule type="expression" dxfId="4159" priority="6354">
      <formula>$BC547=9</formula>
    </cfRule>
    <cfRule type="expression" dxfId="4158" priority="6355">
      <formula>$BC547=8</formula>
    </cfRule>
    <cfRule type="expression" dxfId="4157" priority="6356">
      <formula>$BC547=7</formula>
    </cfRule>
    <cfRule type="expression" dxfId="4156" priority="6357">
      <formula>$BC547=6</formula>
    </cfRule>
    <cfRule type="expression" dxfId="4155" priority="6358">
      <formula>$BC547=5</formula>
    </cfRule>
    <cfRule type="expression" dxfId="4154" priority="6359">
      <formula>$BC547=4</formula>
    </cfRule>
    <cfRule type="expression" dxfId="4153" priority="6360">
      <formula>$BC547=3</formula>
    </cfRule>
    <cfRule type="expression" dxfId="4152" priority="6361">
      <formula>$BC547=2</formula>
    </cfRule>
    <cfRule type="expression" dxfId="4151" priority="6362">
      <formula>$BC547=1</formula>
    </cfRule>
  </conditionalFormatting>
  <conditionalFormatting sqref="AW547:AW551">
    <cfRule type="beginsWith" dxfId="4150" priority="6331" operator="beginsWith" text="MUY ALTA">
      <formula>LEFT(AW547,LEN("MUY ALTA"))="MUY ALTA"</formula>
    </cfRule>
    <cfRule type="beginsWith" dxfId="4149" priority="6332" operator="beginsWith" text="ALTA">
      <formula>LEFT(AW547,LEN("ALTA"))="ALTA"</formula>
    </cfRule>
    <cfRule type="beginsWith" dxfId="4148" priority="6333" operator="beginsWith" text="MEDIA">
      <formula>LEFT(AW547,LEN("MEDIA"))="MEDIA"</formula>
    </cfRule>
    <cfRule type="beginsWith" dxfId="4147" priority="6334" operator="beginsWith" text="BAJA">
      <formula>LEFT(AW547,LEN("BAJA"))="BAJA"</formula>
    </cfRule>
    <cfRule type="beginsWith" dxfId="4146" priority="6335" operator="beginsWith" text="MUY BAJA">
      <formula>LEFT(AW547,LEN("MUY BAJA"))="MUY BAJA"</formula>
    </cfRule>
  </conditionalFormatting>
  <conditionalFormatting sqref="AY547:AY551">
    <cfRule type="beginsWith" dxfId="4145" priority="6326" operator="beginsWith" text="MUY ALTA">
      <formula>LEFT(AY547,LEN("MUY ALTA"))="MUY ALTA"</formula>
    </cfRule>
    <cfRule type="beginsWith" dxfId="4144" priority="6327" operator="beginsWith" text="ALTA">
      <formula>LEFT(AY547,LEN("ALTA"))="ALTA"</formula>
    </cfRule>
    <cfRule type="beginsWith" dxfId="4143" priority="6328" operator="beginsWith" text="MEDIA">
      <formula>LEFT(AY547,LEN("MEDIA"))="MEDIA"</formula>
    </cfRule>
    <cfRule type="beginsWith" dxfId="4142" priority="6329" operator="beginsWith" text="BAJA">
      <formula>LEFT(AY547,LEN("BAJA"))="BAJA"</formula>
    </cfRule>
    <cfRule type="beginsWith" dxfId="4141" priority="6330" operator="beginsWith" text="MUY BAJA">
      <formula>LEFT(AY547,LEN("MUY BAJA"))="MUY BAJA"</formula>
    </cfRule>
  </conditionalFormatting>
  <conditionalFormatting sqref="AN549:AO551">
    <cfRule type="cellIs" dxfId="4140" priority="6324" operator="equal">
      <formula>"NO"</formula>
    </cfRule>
  </conditionalFormatting>
  <conditionalFormatting sqref="BA547:BA551">
    <cfRule type="cellIs" dxfId="4139" priority="6321" operator="equal">
      <formula>"Evitar"</formula>
    </cfRule>
    <cfRule type="cellIs" dxfId="4138" priority="6322" operator="equal">
      <formula>"Aceptar"</formula>
    </cfRule>
    <cfRule type="cellIs" dxfId="4137" priority="6323" operator="equal">
      <formula>"Reducir"</formula>
    </cfRule>
  </conditionalFormatting>
  <conditionalFormatting sqref="V547:V551">
    <cfRule type="cellIs" dxfId="4136" priority="6320" operator="equal">
      <formula>"X"</formula>
    </cfRule>
  </conditionalFormatting>
  <conditionalFormatting sqref="R547">
    <cfRule type="expression" dxfId="4135" priority="6294">
      <formula>$S547=25</formula>
    </cfRule>
    <cfRule type="expression" dxfId="4134" priority="6295">
      <formula>$S547=24</formula>
    </cfRule>
    <cfRule type="expression" dxfId="4133" priority="6296">
      <formula>$S547=23</formula>
    </cfRule>
    <cfRule type="expression" dxfId="4132" priority="6297">
      <formula>$S547=22</formula>
    </cfRule>
    <cfRule type="expression" dxfId="4131" priority="6298">
      <formula>$S547=21</formula>
    </cfRule>
    <cfRule type="expression" dxfId="4130" priority="6299">
      <formula>$S547=20</formula>
    </cfRule>
    <cfRule type="expression" dxfId="4129" priority="6300">
      <formula>$S547=19</formula>
    </cfRule>
    <cfRule type="expression" dxfId="4128" priority="6301">
      <formula>$S547=18</formula>
    </cfRule>
    <cfRule type="expression" dxfId="4127" priority="6302">
      <formula>$S547=17</formula>
    </cfRule>
    <cfRule type="expression" dxfId="4126" priority="6303">
      <formula>$S547=16</formula>
    </cfRule>
    <cfRule type="expression" dxfId="4125" priority="6304">
      <formula>$S547=15</formula>
    </cfRule>
    <cfRule type="expression" dxfId="4124" priority="6305">
      <formula>$S547=14</formula>
    </cfRule>
    <cfRule type="expression" dxfId="4123" priority="6306">
      <formula>$S547=13</formula>
    </cfRule>
    <cfRule type="expression" dxfId="4122" priority="6307">
      <formula>$S547=12</formula>
    </cfRule>
    <cfRule type="expression" dxfId="4121" priority="6308">
      <formula>$S547=11</formula>
    </cfRule>
    <cfRule type="expression" dxfId="4120" priority="6309">
      <formula>$S547=10</formula>
    </cfRule>
    <cfRule type="expression" dxfId="4119" priority="6310">
      <formula>$S547=9</formula>
    </cfRule>
    <cfRule type="expression" dxfId="4118" priority="6311">
      <formula>$S547=8</formula>
    </cfRule>
    <cfRule type="expression" dxfId="4117" priority="6312">
      <formula>$S547=7</formula>
    </cfRule>
    <cfRule type="expression" dxfId="4116" priority="6313">
      <formula>$S547=6</formula>
    </cfRule>
    <cfRule type="expression" dxfId="4115" priority="6314">
      <formula>$S547=5</formula>
    </cfRule>
    <cfRule type="expression" dxfId="4114" priority="6315">
      <formula>$S547=4</formula>
    </cfRule>
    <cfRule type="expression" dxfId="4113" priority="6316">
      <formula>$S547=3</formula>
    </cfRule>
    <cfRule type="expression" dxfId="4112" priority="6317">
      <formula>$S547=2</formula>
    </cfRule>
    <cfRule type="expression" dxfId="4111" priority="6318">
      <formula>$S547=1</formula>
    </cfRule>
  </conditionalFormatting>
  <conditionalFormatting sqref="P547:P551">
    <cfRule type="expression" dxfId="4110" priority="6293">
      <formula>"&lt;,2"</formula>
    </cfRule>
  </conditionalFormatting>
  <conditionalFormatting sqref="Q547:Q551">
    <cfRule type="cellIs" dxfId="4109" priority="6285" operator="equal">
      <formula>20</formula>
    </cfRule>
    <cfRule type="cellIs" dxfId="4108" priority="6286" operator="equal">
      <formula>10</formula>
    </cfRule>
    <cfRule type="cellIs" dxfId="4107" priority="6287" operator="equal">
      <formula>5</formula>
    </cfRule>
    <cfRule type="cellIs" dxfId="4106" priority="6288" operator="equal">
      <formula>1</formula>
    </cfRule>
    <cfRule type="cellIs" dxfId="4105" priority="6289" operator="equal">
      <formula>0.8</formula>
    </cfRule>
    <cfRule type="cellIs" dxfId="4104" priority="6290" operator="equal">
      <formula>0.6</formula>
    </cfRule>
    <cfRule type="cellIs" dxfId="4103" priority="6291" operator="equal">
      <formula>0.4</formula>
    </cfRule>
    <cfRule type="cellIs" dxfId="4102" priority="6292" operator="equal">
      <formula>20%</formula>
    </cfRule>
  </conditionalFormatting>
  <conditionalFormatting sqref="O547:O551">
    <cfRule type="cellIs" dxfId="4101" priority="6278" operator="equal">
      <formula>"MUY ALTA "</formula>
    </cfRule>
    <cfRule type="cellIs" dxfId="4100" priority="6279" operator="equal">
      <formula>"MUY ALTA"</formula>
    </cfRule>
    <cfRule type="cellIs" dxfId="4099" priority="6280" operator="equal">
      <formula>"ALTA"</formula>
    </cfRule>
    <cfRule type="cellIs" dxfId="4098" priority="6281" operator="equal">
      <formula>"MEDIA"</formula>
    </cfRule>
    <cfRule type="cellIs" dxfId="4097" priority="6282" operator="equal">
      <formula>"BAJA"</formula>
    </cfRule>
    <cfRule type="cellIs" dxfId="4096" priority="6283" operator="equal">
      <formula>"MUY BAJA"</formula>
    </cfRule>
    <cfRule type="cellIs" dxfId="4095" priority="6284" operator="equal">
      <formula>0.2</formula>
    </cfRule>
  </conditionalFormatting>
  <conditionalFormatting sqref="N547:N551">
    <cfRule type="beginsWith" priority="6271" operator="beginsWith" text="La actividad que conlleva el riesgo se ejecuta como máximos 2 veces por año">
      <formula>LEFT(N547,LEN("La actividad que conlleva el riesgo se ejecuta como máximos 2 veces por año"))="La actividad que conlleva el riesgo se ejecuta como máximos 2 veces por año"</formula>
    </cfRule>
    <cfRule type="cellIs" dxfId="4094" priority="6272" operator="equal">
      <formula>"La actividad que conlleva el riesgo se ejecuta como máximos 2 veces por año"</formula>
    </cfRule>
    <cfRule type="cellIs" dxfId="4093" priority="6273" operator="equal">
      <formula>"La actividad que conlleva el riesgo se ejecuta como máximos 2 veces por año "</formula>
    </cfRule>
    <cfRule type="containsText" dxfId="4092" priority="6275" operator="containsText" text="La actividad que conlleva el riesgo se ejecuta como máximos 2 veces por año">
      <formula>NOT(ISERROR(SEARCH("La actividad que conlleva el riesgo se ejecuta como máximos 2 veces por año",N547)))</formula>
    </cfRule>
    <cfRule type="cellIs" dxfId="4091" priority="6276" operator="equal">
      <formula>"La actividad que conlleva el riesgo se ejecuta como máximos 2 veces por año"</formula>
    </cfRule>
    <cfRule type="cellIs" dxfId="4090" priority="6277" operator="equal">
      <formula>"La actividad que conlleva el riesgo se ejecuta como máximos 2 veces por año"</formula>
    </cfRule>
  </conditionalFormatting>
  <conditionalFormatting sqref="V547:V551">
    <cfRule type="expression" dxfId="4089" priority="6269">
      <formula>U547=Y</formula>
    </cfRule>
    <cfRule type="expression" dxfId="4088" priority="6270">
      <formula>U547="y"</formula>
    </cfRule>
  </conditionalFormatting>
  <conditionalFormatting sqref="V548">
    <cfRule type="expression" dxfId="4087" priority="6267">
      <formula>$U$20=Y</formula>
    </cfRule>
    <cfRule type="expression" dxfId="4086" priority="6268">
      <formula>$U$20=x</formula>
    </cfRule>
  </conditionalFormatting>
  <conditionalFormatting sqref="U547:U551">
    <cfRule type="expression" dxfId="4085" priority="6266">
      <formula>V547="X"</formula>
    </cfRule>
  </conditionalFormatting>
  <conditionalFormatting sqref="V547:V551">
    <cfRule type="expression" dxfId="4084" priority="6264">
      <formula>U547=Y</formula>
    </cfRule>
    <cfRule type="expression" dxfId="4083" priority="6265">
      <formula>U547="y"</formula>
    </cfRule>
  </conditionalFormatting>
  <conditionalFormatting sqref="V548">
    <cfRule type="expression" dxfId="4082" priority="6262">
      <formula>$U$20=Y</formula>
    </cfRule>
    <cfRule type="expression" dxfId="4081" priority="6263">
      <formula>$U$20=x</formula>
    </cfRule>
  </conditionalFormatting>
  <conditionalFormatting sqref="U547:U551">
    <cfRule type="expression" dxfId="4080" priority="6261">
      <formula>V547="X"</formula>
    </cfRule>
  </conditionalFormatting>
  <conditionalFormatting sqref="AA547:AB547">
    <cfRule type="expression" dxfId="4079" priority="6248">
      <formula>AA547=10</formula>
    </cfRule>
    <cfRule type="expression" dxfId="4078" priority="6249">
      <formula>Y547=15</formula>
    </cfRule>
    <cfRule type="expression" dxfId="4077" priority="6250">
      <formula>W547=25</formula>
    </cfRule>
    <cfRule type="cellIs" dxfId="4076" priority="6260" operator="equal">
      <formula>25</formula>
    </cfRule>
  </conditionalFormatting>
  <conditionalFormatting sqref="AA547:AB547">
    <cfRule type="expression" dxfId="4075" priority="6257">
      <formula>AC547=15</formula>
    </cfRule>
    <cfRule type="expression" dxfId="4074" priority="6258">
      <formula>AE547=10</formula>
    </cfRule>
    <cfRule type="expression" dxfId="4073" priority="6259">
      <formula>AC547=15</formula>
    </cfRule>
  </conditionalFormatting>
  <conditionalFormatting sqref="W547:X547">
    <cfRule type="expression" dxfId="4072" priority="6254">
      <formula>AA547=10</formula>
    </cfRule>
    <cfRule type="expression" dxfId="4071" priority="6255">
      <formula>W547=25</formula>
    </cfRule>
    <cfRule type="expression" dxfId="4070" priority="6256">
      <formula>Y547=15</formula>
    </cfRule>
  </conditionalFormatting>
  <conditionalFormatting sqref="Y547:Z547">
    <cfRule type="expression" dxfId="4069" priority="6251">
      <formula>Y547=15</formula>
    </cfRule>
    <cfRule type="expression" dxfId="4068" priority="6252">
      <formula>AA547=10</formula>
    </cfRule>
    <cfRule type="expression" dxfId="4067" priority="6253">
      <formula>W547=25</formula>
    </cfRule>
  </conditionalFormatting>
  <conditionalFormatting sqref="AC547:AD547">
    <cfRule type="cellIs" dxfId="4066" priority="6247" operator="equal">
      <formula>25</formula>
    </cfRule>
  </conditionalFormatting>
  <conditionalFormatting sqref="AE547:AF547">
    <cfRule type="cellIs" dxfId="4065" priority="6246" operator="equal">
      <formula>15</formula>
    </cfRule>
  </conditionalFormatting>
  <conditionalFormatting sqref="AC547:AD547">
    <cfRule type="expression" dxfId="4064" priority="6245">
      <formula>AE547=15</formula>
    </cfRule>
  </conditionalFormatting>
  <conditionalFormatting sqref="AE547:AF547">
    <cfRule type="expression" dxfId="4063" priority="6244">
      <formula>AC547=25</formula>
    </cfRule>
  </conditionalFormatting>
  <conditionalFormatting sqref="AA549:AB551">
    <cfRule type="expression" dxfId="4062" priority="6231">
      <formula>AA549=10</formula>
    </cfRule>
    <cfRule type="expression" dxfId="4061" priority="6232">
      <formula>Y549=15</formula>
    </cfRule>
    <cfRule type="expression" dxfId="4060" priority="6233">
      <formula>W549=25</formula>
    </cfRule>
    <cfRule type="cellIs" dxfId="4059" priority="6243" operator="equal">
      <formula>25</formula>
    </cfRule>
  </conditionalFormatting>
  <conditionalFormatting sqref="AA549:AB551">
    <cfRule type="expression" dxfId="4058" priority="6240">
      <formula>AC549=15</formula>
    </cfRule>
    <cfRule type="expression" dxfId="4057" priority="6241">
      <formula>AE549=10</formula>
    </cfRule>
    <cfRule type="expression" dxfId="4056" priority="6242">
      <formula>AC549=15</formula>
    </cfRule>
  </conditionalFormatting>
  <conditionalFormatting sqref="W549:X551">
    <cfRule type="expression" dxfId="4055" priority="6237">
      <formula>AA549=10</formula>
    </cfRule>
    <cfRule type="expression" dxfId="4054" priority="6238">
      <formula>W549=25</formula>
    </cfRule>
    <cfRule type="expression" dxfId="4053" priority="6239">
      <formula>Y549=15</formula>
    </cfRule>
  </conditionalFormatting>
  <conditionalFormatting sqref="Y549:Z551">
    <cfRule type="expression" dxfId="4052" priority="6234">
      <formula>Y549=15</formula>
    </cfRule>
    <cfRule type="expression" dxfId="4051" priority="6235">
      <formula>AA549=10</formula>
    </cfRule>
    <cfRule type="expression" dxfId="4050" priority="6236">
      <formula>W549=25</formula>
    </cfRule>
  </conditionalFormatting>
  <conditionalFormatting sqref="AA548:AB548">
    <cfRule type="expression" dxfId="4049" priority="6218">
      <formula>AA548=10</formula>
    </cfRule>
    <cfRule type="expression" dxfId="4048" priority="6219">
      <formula>Y548=15</formula>
    </cfRule>
    <cfRule type="expression" dxfId="4047" priority="6220">
      <formula>W548=25</formula>
    </cfRule>
    <cfRule type="cellIs" dxfId="4046" priority="6230" operator="equal">
      <formula>25</formula>
    </cfRule>
  </conditionalFormatting>
  <conditionalFormatting sqref="AA548:AB548">
    <cfRule type="expression" dxfId="4045" priority="6227">
      <formula>AC548=15</formula>
    </cfRule>
    <cfRule type="expression" dxfId="4044" priority="6228">
      <formula>AE548=10</formula>
    </cfRule>
    <cfRule type="expression" dxfId="4043" priority="6229">
      <formula>AC548=15</formula>
    </cfRule>
  </conditionalFormatting>
  <conditionalFormatting sqref="W548:X548">
    <cfRule type="expression" dxfId="4042" priority="6224">
      <formula>AA548=10</formula>
    </cfRule>
    <cfRule type="expression" dxfId="4041" priority="6225">
      <formula>W548=25</formula>
    </cfRule>
    <cfRule type="expression" dxfId="4040" priority="6226">
      <formula>Y548=15</formula>
    </cfRule>
  </conditionalFormatting>
  <conditionalFormatting sqref="Y548:Z548">
    <cfRule type="expression" dxfId="4039" priority="6221">
      <formula>Y548=15</formula>
    </cfRule>
    <cfRule type="expression" dxfId="4038" priority="6222">
      <formula>AA548=10</formula>
    </cfRule>
    <cfRule type="expression" dxfId="4037" priority="6223">
      <formula>W548=25</formula>
    </cfRule>
  </conditionalFormatting>
  <conditionalFormatting sqref="AC548:AD551">
    <cfRule type="cellIs" dxfId="4036" priority="6217" operator="equal">
      <formula>25</formula>
    </cfRule>
  </conditionalFormatting>
  <conditionalFormatting sqref="AE548:AF551">
    <cfRule type="cellIs" dxfId="4035" priority="6216" operator="equal">
      <formula>15</formula>
    </cfRule>
  </conditionalFormatting>
  <conditionalFormatting sqref="AC548:AD551">
    <cfRule type="expression" dxfId="4034" priority="6215">
      <formula>AE548=15</formula>
    </cfRule>
  </conditionalFormatting>
  <conditionalFormatting sqref="AE548:AF551">
    <cfRule type="expression" dxfId="4033" priority="6214">
      <formula>AC548=25</formula>
    </cfRule>
  </conditionalFormatting>
  <conditionalFormatting sqref="AN547:AO547">
    <cfRule type="cellIs" dxfId="4032" priority="6208" operator="equal">
      <formula>"NO"</formula>
    </cfRule>
  </conditionalFormatting>
  <conditionalFormatting sqref="AJ547:AK547">
    <cfRule type="cellIs" dxfId="4031" priority="6212" operator="equal">
      <formula>"NO"</formula>
    </cfRule>
    <cfRule type="cellIs" dxfId="4030" priority="6213" operator="equal">
      <formula>"SI"</formula>
    </cfRule>
  </conditionalFormatting>
  <conditionalFormatting sqref="AL547:AM547">
    <cfRule type="cellIs" dxfId="4029" priority="6210" operator="equal">
      <formula>"ALE"</formula>
    </cfRule>
    <cfRule type="cellIs" dxfId="4028" priority="6211" operator="equal">
      <formula>"CON"</formula>
    </cfRule>
  </conditionalFormatting>
  <conditionalFormatting sqref="AJ548:AK548">
    <cfRule type="cellIs" dxfId="4027" priority="6206" operator="equal">
      <formula>"NO"</formula>
    </cfRule>
    <cfRule type="cellIs" dxfId="4026" priority="6207" operator="equal">
      <formula>"SI"</formula>
    </cfRule>
  </conditionalFormatting>
  <conditionalFormatting sqref="AL548:AM548">
    <cfRule type="cellIs" dxfId="4025" priority="6204" operator="equal">
      <formula>"ALE"</formula>
    </cfRule>
    <cfRule type="cellIs" dxfId="4024" priority="6205" operator="equal">
      <formula>"CON"</formula>
    </cfRule>
  </conditionalFormatting>
  <conditionalFormatting sqref="AN548:AO548">
    <cfRule type="cellIs" dxfId="4023" priority="6202" operator="equal">
      <formula>"NO"</formula>
    </cfRule>
  </conditionalFormatting>
  <conditionalFormatting sqref="CA547:CC551 CE547:CG551 CI547:CK551 CM547:CO551">
    <cfRule type="cellIs" dxfId="4022" priority="6200" operator="equal">
      <formula>"NO"</formula>
    </cfRule>
    <cfRule type="cellIs" dxfId="4021" priority="6201" operator="equal">
      <formula>"SI"</formula>
    </cfRule>
  </conditionalFormatting>
  <conditionalFormatting sqref="DA547:DC551 DE547:DG551 DM547:DO551 DI547:DK551">
    <cfRule type="cellIs" dxfId="4020" priority="6198" operator="equal">
      <formula>"NO"</formula>
    </cfRule>
    <cfRule type="cellIs" dxfId="4019" priority="6199" operator="equal">
      <formula>"SI"</formula>
    </cfRule>
  </conditionalFormatting>
  <conditionalFormatting sqref="CV547:CY551">
    <cfRule type="cellIs" dxfId="4018" priority="6196" operator="equal">
      <formula>"NO"</formula>
    </cfRule>
    <cfRule type="cellIs" dxfId="4017" priority="6197" operator="equal">
      <formula>"SI"</formula>
    </cfRule>
  </conditionalFormatting>
  <conditionalFormatting sqref="U553:V557">
    <cfRule type="cellIs" dxfId="4016" priority="6195" operator="equal">
      <formula>"X"</formula>
    </cfRule>
  </conditionalFormatting>
  <conditionalFormatting sqref="AJ555:AK557">
    <cfRule type="cellIs" dxfId="4015" priority="6193" operator="equal">
      <formula>"NO"</formula>
    </cfRule>
    <cfRule type="cellIs" dxfId="4014" priority="6194" operator="equal">
      <formula>"SI"</formula>
    </cfRule>
  </conditionalFormatting>
  <conditionalFormatting sqref="AL555:AM557">
    <cfRule type="cellIs" dxfId="4013" priority="6191" operator="equal">
      <formula>"ALE"</formula>
    </cfRule>
    <cfRule type="cellIs" dxfId="4012" priority="6192" operator="equal">
      <formula>"CON"</formula>
    </cfRule>
  </conditionalFormatting>
  <conditionalFormatting sqref="U553:U557">
    <cfRule type="cellIs" dxfId="4011" priority="6136" operator="equal">
      <formula>"Y"</formula>
    </cfRule>
  </conditionalFormatting>
  <conditionalFormatting sqref="AH553:AI557">
    <cfRule type="cellIs" dxfId="4010" priority="6187" operator="equal">
      <formula>0</formula>
    </cfRule>
    <cfRule type="cellIs" dxfId="4009" priority="6188" operator="between">
      <formula>"0.1"</formula>
      <formula>100</formula>
    </cfRule>
    <cfRule type="cellIs" dxfId="4008" priority="6189" operator="between">
      <formula>0</formula>
      <formula>100</formula>
    </cfRule>
    <cfRule type="cellIs" dxfId="4007" priority="6190" operator="between">
      <formula>0</formula>
      <formula>100</formula>
    </cfRule>
  </conditionalFormatting>
  <conditionalFormatting sqref="AI553:AI557">
    <cfRule type="cellIs" dxfId="4006" priority="6184" operator="equal">
      <formula>0</formula>
    </cfRule>
    <cfRule type="cellIs" dxfId="4005" priority="6185" operator="between">
      <formula>0</formula>
      <formula>100</formula>
    </cfRule>
    <cfRule type="cellIs" dxfId="4004" priority="6186" operator="between">
      <formula>"0.1"</formula>
      <formula>100</formula>
    </cfRule>
  </conditionalFormatting>
  <conditionalFormatting sqref="BA553">
    <cfRule type="cellIs" dxfId="4003" priority="6182" operator="equal">
      <formula>"NO"</formula>
    </cfRule>
    <cfRule type="cellIs" dxfId="4002" priority="6183" operator="equal">
      <formula>"SI"</formula>
    </cfRule>
  </conditionalFormatting>
  <conditionalFormatting sqref="AH553:AH557">
    <cfRule type="cellIs" dxfId="4001" priority="6181" operator="equal">
      <formula>0.58</formula>
    </cfRule>
  </conditionalFormatting>
  <conditionalFormatting sqref="AI553:AI557">
    <cfRule type="cellIs" dxfId="4000" priority="6180" operator="equal">
      <formula>0.56</formula>
    </cfRule>
  </conditionalFormatting>
  <conditionalFormatting sqref="AX553:AX557">
    <cfRule type="expression" dxfId="3999" priority="6154">
      <formula>"&lt;,2"</formula>
    </cfRule>
  </conditionalFormatting>
  <conditionalFormatting sqref="AV553:AV557">
    <cfRule type="expression" dxfId="3998" priority="6153">
      <formula>"&lt;,2"</formula>
    </cfRule>
  </conditionalFormatting>
  <conditionalFormatting sqref="AZ553">
    <cfRule type="expression" dxfId="3997" priority="6155">
      <formula>$BC553=25</formula>
    </cfRule>
    <cfRule type="expression" dxfId="3996" priority="6156">
      <formula>$BC553=24</formula>
    </cfRule>
    <cfRule type="expression" dxfId="3995" priority="6157">
      <formula>$BC553=23</formula>
    </cfRule>
    <cfRule type="expression" dxfId="3994" priority="6158">
      <formula>$BC553=22</formula>
    </cfRule>
    <cfRule type="expression" dxfId="3993" priority="6159">
      <formula>$BC553=21</formula>
    </cfRule>
    <cfRule type="expression" dxfId="3992" priority="6160">
      <formula>$BC553=20</formula>
    </cfRule>
    <cfRule type="expression" dxfId="3991" priority="6161">
      <formula>$BC553=19</formula>
    </cfRule>
    <cfRule type="expression" dxfId="3990" priority="6162">
      <formula>$BC553=18</formula>
    </cfRule>
    <cfRule type="expression" dxfId="3989" priority="6163">
      <formula>$BC553=17</formula>
    </cfRule>
    <cfRule type="expression" dxfId="3988" priority="6164">
      <formula>$BC553=16</formula>
    </cfRule>
    <cfRule type="expression" dxfId="3987" priority="6165">
      <formula>$BC553=15</formula>
    </cfRule>
    <cfRule type="expression" dxfId="3986" priority="6166">
      <formula>$BC553=14</formula>
    </cfRule>
    <cfRule type="expression" dxfId="3985" priority="6167">
      <formula>$BC553=13</formula>
    </cfRule>
    <cfRule type="expression" dxfId="3984" priority="6168">
      <formula>$BC553=12</formula>
    </cfRule>
    <cfRule type="expression" dxfId="3983" priority="6169">
      <formula>$BC553=11</formula>
    </cfRule>
    <cfRule type="expression" dxfId="3982" priority="6170">
      <formula>$BC553=10</formula>
    </cfRule>
    <cfRule type="expression" dxfId="3981" priority="6171">
      <formula>$BC553=9</formula>
    </cfRule>
    <cfRule type="expression" dxfId="3980" priority="6172">
      <formula>$BC553=8</formula>
    </cfRule>
    <cfRule type="expression" dxfId="3979" priority="6173">
      <formula>$BC553=7</formula>
    </cfRule>
    <cfRule type="expression" dxfId="3978" priority="6174">
      <formula>$BC553=6</formula>
    </cfRule>
    <cfRule type="expression" dxfId="3977" priority="6175">
      <formula>$BC553=5</formula>
    </cfRule>
    <cfRule type="expression" dxfId="3976" priority="6176">
      <formula>$BC553=4</formula>
    </cfRule>
    <cfRule type="expression" dxfId="3975" priority="6177">
      <formula>$BC553=3</formula>
    </cfRule>
    <cfRule type="expression" dxfId="3974" priority="6178">
      <formula>$BC553=2</formula>
    </cfRule>
    <cfRule type="expression" dxfId="3973" priority="6179">
      <formula>$BC553=1</formula>
    </cfRule>
  </conditionalFormatting>
  <conditionalFormatting sqref="AW553:AW557">
    <cfRule type="beginsWith" dxfId="3972" priority="6148" operator="beginsWith" text="MUY ALTA">
      <formula>LEFT(AW553,LEN("MUY ALTA"))="MUY ALTA"</formula>
    </cfRule>
    <cfRule type="beginsWith" dxfId="3971" priority="6149" operator="beginsWith" text="ALTA">
      <formula>LEFT(AW553,LEN("ALTA"))="ALTA"</formula>
    </cfRule>
    <cfRule type="beginsWith" dxfId="3970" priority="6150" operator="beginsWith" text="MEDIA">
      <formula>LEFT(AW553,LEN("MEDIA"))="MEDIA"</formula>
    </cfRule>
    <cfRule type="beginsWith" dxfId="3969" priority="6151" operator="beginsWith" text="BAJA">
      <formula>LEFT(AW553,LEN("BAJA"))="BAJA"</formula>
    </cfRule>
    <cfRule type="beginsWith" dxfId="3968" priority="6152" operator="beginsWith" text="MUY BAJA">
      <formula>LEFT(AW553,LEN("MUY BAJA"))="MUY BAJA"</formula>
    </cfRule>
  </conditionalFormatting>
  <conditionalFormatting sqref="AY553:AY557">
    <cfRule type="beginsWith" dxfId="3967" priority="6143" operator="beginsWith" text="MUY ALTA">
      <formula>LEFT(AY553,LEN("MUY ALTA"))="MUY ALTA"</formula>
    </cfRule>
    <cfRule type="beginsWith" dxfId="3966" priority="6144" operator="beginsWith" text="ALTA">
      <formula>LEFT(AY553,LEN("ALTA"))="ALTA"</formula>
    </cfRule>
    <cfRule type="beginsWith" dxfId="3965" priority="6145" operator="beginsWith" text="MEDIA">
      <formula>LEFT(AY553,LEN("MEDIA"))="MEDIA"</formula>
    </cfRule>
    <cfRule type="beginsWith" dxfId="3964" priority="6146" operator="beginsWith" text="BAJA">
      <formula>LEFT(AY553,LEN("BAJA"))="BAJA"</formula>
    </cfRule>
    <cfRule type="beginsWith" dxfId="3963" priority="6147" operator="beginsWith" text="MUY BAJA">
      <formula>LEFT(AY553,LEN("MUY BAJA"))="MUY BAJA"</formula>
    </cfRule>
  </conditionalFormatting>
  <conditionalFormatting sqref="AN555:AO557">
    <cfRule type="cellIs" dxfId="3962" priority="6141" operator="equal">
      <formula>"NO"</formula>
    </cfRule>
  </conditionalFormatting>
  <conditionalFormatting sqref="BA553:BA557">
    <cfRule type="cellIs" dxfId="3961" priority="6138" operator="equal">
      <formula>"Evitar"</formula>
    </cfRule>
    <cfRule type="cellIs" dxfId="3960" priority="6139" operator="equal">
      <formula>"Aceptar"</formula>
    </cfRule>
    <cfRule type="cellIs" dxfId="3959" priority="6140" operator="equal">
      <formula>"Reducir"</formula>
    </cfRule>
  </conditionalFormatting>
  <conditionalFormatting sqref="V553:V557">
    <cfRule type="cellIs" dxfId="3958" priority="6137" operator="equal">
      <formula>"X"</formula>
    </cfRule>
  </conditionalFormatting>
  <conditionalFormatting sqref="R553">
    <cfRule type="expression" dxfId="3957" priority="6111">
      <formula>$S553=25</formula>
    </cfRule>
    <cfRule type="expression" dxfId="3956" priority="6112">
      <formula>$S553=24</formula>
    </cfRule>
    <cfRule type="expression" dxfId="3955" priority="6113">
      <formula>$S553=23</formula>
    </cfRule>
    <cfRule type="expression" dxfId="3954" priority="6114">
      <formula>$S553=22</formula>
    </cfRule>
    <cfRule type="expression" dxfId="3953" priority="6115">
      <formula>$S553=21</formula>
    </cfRule>
    <cfRule type="expression" dxfId="3952" priority="6116">
      <formula>$S553=20</formula>
    </cfRule>
    <cfRule type="expression" dxfId="3951" priority="6117">
      <formula>$S553=19</formula>
    </cfRule>
    <cfRule type="expression" dxfId="3950" priority="6118">
      <formula>$S553=18</formula>
    </cfRule>
    <cfRule type="expression" dxfId="3949" priority="6119">
      <formula>$S553=17</formula>
    </cfRule>
    <cfRule type="expression" dxfId="3948" priority="6120">
      <formula>$S553=16</formula>
    </cfRule>
    <cfRule type="expression" dxfId="3947" priority="6121">
      <formula>$S553=15</formula>
    </cfRule>
    <cfRule type="expression" dxfId="3946" priority="6122">
      <formula>$S553=14</formula>
    </cfRule>
    <cfRule type="expression" dxfId="3945" priority="6123">
      <formula>$S553=13</formula>
    </cfRule>
    <cfRule type="expression" dxfId="3944" priority="6124">
      <formula>$S553=12</formula>
    </cfRule>
    <cfRule type="expression" dxfId="3943" priority="6125">
      <formula>$S553=11</formula>
    </cfRule>
    <cfRule type="expression" dxfId="3942" priority="6126">
      <formula>$S553=10</formula>
    </cfRule>
    <cfRule type="expression" dxfId="3941" priority="6127">
      <formula>$S553=9</formula>
    </cfRule>
    <cfRule type="expression" dxfId="3940" priority="6128">
      <formula>$S553=8</formula>
    </cfRule>
    <cfRule type="expression" dxfId="3939" priority="6129">
      <formula>$S553=7</formula>
    </cfRule>
    <cfRule type="expression" dxfId="3938" priority="6130">
      <formula>$S553=6</formula>
    </cfRule>
    <cfRule type="expression" dxfId="3937" priority="6131">
      <formula>$S553=5</formula>
    </cfRule>
    <cfRule type="expression" dxfId="3936" priority="6132">
      <formula>$S553=4</formula>
    </cfRule>
    <cfRule type="expression" dxfId="3935" priority="6133">
      <formula>$S553=3</formula>
    </cfRule>
    <cfRule type="expression" dxfId="3934" priority="6134">
      <formula>$S553=2</formula>
    </cfRule>
    <cfRule type="expression" dxfId="3933" priority="6135">
      <formula>$S553=1</formula>
    </cfRule>
  </conditionalFormatting>
  <conditionalFormatting sqref="P553:P557">
    <cfRule type="expression" dxfId="3932" priority="6110">
      <formula>"&lt;,2"</formula>
    </cfRule>
  </conditionalFormatting>
  <conditionalFormatting sqref="Q553:Q557">
    <cfRule type="cellIs" dxfId="3931" priority="6102" operator="equal">
      <formula>20</formula>
    </cfRule>
    <cfRule type="cellIs" dxfId="3930" priority="6103" operator="equal">
      <formula>10</formula>
    </cfRule>
    <cfRule type="cellIs" dxfId="3929" priority="6104" operator="equal">
      <formula>5</formula>
    </cfRule>
    <cfRule type="cellIs" dxfId="3928" priority="6105" operator="equal">
      <formula>1</formula>
    </cfRule>
    <cfRule type="cellIs" dxfId="3927" priority="6106" operator="equal">
      <formula>0.8</formula>
    </cfRule>
    <cfRule type="cellIs" dxfId="3926" priority="6107" operator="equal">
      <formula>0.6</formula>
    </cfRule>
    <cfRule type="cellIs" dxfId="3925" priority="6108" operator="equal">
      <formula>0.4</formula>
    </cfRule>
    <cfRule type="cellIs" dxfId="3924" priority="6109" operator="equal">
      <formula>20%</formula>
    </cfRule>
  </conditionalFormatting>
  <conditionalFormatting sqref="O553:O557">
    <cfRule type="cellIs" dxfId="3923" priority="6095" operator="equal">
      <formula>"MUY ALTA "</formula>
    </cfRule>
    <cfRule type="cellIs" dxfId="3922" priority="6096" operator="equal">
      <formula>"MUY ALTA"</formula>
    </cfRule>
    <cfRule type="cellIs" dxfId="3921" priority="6097" operator="equal">
      <formula>"ALTA"</formula>
    </cfRule>
    <cfRule type="cellIs" dxfId="3920" priority="6098" operator="equal">
      <formula>"MEDIA"</formula>
    </cfRule>
    <cfRule type="cellIs" dxfId="3919" priority="6099" operator="equal">
      <formula>"BAJA"</formula>
    </cfRule>
    <cfRule type="cellIs" dxfId="3918" priority="6100" operator="equal">
      <formula>"MUY BAJA"</formula>
    </cfRule>
    <cfRule type="cellIs" dxfId="3917" priority="6101" operator="equal">
      <formula>0.2</formula>
    </cfRule>
  </conditionalFormatting>
  <conditionalFormatting sqref="N553:N557">
    <cfRule type="beginsWith" priority="6088" operator="beginsWith" text="La actividad que conlleva el riesgo se ejecuta como máximos 2 veces por año">
      <formula>LEFT(N553,LEN("La actividad que conlleva el riesgo se ejecuta como máximos 2 veces por año"))="La actividad que conlleva el riesgo se ejecuta como máximos 2 veces por año"</formula>
    </cfRule>
    <cfRule type="cellIs" dxfId="3916" priority="6089" operator="equal">
      <formula>"La actividad que conlleva el riesgo se ejecuta como máximos 2 veces por año"</formula>
    </cfRule>
    <cfRule type="cellIs" dxfId="3915" priority="6090" operator="equal">
      <formula>"La actividad que conlleva el riesgo se ejecuta como máximos 2 veces por año "</formula>
    </cfRule>
    <cfRule type="containsText" dxfId="3914" priority="6092" operator="containsText" text="La actividad que conlleva el riesgo se ejecuta como máximos 2 veces por año">
      <formula>NOT(ISERROR(SEARCH("La actividad que conlleva el riesgo se ejecuta como máximos 2 veces por año",N553)))</formula>
    </cfRule>
    <cfRule type="cellIs" dxfId="3913" priority="6093" operator="equal">
      <formula>"La actividad que conlleva el riesgo se ejecuta como máximos 2 veces por año"</formula>
    </cfRule>
    <cfRule type="cellIs" dxfId="3912" priority="6094" operator="equal">
      <formula>"La actividad que conlleva el riesgo se ejecuta como máximos 2 veces por año"</formula>
    </cfRule>
  </conditionalFormatting>
  <conditionalFormatting sqref="V553:V557">
    <cfRule type="expression" dxfId="3911" priority="6086">
      <formula>U553=Y</formula>
    </cfRule>
    <cfRule type="expression" dxfId="3910" priority="6087">
      <formula>U553="y"</formula>
    </cfRule>
  </conditionalFormatting>
  <conditionalFormatting sqref="V554">
    <cfRule type="expression" dxfId="3909" priority="6084">
      <formula>$U$20=Y</formula>
    </cfRule>
    <cfRule type="expression" dxfId="3908" priority="6085">
      <formula>$U$20=x</formula>
    </cfRule>
  </conditionalFormatting>
  <conditionalFormatting sqref="U553:U557">
    <cfRule type="expression" dxfId="3907" priority="6083">
      <formula>V553="X"</formula>
    </cfRule>
  </conditionalFormatting>
  <conditionalFormatting sqref="V553:V557">
    <cfRule type="expression" dxfId="3906" priority="6081">
      <formula>U553=Y</formula>
    </cfRule>
    <cfRule type="expression" dxfId="3905" priority="6082">
      <formula>U553="y"</formula>
    </cfRule>
  </conditionalFormatting>
  <conditionalFormatting sqref="V554">
    <cfRule type="expression" dxfId="3904" priority="6079">
      <formula>$U$20=Y</formula>
    </cfRule>
    <cfRule type="expression" dxfId="3903" priority="6080">
      <formula>$U$20=x</formula>
    </cfRule>
  </conditionalFormatting>
  <conditionalFormatting sqref="U553:U557">
    <cfRule type="expression" dxfId="3902" priority="6078">
      <formula>V553="X"</formula>
    </cfRule>
  </conditionalFormatting>
  <conditionalFormatting sqref="AA553:AB553">
    <cfRule type="expression" dxfId="3901" priority="6065">
      <formula>AA553=10</formula>
    </cfRule>
    <cfRule type="expression" dxfId="3900" priority="6066">
      <formula>Y553=15</formula>
    </cfRule>
    <cfRule type="expression" dxfId="3899" priority="6067">
      <formula>W553=25</formula>
    </cfRule>
    <cfRule type="cellIs" dxfId="3898" priority="6077" operator="equal">
      <formula>25</formula>
    </cfRule>
  </conditionalFormatting>
  <conditionalFormatting sqref="AA553:AB553">
    <cfRule type="expression" dxfId="3897" priority="6074">
      <formula>AC553=15</formula>
    </cfRule>
    <cfRule type="expression" dxfId="3896" priority="6075">
      <formula>AE553=10</formula>
    </cfRule>
    <cfRule type="expression" dxfId="3895" priority="6076">
      <formula>AC553=15</formula>
    </cfRule>
  </conditionalFormatting>
  <conditionalFormatting sqref="W553:X553">
    <cfRule type="expression" dxfId="3894" priority="6071">
      <formula>AA553=10</formula>
    </cfRule>
    <cfRule type="expression" dxfId="3893" priority="6072">
      <formula>W553=25</formula>
    </cfRule>
    <cfRule type="expression" dxfId="3892" priority="6073">
      <formula>Y553=15</formula>
    </cfRule>
  </conditionalFormatting>
  <conditionalFormatting sqref="Y553:Z553">
    <cfRule type="expression" dxfId="3891" priority="6068">
      <formula>Y553=15</formula>
    </cfRule>
    <cfRule type="expression" dxfId="3890" priority="6069">
      <formula>AA553=10</formula>
    </cfRule>
    <cfRule type="expression" dxfId="3889" priority="6070">
      <formula>W553=25</formula>
    </cfRule>
  </conditionalFormatting>
  <conditionalFormatting sqref="AC553:AD553">
    <cfRule type="cellIs" dxfId="3888" priority="6064" operator="equal">
      <formula>25</formula>
    </cfRule>
  </conditionalFormatting>
  <conditionalFormatting sqref="AE553:AF553">
    <cfRule type="cellIs" dxfId="3887" priority="6063" operator="equal">
      <formula>15</formula>
    </cfRule>
  </conditionalFormatting>
  <conditionalFormatting sqref="AC553:AD553">
    <cfRule type="expression" dxfId="3886" priority="6062">
      <formula>AE553=15</formula>
    </cfRule>
  </conditionalFormatting>
  <conditionalFormatting sqref="AE553:AF553">
    <cfRule type="expression" dxfId="3885" priority="6061">
      <formula>AC553=25</formula>
    </cfRule>
  </conditionalFormatting>
  <conditionalFormatting sqref="AA555:AB557">
    <cfRule type="expression" dxfId="3884" priority="6048">
      <formula>AA555=10</formula>
    </cfRule>
    <cfRule type="expression" dxfId="3883" priority="6049">
      <formula>Y555=15</formula>
    </cfRule>
    <cfRule type="expression" dxfId="3882" priority="6050">
      <formula>W555=25</formula>
    </cfRule>
    <cfRule type="cellIs" dxfId="3881" priority="6060" operator="equal">
      <formula>25</formula>
    </cfRule>
  </conditionalFormatting>
  <conditionalFormatting sqref="AA555:AB557">
    <cfRule type="expression" dxfId="3880" priority="6057">
      <formula>AC555=15</formula>
    </cfRule>
    <cfRule type="expression" dxfId="3879" priority="6058">
      <formula>AE555=10</formula>
    </cfRule>
    <cfRule type="expression" dxfId="3878" priority="6059">
      <formula>AC555=15</formula>
    </cfRule>
  </conditionalFormatting>
  <conditionalFormatting sqref="W555:X557">
    <cfRule type="expression" dxfId="3877" priority="6054">
      <formula>AA555=10</formula>
    </cfRule>
    <cfRule type="expression" dxfId="3876" priority="6055">
      <formula>W555=25</formula>
    </cfRule>
    <cfRule type="expression" dxfId="3875" priority="6056">
      <formula>Y555=15</formula>
    </cfRule>
  </conditionalFormatting>
  <conditionalFormatting sqref="Y555:Z557">
    <cfRule type="expression" dxfId="3874" priority="6051">
      <formula>Y555=15</formula>
    </cfRule>
    <cfRule type="expression" dxfId="3873" priority="6052">
      <formula>AA555=10</formula>
    </cfRule>
    <cfRule type="expression" dxfId="3872" priority="6053">
      <formula>W555=25</formula>
    </cfRule>
  </conditionalFormatting>
  <conditionalFormatting sqref="AA554:AB554">
    <cfRule type="expression" dxfId="3871" priority="6035">
      <formula>AA554=10</formula>
    </cfRule>
    <cfRule type="expression" dxfId="3870" priority="6036">
      <formula>Y554=15</formula>
    </cfRule>
    <cfRule type="expression" dxfId="3869" priority="6037">
      <formula>W554=25</formula>
    </cfRule>
    <cfRule type="cellIs" dxfId="3868" priority="6047" operator="equal">
      <formula>25</formula>
    </cfRule>
  </conditionalFormatting>
  <conditionalFormatting sqref="AA554:AB554">
    <cfRule type="expression" dxfId="3867" priority="6044">
      <formula>AC554=15</formula>
    </cfRule>
    <cfRule type="expression" dxfId="3866" priority="6045">
      <formula>AE554=10</formula>
    </cfRule>
    <cfRule type="expression" dxfId="3865" priority="6046">
      <formula>AC554=15</formula>
    </cfRule>
  </conditionalFormatting>
  <conditionalFormatting sqref="W554:X554">
    <cfRule type="expression" dxfId="3864" priority="6041">
      <formula>AA554=10</formula>
    </cfRule>
    <cfRule type="expression" dxfId="3863" priority="6042">
      <formula>W554=25</formula>
    </cfRule>
    <cfRule type="expression" dxfId="3862" priority="6043">
      <formula>Y554=15</formula>
    </cfRule>
  </conditionalFormatting>
  <conditionalFormatting sqref="Y554:Z554">
    <cfRule type="expression" dxfId="3861" priority="6038">
      <formula>Y554=15</formula>
    </cfRule>
    <cfRule type="expression" dxfId="3860" priority="6039">
      <formula>AA554=10</formula>
    </cfRule>
    <cfRule type="expression" dxfId="3859" priority="6040">
      <formula>W554=25</formula>
    </cfRule>
  </conditionalFormatting>
  <conditionalFormatting sqref="AC554:AD557">
    <cfRule type="cellIs" dxfId="3858" priority="6034" operator="equal">
      <formula>25</formula>
    </cfRule>
  </conditionalFormatting>
  <conditionalFormatting sqref="AE554:AF557">
    <cfRule type="cellIs" dxfId="3857" priority="6033" operator="equal">
      <formula>15</formula>
    </cfRule>
  </conditionalFormatting>
  <conditionalFormatting sqref="AC554:AD557">
    <cfRule type="expression" dxfId="3856" priority="6032">
      <formula>AE554=15</formula>
    </cfRule>
  </conditionalFormatting>
  <conditionalFormatting sqref="AE554:AF557">
    <cfRule type="expression" dxfId="3855" priority="6031">
      <formula>AC554=25</formula>
    </cfRule>
  </conditionalFormatting>
  <conditionalFormatting sqref="AN553:AO553">
    <cfRule type="cellIs" dxfId="3854" priority="6025" operator="equal">
      <formula>"NO"</formula>
    </cfRule>
  </conditionalFormatting>
  <conditionalFormatting sqref="AJ553:AK553">
    <cfRule type="cellIs" dxfId="3853" priority="6029" operator="equal">
      <formula>"NO"</formula>
    </cfRule>
    <cfRule type="cellIs" dxfId="3852" priority="6030" operator="equal">
      <formula>"SI"</formula>
    </cfRule>
  </conditionalFormatting>
  <conditionalFormatting sqref="AL553:AM553">
    <cfRule type="cellIs" dxfId="3851" priority="6027" operator="equal">
      <formula>"ALE"</formula>
    </cfRule>
    <cfRule type="cellIs" dxfId="3850" priority="6028" operator="equal">
      <formula>"CON"</formula>
    </cfRule>
  </conditionalFormatting>
  <conditionalFormatting sqref="AJ554:AK554">
    <cfRule type="cellIs" dxfId="3849" priority="6023" operator="equal">
      <formula>"NO"</formula>
    </cfRule>
    <cfRule type="cellIs" dxfId="3848" priority="6024" operator="equal">
      <formula>"SI"</formula>
    </cfRule>
  </conditionalFormatting>
  <conditionalFormatting sqref="AL554:AM554">
    <cfRule type="cellIs" dxfId="3847" priority="6021" operator="equal">
      <formula>"ALE"</formula>
    </cfRule>
    <cfRule type="cellIs" dxfId="3846" priority="6022" operator="equal">
      <formula>"CON"</formula>
    </cfRule>
  </conditionalFormatting>
  <conditionalFormatting sqref="AN554:AO554">
    <cfRule type="cellIs" dxfId="3845" priority="6019" operator="equal">
      <formula>"NO"</formula>
    </cfRule>
  </conditionalFormatting>
  <conditionalFormatting sqref="CA553:CC557 CE553:CG557 CI553:CK557 CM553:CO557">
    <cfRule type="cellIs" dxfId="3844" priority="6017" operator="equal">
      <formula>"NO"</formula>
    </cfRule>
    <cfRule type="cellIs" dxfId="3843" priority="6018" operator="equal">
      <formula>"SI"</formula>
    </cfRule>
  </conditionalFormatting>
  <conditionalFormatting sqref="DA553:DC557 DE553:DG557 DM553:DO557 DI553:DK557">
    <cfRule type="cellIs" dxfId="3842" priority="6015" operator="equal">
      <formula>"NO"</formula>
    </cfRule>
    <cfRule type="cellIs" dxfId="3841" priority="6016" operator="equal">
      <formula>"SI"</formula>
    </cfRule>
  </conditionalFormatting>
  <conditionalFormatting sqref="CV553:CY557">
    <cfRule type="cellIs" dxfId="3840" priority="6013" operator="equal">
      <formula>"NO"</formula>
    </cfRule>
    <cfRule type="cellIs" dxfId="3839" priority="6014" operator="equal">
      <formula>"SI"</formula>
    </cfRule>
  </conditionalFormatting>
  <conditionalFormatting sqref="U451:U455">
    <cfRule type="expression" dxfId="3838" priority="497">
      <formula>V451="X"</formula>
    </cfRule>
  </conditionalFormatting>
  <conditionalFormatting sqref="U451:U455">
    <cfRule type="expression" dxfId="3837" priority="492">
      <formula>V451="X"</formula>
    </cfRule>
  </conditionalFormatting>
  <conditionalFormatting sqref="AJ631:AK631">
    <cfRule type="cellIs" dxfId="3836" priority="5086" operator="equal">
      <formula>"NO"</formula>
    </cfRule>
    <cfRule type="cellIs" dxfId="3835" priority="5087" operator="equal">
      <formula>"SI"</formula>
    </cfRule>
  </conditionalFormatting>
  <conditionalFormatting sqref="AJ626:AK626">
    <cfRule type="cellIs" dxfId="3834" priority="5263" operator="equal">
      <formula>"NO"</formula>
    </cfRule>
    <cfRule type="cellIs" dxfId="3833" priority="5264" operator="equal">
      <formula>"SI"</formula>
    </cfRule>
  </conditionalFormatting>
  <conditionalFormatting sqref="CA619:CC623 CE619:CG623 CI619:CK623 CM619:CO623">
    <cfRule type="cellIs" dxfId="3832" priority="5440" operator="equal">
      <formula>"NO"</formula>
    </cfRule>
    <cfRule type="cellIs" dxfId="3831" priority="5441" operator="equal">
      <formula>"SI"</formula>
    </cfRule>
  </conditionalFormatting>
  <conditionalFormatting sqref="DA619:DC623 DE619:DG623 DM619:DO623 DI619:DK623">
    <cfRule type="cellIs" dxfId="3830" priority="5438" operator="equal">
      <formula>"NO"</formula>
    </cfRule>
    <cfRule type="cellIs" dxfId="3829" priority="5439" operator="equal">
      <formula>"SI"</formula>
    </cfRule>
  </conditionalFormatting>
  <conditionalFormatting sqref="CV619:CY623">
    <cfRule type="cellIs" dxfId="3828" priority="5436" operator="equal">
      <formula>"NO"</formula>
    </cfRule>
    <cfRule type="cellIs" dxfId="3827" priority="5437" operator="equal">
      <formula>"SI"</formula>
    </cfRule>
  </conditionalFormatting>
  <conditionalFormatting sqref="U619:V623">
    <cfRule type="cellIs" dxfId="3826" priority="5618" operator="equal">
      <formula>"X"</formula>
    </cfRule>
  </conditionalFormatting>
  <conditionalFormatting sqref="AJ621:AK623">
    <cfRule type="cellIs" dxfId="3825" priority="5616" operator="equal">
      <formula>"NO"</formula>
    </cfRule>
    <cfRule type="cellIs" dxfId="3824" priority="5617" operator="equal">
      <formula>"SI"</formula>
    </cfRule>
  </conditionalFormatting>
  <conditionalFormatting sqref="AL621:AM623">
    <cfRule type="cellIs" dxfId="3823" priority="5614" operator="equal">
      <formula>"ALE"</formula>
    </cfRule>
    <cfRule type="cellIs" dxfId="3822" priority="5615" operator="equal">
      <formula>"CON"</formula>
    </cfRule>
  </conditionalFormatting>
  <conditionalFormatting sqref="U619:U623">
    <cfRule type="cellIs" dxfId="3821" priority="5559" operator="equal">
      <formula>"Y"</formula>
    </cfRule>
  </conditionalFormatting>
  <conditionalFormatting sqref="AH619:AI623">
    <cfRule type="cellIs" dxfId="3820" priority="5610" operator="equal">
      <formula>0</formula>
    </cfRule>
    <cfRule type="cellIs" dxfId="3819" priority="5611" operator="between">
      <formula>"0.1"</formula>
      <formula>100</formula>
    </cfRule>
    <cfRule type="cellIs" dxfId="3818" priority="5612" operator="between">
      <formula>0</formula>
      <formula>100</formula>
    </cfRule>
    <cfRule type="cellIs" dxfId="3817" priority="5613" operator="between">
      <formula>0</formula>
      <formula>100</formula>
    </cfRule>
  </conditionalFormatting>
  <conditionalFormatting sqref="AI619:AI623">
    <cfRule type="cellIs" dxfId="3816" priority="5607" operator="equal">
      <formula>0</formula>
    </cfRule>
    <cfRule type="cellIs" dxfId="3815" priority="5608" operator="between">
      <formula>0</formula>
      <formula>100</formula>
    </cfRule>
    <cfRule type="cellIs" dxfId="3814" priority="5609" operator="between">
      <formula>"0.1"</formula>
      <formula>100</formula>
    </cfRule>
  </conditionalFormatting>
  <conditionalFormatting sqref="BA619">
    <cfRule type="cellIs" dxfId="3813" priority="5605" operator="equal">
      <formula>"NO"</formula>
    </cfRule>
    <cfRule type="cellIs" dxfId="3812" priority="5606" operator="equal">
      <formula>"SI"</formula>
    </cfRule>
  </conditionalFormatting>
  <conditionalFormatting sqref="AH619:AH623">
    <cfRule type="cellIs" dxfId="3811" priority="5604" operator="equal">
      <formula>0.58</formula>
    </cfRule>
  </conditionalFormatting>
  <conditionalFormatting sqref="AI619:AI623">
    <cfRule type="cellIs" dxfId="3810" priority="5603" operator="equal">
      <formula>0.56</formula>
    </cfRule>
  </conditionalFormatting>
  <conditionalFormatting sqref="AX619:AX623">
    <cfRule type="expression" dxfId="3809" priority="5577">
      <formula>"&lt;,2"</formula>
    </cfRule>
  </conditionalFormatting>
  <conditionalFormatting sqref="AV619:AV623">
    <cfRule type="expression" dxfId="3808" priority="5576">
      <formula>"&lt;,2"</formula>
    </cfRule>
  </conditionalFormatting>
  <conditionalFormatting sqref="AZ619">
    <cfRule type="expression" dxfId="3807" priority="5578">
      <formula>$BC619=25</formula>
    </cfRule>
    <cfRule type="expression" dxfId="3806" priority="5579">
      <formula>$BC619=24</formula>
    </cfRule>
    <cfRule type="expression" dxfId="3805" priority="5580">
      <formula>$BC619=23</formula>
    </cfRule>
    <cfRule type="expression" dxfId="3804" priority="5581">
      <formula>$BC619=22</formula>
    </cfRule>
    <cfRule type="expression" dxfId="3803" priority="5582">
      <formula>$BC619=21</formula>
    </cfRule>
    <cfRule type="expression" dxfId="3802" priority="5583">
      <formula>$BC619=20</formula>
    </cfRule>
    <cfRule type="expression" dxfId="3801" priority="5584">
      <formula>$BC619=19</formula>
    </cfRule>
    <cfRule type="expression" dxfId="3800" priority="5585">
      <formula>$BC619=18</formula>
    </cfRule>
    <cfRule type="expression" dxfId="3799" priority="5586">
      <formula>$BC619=17</formula>
    </cfRule>
    <cfRule type="expression" dxfId="3798" priority="5587">
      <formula>$BC619=16</formula>
    </cfRule>
    <cfRule type="expression" dxfId="3797" priority="5588">
      <formula>$BC619=15</formula>
    </cfRule>
    <cfRule type="expression" dxfId="3796" priority="5589">
      <formula>$BC619=14</formula>
    </cfRule>
    <cfRule type="expression" dxfId="3795" priority="5590">
      <formula>$BC619=13</formula>
    </cfRule>
    <cfRule type="expression" dxfId="3794" priority="5591">
      <formula>$BC619=12</formula>
    </cfRule>
    <cfRule type="expression" dxfId="3793" priority="5592">
      <formula>$BC619=11</formula>
    </cfRule>
    <cfRule type="expression" dxfId="3792" priority="5593">
      <formula>$BC619=10</formula>
    </cfRule>
    <cfRule type="expression" dxfId="3791" priority="5594">
      <formula>$BC619=9</formula>
    </cfRule>
    <cfRule type="expression" dxfId="3790" priority="5595">
      <formula>$BC619=8</formula>
    </cfRule>
    <cfRule type="expression" dxfId="3789" priority="5596">
      <formula>$BC619=7</formula>
    </cfRule>
    <cfRule type="expression" dxfId="3788" priority="5597">
      <formula>$BC619=6</formula>
    </cfRule>
    <cfRule type="expression" dxfId="3787" priority="5598">
      <formula>$BC619=5</formula>
    </cfRule>
    <cfRule type="expression" dxfId="3786" priority="5599">
      <formula>$BC619=4</formula>
    </cfRule>
    <cfRule type="expression" dxfId="3785" priority="5600">
      <formula>$BC619=3</formula>
    </cfRule>
    <cfRule type="expression" dxfId="3784" priority="5601">
      <formula>$BC619=2</formula>
    </cfRule>
    <cfRule type="expression" dxfId="3783" priority="5602">
      <formula>$BC619=1</formula>
    </cfRule>
  </conditionalFormatting>
  <conditionalFormatting sqref="AW619:AW623">
    <cfRule type="beginsWith" dxfId="3782" priority="5571" operator="beginsWith" text="MUY ALTA">
      <formula>LEFT(AW619,LEN("MUY ALTA"))="MUY ALTA"</formula>
    </cfRule>
    <cfRule type="beginsWith" dxfId="3781" priority="5572" operator="beginsWith" text="ALTA">
      <formula>LEFT(AW619,LEN("ALTA"))="ALTA"</formula>
    </cfRule>
    <cfRule type="beginsWith" dxfId="3780" priority="5573" operator="beginsWith" text="MEDIA">
      <formula>LEFT(AW619,LEN("MEDIA"))="MEDIA"</formula>
    </cfRule>
    <cfRule type="beginsWith" dxfId="3779" priority="5574" operator="beginsWith" text="BAJA">
      <formula>LEFT(AW619,LEN("BAJA"))="BAJA"</formula>
    </cfRule>
    <cfRule type="beginsWith" dxfId="3778" priority="5575" operator="beginsWith" text="MUY BAJA">
      <formula>LEFT(AW619,LEN("MUY BAJA"))="MUY BAJA"</formula>
    </cfRule>
  </conditionalFormatting>
  <conditionalFormatting sqref="AY619:AY623">
    <cfRule type="beginsWith" dxfId="3777" priority="5566" operator="beginsWith" text="MUY ALTA">
      <formula>LEFT(AY619,LEN("MUY ALTA"))="MUY ALTA"</formula>
    </cfRule>
    <cfRule type="beginsWith" dxfId="3776" priority="5567" operator="beginsWith" text="ALTA">
      <formula>LEFT(AY619,LEN("ALTA"))="ALTA"</formula>
    </cfRule>
    <cfRule type="beginsWith" dxfId="3775" priority="5568" operator="beginsWith" text="MEDIA">
      <formula>LEFT(AY619,LEN("MEDIA"))="MEDIA"</formula>
    </cfRule>
    <cfRule type="beginsWith" dxfId="3774" priority="5569" operator="beginsWith" text="BAJA">
      <formula>LEFT(AY619,LEN("BAJA"))="BAJA"</formula>
    </cfRule>
    <cfRule type="beginsWith" dxfId="3773" priority="5570" operator="beginsWith" text="MUY BAJA">
      <formula>LEFT(AY619,LEN("MUY BAJA"))="MUY BAJA"</formula>
    </cfRule>
  </conditionalFormatting>
  <conditionalFormatting sqref="AN621:AO623">
    <cfRule type="cellIs" dxfId="3772" priority="5564" operator="equal">
      <formula>"NO"</formula>
    </cfRule>
  </conditionalFormatting>
  <conditionalFormatting sqref="BA619:BA623">
    <cfRule type="cellIs" dxfId="3771" priority="5561" operator="equal">
      <formula>"Evitar"</formula>
    </cfRule>
    <cfRule type="cellIs" dxfId="3770" priority="5562" operator="equal">
      <formula>"Aceptar"</formula>
    </cfRule>
    <cfRule type="cellIs" dxfId="3769" priority="5563" operator="equal">
      <formula>"Reducir"</formula>
    </cfRule>
  </conditionalFormatting>
  <conditionalFormatting sqref="V619:V623">
    <cfRule type="cellIs" dxfId="3768" priority="5560" operator="equal">
      <formula>"X"</formula>
    </cfRule>
  </conditionalFormatting>
  <conditionalFormatting sqref="R619">
    <cfRule type="expression" dxfId="3767" priority="5534">
      <formula>$S619=25</formula>
    </cfRule>
    <cfRule type="expression" dxfId="3766" priority="5535">
      <formula>$S619=24</formula>
    </cfRule>
    <cfRule type="expression" dxfId="3765" priority="5536">
      <formula>$S619=23</formula>
    </cfRule>
    <cfRule type="expression" dxfId="3764" priority="5537">
      <formula>$S619=22</formula>
    </cfRule>
    <cfRule type="expression" dxfId="3763" priority="5538">
      <formula>$S619=21</formula>
    </cfRule>
    <cfRule type="expression" dxfId="3762" priority="5539">
      <formula>$S619=20</formula>
    </cfRule>
    <cfRule type="expression" dxfId="3761" priority="5540">
      <formula>$S619=19</formula>
    </cfRule>
    <cfRule type="expression" dxfId="3760" priority="5541">
      <formula>$S619=18</formula>
    </cfRule>
    <cfRule type="expression" dxfId="3759" priority="5542">
      <formula>$S619=17</formula>
    </cfRule>
    <cfRule type="expression" dxfId="3758" priority="5543">
      <formula>$S619=16</formula>
    </cfRule>
    <cfRule type="expression" dxfId="3757" priority="5544">
      <formula>$S619=15</formula>
    </cfRule>
    <cfRule type="expression" dxfId="3756" priority="5545">
      <formula>$S619=14</formula>
    </cfRule>
    <cfRule type="expression" dxfId="3755" priority="5546">
      <formula>$S619=13</formula>
    </cfRule>
    <cfRule type="expression" dxfId="3754" priority="5547">
      <formula>$S619=12</formula>
    </cfRule>
    <cfRule type="expression" dxfId="3753" priority="5548">
      <formula>$S619=11</formula>
    </cfRule>
    <cfRule type="expression" dxfId="3752" priority="5549">
      <formula>$S619=10</formula>
    </cfRule>
    <cfRule type="expression" dxfId="3751" priority="5550">
      <formula>$S619=9</formula>
    </cfRule>
    <cfRule type="expression" dxfId="3750" priority="5551">
      <formula>$S619=8</formula>
    </cfRule>
    <cfRule type="expression" dxfId="3749" priority="5552">
      <formula>$S619=7</formula>
    </cfRule>
    <cfRule type="expression" dxfId="3748" priority="5553">
      <formula>$S619=6</formula>
    </cfRule>
    <cfRule type="expression" dxfId="3747" priority="5554">
      <formula>$S619=5</formula>
    </cfRule>
    <cfRule type="expression" dxfId="3746" priority="5555">
      <formula>$S619=4</formula>
    </cfRule>
    <cfRule type="expression" dxfId="3745" priority="5556">
      <formula>$S619=3</formula>
    </cfRule>
    <cfRule type="expression" dxfId="3744" priority="5557">
      <formula>$S619=2</formula>
    </cfRule>
    <cfRule type="expression" dxfId="3743" priority="5558">
      <formula>$S619=1</formula>
    </cfRule>
  </conditionalFormatting>
  <conditionalFormatting sqref="P619:P623">
    <cfRule type="expression" dxfId="3742" priority="5533">
      <formula>"&lt;,2"</formula>
    </cfRule>
  </conditionalFormatting>
  <conditionalFormatting sqref="Q619:Q623">
    <cfRule type="cellIs" dxfId="3741" priority="5525" operator="equal">
      <formula>20</formula>
    </cfRule>
    <cfRule type="cellIs" dxfId="3740" priority="5526" operator="equal">
      <formula>10</formula>
    </cfRule>
    <cfRule type="cellIs" dxfId="3739" priority="5527" operator="equal">
      <formula>5</formula>
    </cfRule>
    <cfRule type="cellIs" dxfId="3738" priority="5528" operator="equal">
      <formula>1</formula>
    </cfRule>
    <cfRule type="cellIs" dxfId="3737" priority="5529" operator="equal">
      <formula>0.8</formula>
    </cfRule>
    <cfRule type="cellIs" dxfId="3736" priority="5530" operator="equal">
      <formula>0.6</formula>
    </cfRule>
    <cfRule type="cellIs" dxfId="3735" priority="5531" operator="equal">
      <formula>0.4</formula>
    </cfRule>
    <cfRule type="cellIs" dxfId="3734" priority="5532" operator="equal">
      <formula>20%</formula>
    </cfRule>
  </conditionalFormatting>
  <conditionalFormatting sqref="O619:O623">
    <cfRule type="cellIs" dxfId="3733" priority="5518" operator="equal">
      <formula>"MUY ALTA "</formula>
    </cfRule>
    <cfRule type="cellIs" dxfId="3732" priority="5519" operator="equal">
      <formula>"MUY ALTA"</formula>
    </cfRule>
    <cfRule type="cellIs" dxfId="3731" priority="5520" operator="equal">
      <formula>"ALTA"</formula>
    </cfRule>
    <cfRule type="cellIs" dxfId="3730" priority="5521" operator="equal">
      <formula>"MEDIA"</formula>
    </cfRule>
    <cfRule type="cellIs" dxfId="3729" priority="5522" operator="equal">
      <formula>"BAJA"</formula>
    </cfRule>
    <cfRule type="cellIs" dxfId="3728" priority="5523" operator="equal">
      <formula>"MUY BAJA"</formula>
    </cfRule>
    <cfRule type="cellIs" dxfId="3727" priority="5524" operator="equal">
      <formula>0.2</formula>
    </cfRule>
  </conditionalFormatting>
  <conditionalFormatting sqref="N619:N623">
    <cfRule type="beginsWith" priority="5511" operator="beginsWith" text="La actividad que conlleva el riesgo se ejecuta como máximos 2 veces por año">
      <formula>LEFT(N619,LEN("La actividad que conlleva el riesgo se ejecuta como máximos 2 veces por año"))="La actividad que conlleva el riesgo se ejecuta como máximos 2 veces por año"</formula>
    </cfRule>
    <cfRule type="cellIs" dxfId="3726" priority="5512" operator="equal">
      <formula>"La actividad que conlleva el riesgo se ejecuta como máximos 2 veces por año"</formula>
    </cfRule>
    <cfRule type="cellIs" dxfId="3725" priority="5513" operator="equal">
      <formula>"La actividad que conlleva el riesgo se ejecuta como máximos 2 veces por año "</formula>
    </cfRule>
    <cfRule type="containsText" dxfId="3724" priority="5515" operator="containsText" text="La actividad que conlleva el riesgo se ejecuta como máximos 2 veces por año">
      <formula>NOT(ISERROR(SEARCH("La actividad que conlleva el riesgo se ejecuta como máximos 2 veces por año",N619)))</formula>
    </cfRule>
    <cfRule type="cellIs" dxfId="3723" priority="5516" operator="equal">
      <formula>"La actividad que conlleva el riesgo se ejecuta como máximos 2 veces por año"</formula>
    </cfRule>
    <cfRule type="cellIs" dxfId="3722" priority="5517" operator="equal">
      <formula>"La actividad que conlleva el riesgo se ejecuta como máximos 2 veces por año"</formula>
    </cfRule>
  </conditionalFormatting>
  <conditionalFormatting sqref="V619:V623">
    <cfRule type="expression" dxfId="3721" priority="5509">
      <formula>U619=Y</formula>
    </cfRule>
    <cfRule type="expression" dxfId="3720" priority="5510">
      <formula>U619="y"</formula>
    </cfRule>
  </conditionalFormatting>
  <conditionalFormatting sqref="V620">
    <cfRule type="expression" dxfId="3719" priority="5507">
      <formula>$U$20=Y</formula>
    </cfRule>
    <cfRule type="expression" dxfId="3718" priority="5508">
      <formula>$U$20=x</formula>
    </cfRule>
  </conditionalFormatting>
  <conditionalFormatting sqref="U619:U623">
    <cfRule type="expression" dxfId="3717" priority="5506">
      <formula>V619="X"</formula>
    </cfRule>
  </conditionalFormatting>
  <conditionalFormatting sqref="V619:V623">
    <cfRule type="expression" dxfId="3716" priority="5504">
      <formula>U619=Y</formula>
    </cfRule>
    <cfRule type="expression" dxfId="3715" priority="5505">
      <formula>U619="y"</formula>
    </cfRule>
  </conditionalFormatting>
  <conditionalFormatting sqref="V620">
    <cfRule type="expression" dxfId="3714" priority="5502">
      <formula>$U$20=Y</formula>
    </cfRule>
    <cfRule type="expression" dxfId="3713" priority="5503">
      <formula>$U$20=x</formula>
    </cfRule>
  </conditionalFormatting>
  <conditionalFormatting sqref="U619:U623">
    <cfRule type="expression" dxfId="3712" priority="5501">
      <formula>V619="X"</formula>
    </cfRule>
  </conditionalFormatting>
  <conditionalFormatting sqref="AA619:AB619">
    <cfRule type="expression" dxfId="3711" priority="5488">
      <formula>AA619=10</formula>
    </cfRule>
    <cfRule type="expression" dxfId="3710" priority="5489">
      <formula>Y619=15</formula>
    </cfRule>
    <cfRule type="expression" dxfId="3709" priority="5490">
      <formula>W619=25</formula>
    </cfRule>
    <cfRule type="cellIs" dxfId="3708" priority="5500" operator="equal">
      <formula>25</formula>
    </cfRule>
  </conditionalFormatting>
  <conditionalFormatting sqref="AA619:AB619">
    <cfRule type="expression" dxfId="3707" priority="5497">
      <formula>AC619=15</formula>
    </cfRule>
    <cfRule type="expression" dxfId="3706" priority="5498">
      <formula>AE619=10</formula>
    </cfRule>
    <cfRule type="expression" dxfId="3705" priority="5499">
      <formula>AC619=15</formula>
    </cfRule>
  </conditionalFormatting>
  <conditionalFormatting sqref="W619:X619">
    <cfRule type="expression" dxfId="3704" priority="5494">
      <formula>AA619=10</formula>
    </cfRule>
    <cfRule type="expression" dxfId="3703" priority="5495">
      <formula>W619=25</formula>
    </cfRule>
    <cfRule type="expression" dxfId="3702" priority="5496">
      <formula>Y619=15</formula>
    </cfRule>
  </conditionalFormatting>
  <conditionalFormatting sqref="Y619:Z619">
    <cfRule type="expression" dxfId="3701" priority="5491">
      <formula>Y619=15</formula>
    </cfRule>
    <cfRule type="expression" dxfId="3700" priority="5492">
      <formula>AA619=10</formula>
    </cfRule>
    <cfRule type="expression" dxfId="3699" priority="5493">
      <formula>W619=25</formula>
    </cfRule>
  </conditionalFormatting>
  <conditionalFormatting sqref="AC619:AD619">
    <cfRule type="cellIs" dxfId="3698" priority="5487" operator="equal">
      <formula>25</formula>
    </cfRule>
  </conditionalFormatting>
  <conditionalFormatting sqref="AE619:AF619">
    <cfRule type="cellIs" dxfId="3697" priority="5486" operator="equal">
      <formula>15</formula>
    </cfRule>
  </conditionalFormatting>
  <conditionalFormatting sqref="AC619:AD619">
    <cfRule type="expression" dxfId="3696" priority="5485">
      <formula>AE619=15</formula>
    </cfRule>
  </conditionalFormatting>
  <conditionalFormatting sqref="AE619:AF619">
    <cfRule type="expression" dxfId="3695" priority="5484">
      <formula>AC619=25</formula>
    </cfRule>
  </conditionalFormatting>
  <conditionalFormatting sqref="AA621:AB623">
    <cfRule type="expression" dxfId="3694" priority="5471">
      <formula>AA621=10</formula>
    </cfRule>
    <cfRule type="expression" dxfId="3693" priority="5472">
      <formula>Y621=15</formula>
    </cfRule>
    <cfRule type="expression" dxfId="3692" priority="5473">
      <formula>W621=25</formula>
    </cfRule>
    <cfRule type="cellIs" dxfId="3691" priority="5483" operator="equal">
      <formula>25</formula>
    </cfRule>
  </conditionalFormatting>
  <conditionalFormatting sqref="AA621:AB623">
    <cfRule type="expression" dxfId="3690" priority="5480">
      <formula>AC621=15</formula>
    </cfRule>
    <cfRule type="expression" dxfId="3689" priority="5481">
      <formula>AE621=10</formula>
    </cfRule>
    <cfRule type="expression" dxfId="3688" priority="5482">
      <formula>AC621=15</formula>
    </cfRule>
  </conditionalFormatting>
  <conditionalFormatting sqref="W621:X623">
    <cfRule type="expression" dxfId="3687" priority="5477">
      <formula>AA621=10</formula>
    </cfRule>
    <cfRule type="expression" dxfId="3686" priority="5478">
      <formula>W621=25</formula>
    </cfRule>
    <cfRule type="expression" dxfId="3685" priority="5479">
      <formula>Y621=15</formula>
    </cfRule>
  </conditionalFormatting>
  <conditionalFormatting sqref="Y621:Z623">
    <cfRule type="expression" dxfId="3684" priority="5474">
      <formula>Y621=15</formula>
    </cfRule>
    <cfRule type="expression" dxfId="3683" priority="5475">
      <formula>AA621=10</formula>
    </cfRule>
    <cfRule type="expression" dxfId="3682" priority="5476">
      <formula>W621=25</formula>
    </cfRule>
  </conditionalFormatting>
  <conditionalFormatting sqref="AA620:AB620">
    <cfRule type="expression" dxfId="3681" priority="5458">
      <formula>AA620=10</formula>
    </cfRule>
    <cfRule type="expression" dxfId="3680" priority="5459">
      <formula>Y620=15</formula>
    </cfRule>
    <cfRule type="expression" dxfId="3679" priority="5460">
      <formula>W620=25</formula>
    </cfRule>
    <cfRule type="cellIs" dxfId="3678" priority="5470" operator="equal">
      <formula>25</formula>
    </cfRule>
  </conditionalFormatting>
  <conditionalFormatting sqref="AA620:AB620">
    <cfRule type="expression" dxfId="3677" priority="5467">
      <formula>AC620=15</formula>
    </cfRule>
    <cfRule type="expression" dxfId="3676" priority="5468">
      <formula>AE620=10</formula>
    </cfRule>
    <cfRule type="expression" dxfId="3675" priority="5469">
      <formula>AC620=15</formula>
    </cfRule>
  </conditionalFormatting>
  <conditionalFormatting sqref="W620:X620">
    <cfRule type="expression" dxfId="3674" priority="5464">
      <formula>AA620=10</formula>
    </cfRule>
    <cfRule type="expression" dxfId="3673" priority="5465">
      <formula>W620=25</formula>
    </cfRule>
    <cfRule type="expression" dxfId="3672" priority="5466">
      <formula>Y620=15</formula>
    </cfRule>
  </conditionalFormatting>
  <conditionalFormatting sqref="Y620:Z620">
    <cfRule type="expression" dxfId="3671" priority="5461">
      <formula>Y620=15</formula>
    </cfRule>
    <cfRule type="expression" dxfId="3670" priority="5462">
      <formula>AA620=10</formula>
    </cfRule>
    <cfRule type="expression" dxfId="3669" priority="5463">
      <formula>W620=25</formula>
    </cfRule>
  </conditionalFormatting>
  <conditionalFormatting sqref="AC620:AD623">
    <cfRule type="cellIs" dxfId="3668" priority="5457" operator="equal">
      <formula>25</formula>
    </cfRule>
  </conditionalFormatting>
  <conditionalFormatting sqref="AE620:AF623">
    <cfRule type="cellIs" dxfId="3667" priority="5456" operator="equal">
      <formula>15</formula>
    </cfRule>
  </conditionalFormatting>
  <conditionalFormatting sqref="AC620:AD623">
    <cfRule type="expression" dxfId="3666" priority="5455">
      <formula>AE620=15</formula>
    </cfRule>
  </conditionalFormatting>
  <conditionalFormatting sqref="AE620:AF623">
    <cfRule type="expression" dxfId="3665" priority="5454">
      <formula>AC620=25</formula>
    </cfRule>
  </conditionalFormatting>
  <conditionalFormatting sqref="AN619:AO619">
    <cfRule type="cellIs" dxfId="3664" priority="5448" operator="equal">
      <formula>"NO"</formula>
    </cfRule>
  </conditionalFormatting>
  <conditionalFormatting sqref="AJ619:AK619">
    <cfRule type="cellIs" dxfId="3663" priority="5452" operator="equal">
      <formula>"NO"</formula>
    </cfRule>
    <cfRule type="cellIs" dxfId="3662" priority="5453" operator="equal">
      <formula>"SI"</formula>
    </cfRule>
  </conditionalFormatting>
  <conditionalFormatting sqref="AL619:AM619">
    <cfRule type="cellIs" dxfId="3661" priority="5450" operator="equal">
      <formula>"ALE"</formula>
    </cfRule>
    <cfRule type="cellIs" dxfId="3660" priority="5451" operator="equal">
      <formula>"CON"</formula>
    </cfRule>
  </conditionalFormatting>
  <conditionalFormatting sqref="AJ620:AK620">
    <cfRule type="cellIs" dxfId="3659" priority="5446" operator="equal">
      <formula>"NO"</formula>
    </cfRule>
    <cfRule type="cellIs" dxfId="3658" priority="5447" operator="equal">
      <formula>"SI"</formula>
    </cfRule>
  </conditionalFormatting>
  <conditionalFormatting sqref="AL620:AM620">
    <cfRule type="cellIs" dxfId="3657" priority="5444" operator="equal">
      <formula>"ALE"</formula>
    </cfRule>
    <cfRule type="cellIs" dxfId="3656" priority="5445" operator="equal">
      <formula>"CON"</formula>
    </cfRule>
  </conditionalFormatting>
  <conditionalFormatting sqref="AN620:AO620">
    <cfRule type="cellIs" dxfId="3655" priority="5442" operator="equal">
      <formula>"NO"</formula>
    </cfRule>
  </conditionalFormatting>
  <conditionalFormatting sqref="U625:V629">
    <cfRule type="cellIs" dxfId="3654" priority="5435" operator="equal">
      <formula>"X"</formula>
    </cfRule>
  </conditionalFormatting>
  <conditionalFormatting sqref="AJ627:AK629">
    <cfRule type="cellIs" dxfId="3653" priority="5433" operator="equal">
      <formula>"NO"</formula>
    </cfRule>
    <cfRule type="cellIs" dxfId="3652" priority="5434" operator="equal">
      <formula>"SI"</formula>
    </cfRule>
  </conditionalFormatting>
  <conditionalFormatting sqref="AL627:AM629">
    <cfRule type="cellIs" dxfId="3651" priority="5431" operator="equal">
      <formula>"ALE"</formula>
    </cfRule>
    <cfRule type="cellIs" dxfId="3650" priority="5432" operator="equal">
      <formula>"CON"</formula>
    </cfRule>
  </conditionalFormatting>
  <conditionalFormatting sqref="U625:U629">
    <cfRule type="cellIs" dxfId="3649" priority="5376" operator="equal">
      <formula>"Y"</formula>
    </cfRule>
  </conditionalFormatting>
  <conditionalFormatting sqref="AH625:AI629">
    <cfRule type="cellIs" dxfId="3648" priority="5427" operator="equal">
      <formula>0</formula>
    </cfRule>
    <cfRule type="cellIs" dxfId="3647" priority="5428" operator="between">
      <formula>"0.1"</formula>
      <formula>100</formula>
    </cfRule>
    <cfRule type="cellIs" dxfId="3646" priority="5429" operator="between">
      <formula>0</formula>
      <formula>100</formula>
    </cfRule>
    <cfRule type="cellIs" dxfId="3645" priority="5430" operator="between">
      <formula>0</formula>
      <formula>100</formula>
    </cfRule>
  </conditionalFormatting>
  <conditionalFormatting sqref="AI625:AI629">
    <cfRule type="cellIs" dxfId="3644" priority="5424" operator="equal">
      <formula>0</formula>
    </cfRule>
    <cfRule type="cellIs" dxfId="3643" priority="5425" operator="between">
      <formula>0</formula>
      <formula>100</formula>
    </cfRule>
    <cfRule type="cellIs" dxfId="3642" priority="5426" operator="between">
      <formula>"0.1"</formula>
      <formula>100</formula>
    </cfRule>
  </conditionalFormatting>
  <conditionalFormatting sqref="BA625">
    <cfRule type="cellIs" dxfId="3641" priority="5422" operator="equal">
      <formula>"NO"</formula>
    </cfRule>
    <cfRule type="cellIs" dxfId="3640" priority="5423" operator="equal">
      <formula>"SI"</formula>
    </cfRule>
  </conditionalFormatting>
  <conditionalFormatting sqref="AH625:AH629">
    <cfRule type="cellIs" dxfId="3639" priority="5421" operator="equal">
      <formula>0.58</formula>
    </cfRule>
  </conditionalFormatting>
  <conditionalFormatting sqref="AI625:AI629">
    <cfRule type="cellIs" dxfId="3638" priority="5420" operator="equal">
      <formula>0.56</formula>
    </cfRule>
  </conditionalFormatting>
  <conditionalFormatting sqref="AX625:AX629">
    <cfRule type="expression" dxfId="3637" priority="5394">
      <formula>"&lt;,2"</formula>
    </cfRule>
  </conditionalFormatting>
  <conditionalFormatting sqref="AV625:AV629">
    <cfRule type="expression" dxfId="3636" priority="5393">
      <formula>"&lt;,2"</formula>
    </cfRule>
  </conditionalFormatting>
  <conditionalFormatting sqref="AZ625">
    <cfRule type="expression" dxfId="3635" priority="5395">
      <formula>$BC625=25</formula>
    </cfRule>
    <cfRule type="expression" dxfId="3634" priority="5396">
      <formula>$BC625=24</formula>
    </cfRule>
    <cfRule type="expression" dxfId="3633" priority="5397">
      <formula>$BC625=23</formula>
    </cfRule>
    <cfRule type="expression" dxfId="3632" priority="5398">
      <formula>$BC625=22</formula>
    </cfRule>
    <cfRule type="expression" dxfId="3631" priority="5399">
      <formula>$BC625=21</formula>
    </cfRule>
    <cfRule type="expression" dxfId="3630" priority="5400">
      <formula>$BC625=20</formula>
    </cfRule>
    <cfRule type="expression" dxfId="3629" priority="5401">
      <formula>$BC625=19</formula>
    </cfRule>
    <cfRule type="expression" dxfId="3628" priority="5402">
      <formula>$BC625=18</formula>
    </cfRule>
    <cfRule type="expression" dxfId="3627" priority="5403">
      <formula>$BC625=17</formula>
    </cfRule>
    <cfRule type="expression" dxfId="3626" priority="5404">
      <formula>$BC625=16</formula>
    </cfRule>
    <cfRule type="expression" dxfId="3625" priority="5405">
      <formula>$BC625=15</formula>
    </cfRule>
    <cfRule type="expression" dxfId="3624" priority="5406">
      <formula>$BC625=14</formula>
    </cfRule>
    <cfRule type="expression" dxfId="3623" priority="5407">
      <formula>$BC625=13</formula>
    </cfRule>
    <cfRule type="expression" dxfId="3622" priority="5408">
      <formula>$BC625=12</formula>
    </cfRule>
    <cfRule type="expression" dxfId="3621" priority="5409">
      <formula>$BC625=11</formula>
    </cfRule>
    <cfRule type="expression" dxfId="3620" priority="5410">
      <formula>$BC625=10</formula>
    </cfRule>
    <cfRule type="expression" dxfId="3619" priority="5411">
      <formula>$BC625=9</formula>
    </cfRule>
    <cfRule type="expression" dxfId="3618" priority="5412">
      <formula>$BC625=8</formula>
    </cfRule>
    <cfRule type="expression" dxfId="3617" priority="5413">
      <formula>$BC625=7</formula>
    </cfRule>
    <cfRule type="expression" dxfId="3616" priority="5414">
      <formula>$BC625=6</formula>
    </cfRule>
    <cfRule type="expression" dxfId="3615" priority="5415">
      <formula>$BC625=5</formula>
    </cfRule>
    <cfRule type="expression" dxfId="3614" priority="5416">
      <formula>$BC625=4</formula>
    </cfRule>
    <cfRule type="expression" dxfId="3613" priority="5417">
      <formula>$BC625=3</formula>
    </cfRule>
    <cfRule type="expression" dxfId="3612" priority="5418">
      <formula>$BC625=2</formula>
    </cfRule>
    <cfRule type="expression" dxfId="3611" priority="5419">
      <formula>$BC625=1</formula>
    </cfRule>
  </conditionalFormatting>
  <conditionalFormatting sqref="AW625:AW629">
    <cfRule type="beginsWith" dxfId="3610" priority="5388" operator="beginsWith" text="MUY ALTA">
      <formula>LEFT(AW625,LEN("MUY ALTA"))="MUY ALTA"</formula>
    </cfRule>
    <cfRule type="beginsWith" dxfId="3609" priority="5389" operator="beginsWith" text="ALTA">
      <formula>LEFT(AW625,LEN("ALTA"))="ALTA"</formula>
    </cfRule>
    <cfRule type="beginsWith" dxfId="3608" priority="5390" operator="beginsWith" text="MEDIA">
      <formula>LEFT(AW625,LEN("MEDIA"))="MEDIA"</formula>
    </cfRule>
    <cfRule type="beginsWith" dxfId="3607" priority="5391" operator="beginsWith" text="BAJA">
      <formula>LEFT(AW625,LEN("BAJA"))="BAJA"</formula>
    </cfRule>
    <cfRule type="beginsWith" dxfId="3606" priority="5392" operator="beginsWith" text="MUY BAJA">
      <formula>LEFT(AW625,LEN("MUY BAJA"))="MUY BAJA"</formula>
    </cfRule>
  </conditionalFormatting>
  <conditionalFormatting sqref="AY625:AY629">
    <cfRule type="beginsWith" dxfId="3605" priority="5383" operator="beginsWith" text="MUY ALTA">
      <formula>LEFT(AY625,LEN("MUY ALTA"))="MUY ALTA"</formula>
    </cfRule>
    <cfRule type="beginsWith" dxfId="3604" priority="5384" operator="beginsWith" text="ALTA">
      <formula>LEFT(AY625,LEN("ALTA"))="ALTA"</formula>
    </cfRule>
    <cfRule type="beginsWith" dxfId="3603" priority="5385" operator="beginsWith" text="MEDIA">
      <formula>LEFT(AY625,LEN("MEDIA"))="MEDIA"</formula>
    </cfRule>
    <cfRule type="beginsWith" dxfId="3602" priority="5386" operator="beginsWith" text="BAJA">
      <formula>LEFT(AY625,LEN("BAJA"))="BAJA"</formula>
    </cfRule>
    <cfRule type="beginsWith" dxfId="3601" priority="5387" operator="beginsWith" text="MUY BAJA">
      <formula>LEFT(AY625,LEN("MUY BAJA"))="MUY BAJA"</formula>
    </cfRule>
  </conditionalFormatting>
  <conditionalFormatting sqref="AN627:AO629">
    <cfRule type="cellIs" dxfId="3600" priority="5381" operator="equal">
      <formula>"NO"</formula>
    </cfRule>
  </conditionalFormatting>
  <conditionalFormatting sqref="BA625:BA629">
    <cfRule type="cellIs" dxfId="3599" priority="5378" operator="equal">
      <formula>"Evitar"</formula>
    </cfRule>
    <cfRule type="cellIs" dxfId="3598" priority="5379" operator="equal">
      <formula>"Aceptar"</formula>
    </cfRule>
    <cfRule type="cellIs" dxfId="3597" priority="5380" operator="equal">
      <formula>"Reducir"</formula>
    </cfRule>
  </conditionalFormatting>
  <conditionalFormatting sqref="V625:V629">
    <cfRule type="cellIs" dxfId="3596" priority="5377" operator="equal">
      <formula>"X"</formula>
    </cfRule>
  </conditionalFormatting>
  <conditionalFormatting sqref="R625">
    <cfRule type="expression" dxfId="3595" priority="5351">
      <formula>$S625=25</formula>
    </cfRule>
    <cfRule type="expression" dxfId="3594" priority="5352">
      <formula>$S625=24</formula>
    </cfRule>
    <cfRule type="expression" dxfId="3593" priority="5353">
      <formula>$S625=23</formula>
    </cfRule>
    <cfRule type="expression" dxfId="3592" priority="5354">
      <formula>$S625=22</formula>
    </cfRule>
    <cfRule type="expression" dxfId="3591" priority="5355">
      <formula>$S625=21</formula>
    </cfRule>
    <cfRule type="expression" dxfId="3590" priority="5356">
      <formula>$S625=20</formula>
    </cfRule>
    <cfRule type="expression" dxfId="3589" priority="5357">
      <formula>$S625=19</formula>
    </cfRule>
    <cfRule type="expression" dxfId="3588" priority="5358">
      <formula>$S625=18</formula>
    </cfRule>
    <cfRule type="expression" dxfId="3587" priority="5359">
      <formula>$S625=17</formula>
    </cfRule>
    <cfRule type="expression" dxfId="3586" priority="5360">
      <formula>$S625=16</formula>
    </cfRule>
    <cfRule type="expression" dxfId="3585" priority="5361">
      <formula>$S625=15</formula>
    </cfRule>
    <cfRule type="expression" dxfId="3584" priority="5362">
      <formula>$S625=14</formula>
    </cfRule>
    <cfRule type="expression" dxfId="3583" priority="5363">
      <formula>$S625=13</formula>
    </cfRule>
    <cfRule type="expression" dxfId="3582" priority="5364">
      <formula>$S625=12</formula>
    </cfRule>
    <cfRule type="expression" dxfId="3581" priority="5365">
      <formula>$S625=11</formula>
    </cfRule>
    <cfRule type="expression" dxfId="3580" priority="5366">
      <formula>$S625=10</formula>
    </cfRule>
    <cfRule type="expression" dxfId="3579" priority="5367">
      <formula>$S625=9</formula>
    </cfRule>
    <cfRule type="expression" dxfId="3578" priority="5368">
      <formula>$S625=8</formula>
    </cfRule>
    <cfRule type="expression" dxfId="3577" priority="5369">
      <formula>$S625=7</formula>
    </cfRule>
    <cfRule type="expression" dxfId="3576" priority="5370">
      <formula>$S625=6</formula>
    </cfRule>
    <cfRule type="expression" dxfId="3575" priority="5371">
      <formula>$S625=5</formula>
    </cfRule>
    <cfRule type="expression" dxfId="3574" priority="5372">
      <formula>$S625=4</formula>
    </cfRule>
    <cfRule type="expression" dxfId="3573" priority="5373">
      <formula>$S625=3</formula>
    </cfRule>
    <cfRule type="expression" dxfId="3572" priority="5374">
      <formula>$S625=2</formula>
    </cfRule>
    <cfRule type="expression" dxfId="3571" priority="5375">
      <formula>$S625=1</formula>
    </cfRule>
  </conditionalFormatting>
  <conditionalFormatting sqref="P625:P629">
    <cfRule type="expression" dxfId="3570" priority="5350">
      <formula>"&lt;,2"</formula>
    </cfRule>
  </conditionalFormatting>
  <conditionalFormatting sqref="Q625:Q629">
    <cfRule type="cellIs" dxfId="3569" priority="5342" operator="equal">
      <formula>20</formula>
    </cfRule>
    <cfRule type="cellIs" dxfId="3568" priority="5343" operator="equal">
      <formula>10</formula>
    </cfRule>
    <cfRule type="cellIs" dxfId="3567" priority="5344" operator="equal">
      <formula>5</formula>
    </cfRule>
    <cfRule type="cellIs" dxfId="3566" priority="5345" operator="equal">
      <formula>1</formula>
    </cfRule>
    <cfRule type="cellIs" dxfId="3565" priority="5346" operator="equal">
      <formula>0.8</formula>
    </cfRule>
    <cfRule type="cellIs" dxfId="3564" priority="5347" operator="equal">
      <formula>0.6</formula>
    </cfRule>
    <cfRule type="cellIs" dxfId="3563" priority="5348" operator="equal">
      <formula>0.4</formula>
    </cfRule>
    <cfRule type="cellIs" dxfId="3562" priority="5349" operator="equal">
      <formula>20%</formula>
    </cfRule>
  </conditionalFormatting>
  <conditionalFormatting sqref="O625:O629">
    <cfRule type="cellIs" dxfId="3561" priority="5335" operator="equal">
      <formula>"MUY ALTA "</formula>
    </cfRule>
    <cfRule type="cellIs" dxfId="3560" priority="5336" operator="equal">
      <formula>"MUY ALTA"</formula>
    </cfRule>
    <cfRule type="cellIs" dxfId="3559" priority="5337" operator="equal">
      <formula>"ALTA"</formula>
    </cfRule>
    <cfRule type="cellIs" dxfId="3558" priority="5338" operator="equal">
      <formula>"MEDIA"</formula>
    </cfRule>
    <cfRule type="cellIs" dxfId="3557" priority="5339" operator="equal">
      <formula>"BAJA"</formula>
    </cfRule>
    <cfRule type="cellIs" dxfId="3556" priority="5340" operator="equal">
      <formula>"MUY BAJA"</formula>
    </cfRule>
    <cfRule type="cellIs" dxfId="3555" priority="5341" operator="equal">
      <formula>0.2</formula>
    </cfRule>
  </conditionalFormatting>
  <conditionalFormatting sqref="N625:N629">
    <cfRule type="beginsWith" priority="5328" operator="beginsWith" text="La actividad que conlleva el riesgo se ejecuta como máximos 2 veces por año">
      <formula>LEFT(N625,LEN("La actividad que conlleva el riesgo se ejecuta como máximos 2 veces por año"))="La actividad que conlleva el riesgo se ejecuta como máximos 2 veces por año"</formula>
    </cfRule>
    <cfRule type="cellIs" dxfId="3554" priority="5329" operator="equal">
      <formula>"La actividad que conlleva el riesgo se ejecuta como máximos 2 veces por año"</formula>
    </cfRule>
    <cfRule type="cellIs" dxfId="3553" priority="5330" operator="equal">
      <formula>"La actividad que conlleva el riesgo se ejecuta como máximos 2 veces por año "</formula>
    </cfRule>
    <cfRule type="containsText" dxfId="3552" priority="5332" operator="containsText" text="La actividad que conlleva el riesgo se ejecuta como máximos 2 veces por año">
      <formula>NOT(ISERROR(SEARCH("La actividad que conlleva el riesgo se ejecuta como máximos 2 veces por año",N625)))</formula>
    </cfRule>
    <cfRule type="cellIs" dxfId="3551" priority="5333" operator="equal">
      <formula>"La actividad que conlleva el riesgo se ejecuta como máximos 2 veces por año"</formula>
    </cfRule>
    <cfRule type="cellIs" dxfId="3550" priority="5334" operator="equal">
      <formula>"La actividad que conlleva el riesgo se ejecuta como máximos 2 veces por año"</formula>
    </cfRule>
  </conditionalFormatting>
  <conditionalFormatting sqref="V625:V629">
    <cfRule type="expression" dxfId="3549" priority="5326">
      <formula>U625=Y</formula>
    </cfRule>
    <cfRule type="expression" dxfId="3548" priority="5327">
      <formula>U625="y"</formula>
    </cfRule>
  </conditionalFormatting>
  <conditionalFormatting sqref="V626">
    <cfRule type="expression" dxfId="3547" priority="5324">
      <formula>$U$20=Y</formula>
    </cfRule>
    <cfRule type="expression" dxfId="3546" priority="5325">
      <formula>$U$20=x</formula>
    </cfRule>
  </conditionalFormatting>
  <conditionalFormatting sqref="U625:U629">
    <cfRule type="expression" dxfId="3545" priority="5323">
      <formula>V625="X"</formula>
    </cfRule>
  </conditionalFormatting>
  <conditionalFormatting sqref="V625:V629">
    <cfRule type="expression" dxfId="3544" priority="5321">
      <formula>U625=Y</formula>
    </cfRule>
    <cfRule type="expression" dxfId="3543" priority="5322">
      <formula>U625="y"</formula>
    </cfRule>
  </conditionalFormatting>
  <conditionalFormatting sqref="V626">
    <cfRule type="expression" dxfId="3542" priority="5319">
      <formula>$U$20=Y</formula>
    </cfRule>
    <cfRule type="expression" dxfId="3541" priority="5320">
      <formula>$U$20=x</formula>
    </cfRule>
  </conditionalFormatting>
  <conditionalFormatting sqref="U625:U629">
    <cfRule type="expression" dxfId="3540" priority="5318">
      <formula>V625="X"</formula>
    </cfRule>
  </conditionalFormatting>
  <conditionalFormatting sqref="AA625:AB625">
    <cfRule type="expression" dxfId="3539" priority="5305">
      <formula>AA625=10</formula>
    </cfRule>
    <cfRule type="expression" dxfId="3538" priority="5306">
      <formula>Y625=15</formula>
    </cfRule>
    <cfRule type="expression" dxfId="3537" priority="5307">
      <formula>W625=25</formula>
    </cfRule>
    <cfRule type="cellIs" dxfId="3536" priority="5317" operator="equal">
      <formula>25</formula>
    </cfRule>
  </conditionalFormatting>
  <conditionalFormatting sqref="AA625:AB625">
    <cfRule type="expression" dxfId="3535" priority="5314">
      <formula>AC625=15</formula>
    </cfRule>
    <cfRule type="expression" dxfId="3534" priority="5315">
      <formula>AE625=10</formula>
    </cfRule>
    <cfRule type="expression" dxfId="3533" priority="5316">
      <formula>AC625=15</formula>
    </cfRule>
  </conditionalFormatting>
  <conditionalFormatting sqref="W625:X625">
    <cfRule type="expression" dxfId="3532" priority="5311">
      <formula>AA625=10</formula>
    </cfRule>
    <cfRule type="expression" dxfId="3531" priority="5312">
      <formula>W625=25</formula>
    </cfRule>
    <cfRule type="expression" dxfId="3530" priority="5313">
      <formula>Y625=15</formula>
    </cfRule>
  </conditionalFormatting>
  <conditionalFormatting sqref="Y625:Z625">
    <cfRule type="expression" dxfId="3529" priority="5308">
      <formula>Y625=15</formula>
    </cfRule>
    <cfRule type="expression" dxfId="3528" priority="5309">
      <formula>AA625=10</formula>
    </cfRule>
    <cfRule type="expression" dxfId="3527" priority="5310">
      <formula>W625=25</formula>
    </cfRule>
  </conditionalFormatting>
  <conditionalFormatting sqref="AC625:AD625">
    <cfRule type="cellIs" dxfId="3526" priority="5304" operator="equal">
      <formula>25</formula>
    </cfRule>
  </conditionalFormatting>
  <conditionalFormatting sqref="AE625:AF625">
    <cfRule type="cellIs" dxfId="3525" priority="5303" operator="equal">
      <formula>15</formula>
    </cfRule>
  </conditionalFormatting>
  <conditionalFormatting sqref="AC625:AD625">
    <cfRule type="expression" dxfId="3524" priority="5302">
      <formula>AE625=15</formula>
    </cfRule>
  </conditionalFormatting>
  <conditionalFormatting sqref="AE625:AF625">
    <cfRule type="expression" dxfId="3523" priority="5301">
      <formula>AC625=25</formula>
    </cfRule>
  </conditionalFormatting>
  <conditionalFormatting sqref="AA627:AB629">
    <cfRule type="expression" dxfId="3522" priority="5288">
      <formula>AA627=10</formula>
    </cfRule>
    <cfRule type="expression" dxfId="3521" priority="5289">
      <formula>Y627=15</formula>
    </cfRule>
    <cfRule type="expression" dxfId="3520" priority="5290">
      <formula>W627=25</formula>
    </cfRule>
    <cfRule type="cellIs" dxfId="3519" priority="5300" operator="equal">
      <formula>25</formula>
    </cfRule>
  </conditionalFormatting>
  <conditionalFormatting sqref="AA627:AB629">
    <cfRule type="expression" dxfId="3518" priority="5297">
      <formula>AC627=15</formula>
    </cfRule>
    <cfRule type="expression" dxfId="3517" priority="5298">
      <formula>AE627=10</formula>
    </cfRule>
    <cfRule type="expression" dxfId="3516" priority="5299">
      <formula>AC627=15</formula>
    </cfRule>
  </conditionalFormatting>
  <conditionalFormatting sqref="W627:X629">
    <cfRule type="expression" dxfId="3515" priority="5294">
      <formula>AA627=10</formula>
    </cfRule>
    <cfRule type="expression" dxfId="3514" priority="5295">
      <formula>W627=25</formula>
    </cfRule>
    <cfRule type="expression" dxfId="3513" priority="5296">
      <formula>Y627=15</formula>
    </cfRule>
  </conditionalFormatting>
  <conditionalFormatting sqref="Y627:Z629">
    <cfRule type="expression" dxfId="3512" priority="5291">
      <formula>Y627=15</formula>
    </cfRule>
    <cfRule type="expression" dxfId="3511" priority="5292">
      <formula>AA627=10</formula>
    </cfRule>
    <cfRule type="expression" dxfId="3510" priority="5293">
      <formula>W627=25</formula>
    </cfRule>
  </conditionalFormatting>
  <conditionalFormatting sqref="AA626:AB626">
    <cfRule type="expression" dxfId="3509" priority="5275">
      <formula>AA626=10</formula>
    </cfRule>
    <cfRule type="expression" dxfId="3508" priority="5276">
      <formula>Y626=15</formula>
    </cfRule>
    <cfRule type="expression" dxfId="3507" priority="5277">
      <formula>W626=25</formula>
    </cfRule>
    <cfRule type="cellIs" dxfId="3506" priority="5287" operator="equal">
      <formula>25</formula>
    </cfRule>
  </conditionalFormatting>
  <conditionalFormatting sqref="AA626:AB626">
    <cfRule type="expression" dxfId="3505" priority="5284">
      <formula>AC626=15</formula>
    </cfRule>
    <cfRule type="expression" dxfId="3504" priority="5285">
      <formula>AE626=10</formula>
    </cfRule>
    <cfRule type="expression" dxfId="3503" priority="5286">
      <formula>AC626=15</formula>
    </cfRule>
  </conditionalFormatting>
  <conditionalFormatting sqref="W626:X626">
    <cfRule type="expression" dxfId="3502" priority="5281">
      <formula>AA626=10</formula>
    </cfRule>
    <cfRule type="expression" dxfId="3501" priority="5282">
      <formula>W626=25</formula>
    </cfRule>
    <cfRule type="expression" dxfId="3500" priority="5283">
      <formula>Y626=15</formula>
    </cfRule>
  </conditionalFormatting>
  <conditionalFormatting sqref="Y626:Z626">
    <cfRule type="expression" dxfId="3499" priority="5278">
      <formula>Y626=15</formula>
    </cfRule>
    <cfRule type="expression" dxfId="3498" priority="5279">
      <formula>AA626=10</formula>
    </cfRule>
    <cfRule type="expression" dxfId="3497" priority="5280">
      <formula>W626=25</formula>
    </cfRule>
  </conditionalFormatting>
  <conditionalFormatting sqref="AC626:AD629">
    <cfRule type="cellIs" dxfId="3496" priority="5274" operator="equal">
      <formula>25</formula>
    </cfRule>
  </conditionalFormatting>
  <conditionalFormatting sqref="AE626:AF629">
    <cfRule type="cellIs" dxfId="3495" priority="5273" operator="equal">
      <formula>15</formula>
    </cfRule>
  </conditionalFormatting>
  <conditionalFormatting sqref="AC626:AD629">
    <cfRule type="expression" dxfId="3494" priority="5272">
      <formula>AE626=15</formula>
    </cfRule>
  </conditionalFormatting>
  <conditionalFormatting sqref="AE626:AF629">
    <cfRule type="expression" dxfId="3493" priority="5271">
      <formula>AC626=25</formula>
    </cfRule>
  </conditionalFormatting>
  <conditionalFormatting sqref="AN625:AO625">
    <cfRule type="cellIs" dxfId="3492" priority="5265" operator="equal">
      <formula>"NO"</formula>
    </cfRule>
  </conditionalFormatting>
  <conditionalFormatting sqref="AJ625:AK625">
    <cfRule type="cellIs" dxfId="3491" priority="5269" operator="equal">
      <formula>"NO"</formula>
    </cfRule>
    <cfRule type="cellIs" dxfId="3490" priority="5270" operator="equal">
      <formula>"SI"</formula>
    </cfRule>
  </conditionalFormatting>
  <conditionalFormatting sqref="AL625:AM625">
    <cfRule type="cellIs" dxfId="3489" priority="5267" operator="equal">
      <formula>"ALE"</formula>
    </cfRule>
    <cfRule type="cellIs" dxfId="3488" priority="5268" operator="equal">
      <formula>"CON"</formula>
    </cfRule>
  </conditionalFormatting>
  <conditionalFormatting sqref="AL626:AM626">
    <cfRule type="cellIs" dxfId="3487" priority="5261" operator="equal">
      <formula>"ALE"</formula>
    </cfRule>
    <cfRule type="cellIs" dxfId="3486" priority="5262" operator="equal">
      <formula>"CON"</formula>
    </cfRule>
  </conditionalFormatting>
  <conditionalFormatting sqref="AN626:AO626">
    <cfRule type="cellIs" dxfId="3485" priority="5259" operator="equal">
      <formula>"NO"</formula>
    </cfRule>
  </conditionalFormatting>
  <conditionalFormatting sqref="CA625:CC629 CE625:CG629 CI625:CK629 CM625:CO629">
    <cfRule type="cellIs" dxfId="3484" priority="5257" operator="equal">
      <formula>"NO"</formula>
    </cfRule>
    <cfRule type="cellIs" dxfId="3483" priority="5258" operator="equal">
      <formula>"SI"</formula>
    </cfRule>
  </conditionalFormatting>
  <conditionalFormatting sqref="DA625:DC629 DE625:DG629 DM625:DO629 DI625:DK629">
    <cfRule type="cellIs" dxfId="3482" priority="5255" operator="equal">
      <formula>"NO"</formula>
    </cfRule>
    <cfRule type="cellIs" dxfId="3481" priority="5256" operator="equal">
      <formula>"SI"</formula>
    </cfRule>
  </conditionalFormatting>
  <conditionalFormatting sqref="CV625:CY629">
    <cfRule type="cellIs" dxfId="3480" priority="5253" operator="equal">
      <formula>"NO"</formula>
    </cfRule>
    <cfRule type="cellIs" dxfId="3479" priority="5254" operator="equal">
      <formula>"SI"</formula>
    </cfRule>
  </conditionalFormatting>
  <conditionalFormatting sqref="U631:V635">
    <cfRule type="cellIs" dxfId="3478" priority="5252" operator="equal">
      <formula>"X"</formula>
    </cfRule>
  </conditionalFormatting>
  <conditionalFormatting sqref="AJ633:AK635">
    <cfRule type="cellIs" dxfId="3477" priority="5250" operator="equal">
      <formula>"NO"</formula>
    </cfRule>
    <cfRule type="cellIs" dxfId="3476" priority="5251" operator="equal">
      <formula>"SI"</formula>
    </cfRule>
  </conditionalFormatting>
  <conditionalFormatting sqref="AL633:AM635">
    <cfRule type="cellIs" dxfId="3475" priority="5248" operator="equal">
      <formula>"ALE"</formula>
    </cfRule>
    <cfRule type="cellIs" dxfId="3474" priority="5249" operator="equal">
      <formula>"CON"</formula>
    </cfRule>
  </conditionalFormatting>
  <conditionalFormatting sqref="U631:U635">
    <cfRule type="cellIs" dxfId="3473" priority="5193" operator="equal">
      <formula>"Y"</formula>
    </cfRule>
  </conditionalFormatting>
  <conditionalFormatting sqref="AH631:AI635">
    <cfRule type="cellIs" dxfId="3472" priority="5244" operator="equal">
      <formula>0</formula>
    </cfRule>
    <cfRule type="cellIs" dxfId="3471" priority="5245" operator="between">
      <formula>"0.1"</formula>
      <formula>100</formula>
    </cfRule>
    <cfRule type="cellIs" dxfId="3470" priority="5246" operator="between">
      <formula>0</formula>
      <formula>100</formula>
    </cfRule>
    <cfRule type="cellIs" dxfId="3469" priority="5247" operator="between">
      <formula>0</formula>
      <formula>100</formula>
    </cfRule>
  </conditionalFormatting>
  <conditionalFormatting sqref="AI631:AI635">
    <cfRule type="cellIs" dxfId="3468" priority="5241" operator="equal">
      <formula>0</formula>
    </cfRule>
    <cfRule type="cellIs" dxfId="3467" priority="5242" operator="between">
      <formula>0</formula>
      <formula>100</formula>
    </cfRule>
    <cfRule type="cellIs" dxfId="3466" priority="5243" operator="between">
      <formula>"0.1"</formula>
      <formula>100</formula>
    </cfRule>
  </conditionalFormatting>
  <conditionalFormatting sqref="BA631">
    <cfRule type="cellIs" dxfId="3465" priority="5239" operator="equal">
      <formula>"NO"</formula>
    </cfRule>
    <cfRule type="cellIs" dxfId="3464" priority="5240" operator="equal">
      <formula>"SI"</formula>
    </cfRule>
  </conditionalFormatting>
  <conditionalFormatting sqref="AH631:AH635">
    <cfRule type="cellIs" dxfId="3463" priority="5238" operator="equal">
      <formula>0.58</formula>
    </cfRule>
  </conditionalFormatting>
  <conditionalFormatting sqref="AI631:AI635">
    <cfRule type="cellIs" dxfId="3462" priority="5237" operator="equal">
      <formula>0.56</formula>
    </cfRule>
  </conditionalFormatting>
  <conditionalFormatting sqref="AX631:AX635">
    <cfRule type="expression" dxfId="3461" priority="5211">
      <formula>"&lt;,2"</formula>
    </cfRule>
  </conditionalFormatting>
  <conditionalFormatting sqref="AV631:AV635">
    <cfRule type="expression" dxfId="3460" priority="5210">
      <formula>"&lt;,2"</formula>
    </cfRule>
  </conditionalFormatting>
  <conditionalFormatting sqref="AZ631">
    <cfRule type="expression" dxfId="3459" priority="5212">
      <formula>$BC631=25</formula>
    </cfRule>
    <cfRule type="expression" dxfId="3458" priority="5213">
      <formula>$BC631=24</formula>
    </cfRule>
    <cfRule type="expression" dxfId="3457" priority="5214">
      <formula>$BC631=23</formula>
    </cfRule>
    <cfRule type="expression" dxfId="3456" priority="5215">
      <formula>$BC631=22</formula>
    </cfRule>
    <cfRule type="expression" dxfId="3455" priority="5216">
      <formula>$BC631=21</formula>
    </cfRule>
    <cfRule type="expression" dxfId="3454" priority="5217">
      <formula>$BC631=20</formula>
    </cfRule>
    <cfRule type="expression" dxfId="3453" priority="5218">
      <formula>$BC631=19</formula>
    </cfRule>
    <cfRule type="expression" dxfId="3452" priority="5219">
      <formula>$BC631=18</formula>
    </cfRule>
    <cfRule type="expression" dxfId="3451" priority="5220">
      <formula>$BC631=17</formula>
    </cfRule>
    <cfRule type="expression" dxfId="3450" priority="5221">
      <formula>$BC631=16</formula>
    </cfRule>
    <cfRule type="expression" dxfId="3449" priority="5222">
      <formula>$BC631=15</formula>
    </cfRule>
    <cfRule type="expression" dxfId="3448" priority="5223">
      <formula>$BC631=14</formula>
    </cfRule>
    <cfRule type="expression" dxfId="3447" priority="5224">
      <formula>$BC631=13</formula>
    </cfRule>
    <cfRule type="expression" dxfId="3446" priority="5225">
      <formula>$BC631=12</formula>
    </cfRule>
    <cfRule type="expression" dxfId="3445" priority="5226">
      <formula>$BC631=11</formula>
    </cfRule>
    <cfRule type="expression" dxfId="3444" priority="5227">
      <formula>$BC631=10</formula>
    </cfRule>
    <cfRule type="expression" dxfId="3443" priority="5228">
      <formula>$BC631=9</formula>
    </cfRule>
    <cfRule type="expression" dxfId="3442" priority="5229">
      <formula>$BC631=8</formula>
    </cfRule>
    <cfRule type="expression" dxfId="3441" priority="5230">
      <formula>$BC631=7</formula>
    </cfRule>
    <cfRule type="expression" dxfId="3440" priority="5231">
      <formula>$BC631=6</formula>
    </cfRule>
    <cfRule type="expression" dxfId="3439" priority="5232">
      <formula>$BC631=5</formula>
    </cfRule>
    <cfRule type="expression" dxfId="3438" priority="5233">
      <formula>$BC631=4</formula>
    </cfRule>
    <cfRule type="expression" dxfId="3437" priority="5234">
      <formula>$BC631=3</formula>
    </cfRule>
    <cfRule type="expression" dxfId="3436" priority="5235">
      <formula>$BC631=2</formula>
    </cfRule>
    <cfRule type="expression" dxfId="3435" priority="5236">
      <formula>$BC631=1</formula>
    </cfRule>
  </conditionalFormatting>
  <conditionalFormatting sqref="AW631:AW635">
    <cfRule type="beginsWith" dxfId="3434" priority="5205" operator="beginsWith" text="MUY ALTA">
      <formula>LEFT(AW631,LEN("MUY ALTA"))="MUY ALTA"</formula>
    </cfRule>
    <cfRule type="beginsWith" dxfId="3433" priority="5206" operator="beginsWith" text="ALTA">
      <formula>LEFT(AW631,LEN("ALTA"))="ALTA"</formula>
    </cfRule>
    <cfRule type="beginsWith" dxfId="3432" priority="5207" operator="beginsWith" text="MEDIA">
      <formula>LEFT(AW631,LEN("MEDIA"))="MEDIA"</formula>
    </cfRule>
    <cfRule type="beginsWith" dxfId="3431" priority="5208" operator="beginsWith" text="BAJA">
      <formula>LEFT(AW631,LEN("BAJA"))="BAJA"</formula>
    </cfRule>
    <cfRule type="beginsWith" dxfId="3430" priority="5209" operator="beginsWith" text="MUY BAJA">
      <formula>LEFT(AW631,LEN("MUY BAJA"))="MUY BAJA"</formula>
    </cfRule>
  </conditionalFormatting>
  <conditionalFormatting sqref="AY631:AY635">
    <cfRule type="beginsWith" dxfId="3429" priority="5200" operator="beginsWith" text="MUY ALTA">
      <formula>LEFT(AY631,LEN("MUY ALTA"))="MUY ALTA"</formula>
    </cfRule>
    <cfRule type="beginsWith" dxfId="3428" priority="5201" operator="beginsWith" text="ALTA">
      <formula>LEFT(AY631,LEN("ALTA"))="ALTA"</formula>
    </cfRule>
    <cfRule type="beginsWith" dxfId="3427" priority="5202" operator="beginsWith" text="MEDIA">
      <formula>LEFT(AY631,LEN("MEDIA"))="MEDIA"</formula>
    </cfRule>
    <cfRule type="beginsWith" dxfId="3426" priority="5203" operator="beginsWith" text="BAJA">
      <formula>LEFT(AY631,LEN("BAJA"))="BAJA"</formula>
    </cfRule>
    <cfRule type="beginsWith" dxfId="3425" priority="5204" operator="beginsWith" text="MUY BAJA">
      <formula>LEFT(AY631,LEN("MUY BAJA"))="MUY BAJA"</formula>
    </cfRule>
  </conditionalFormatting>
  <conditionalFormatting sqref="AN633:AO635">
    <cfRule type="cellIs" dxfId="3424" priority="5198" operator="equal">
      <formula>"NO"</formula>
    </cfRule>
  </conditionalFormatting>
  <conditionalFormatting sqref="BA631:BA635">
    <cfRule type="cellIs" dxfId="3423" priority="5195" operator="equal">
      <formula>"Evitar"</formula>
    </cfRule>
    <cfRule type="cellIs" dxfId="3422" priority="5196" operator="equal">
      <formula>"Aceptar"</formula>
    </cfRule>
    <cfRule type="cellIs" dxfId="3421" priority="5197" operator="equal">
      <formula>"Reducir"</formula>
    </cfRule>
  </conditionalFormatting>
  <conditionalFormatting sqref="V631:V635">
    <cfRule type="cellIs" dxfId="3420" priority="5194" operator="equal">
      <formula>"X"</formula>
    </cfRule>
  </conditionalFormatting>
  <conditionalFormatting sqref="R631">
    <cfRule type="expression" dxfId="3419" priority="5168">
      <formula>$S631=25</formula>
    </cfRule>
    <cfRule type="expression" dxfId="3418" priority="5169">
      <formula>$S631=24</formula>
    </cfRule>
    <cfRule type="expression" dxfId="3417" priority="5170">
      <formula>$S631=23</formula>
    </cfRule>
    <cfRule type="expression" dxfId="3416" priority="5171">
      <formula>$S631=22</formula>
    </cfRule>
    <cfRule type="expression" dxfId="3415" priority="5172">
      <formula>$S631=21</formula>
    </cfRule>
    <cfRule type="expression" dxfId="3414" priority="5173">
      <formula>$S631=20</formula>
    </cfRule>
    <cfRule type="expression" dxfId="3413" priority="5174">
      <formula>$S631=19</formula>
    </cfRule>
    <cfRule type="expression" dxfId="3412" priority="5175">
      <formula>$S631=18</formula>
    </cfRule>
    <cfRule type="expression" dxfId="3411" priority="5176">
      <formula>$S631=17</formula>
    </cfRule>
    <cfRule type="expression" dxfId="3410" priority="5177">
      <formula>$S631=16</formula>
    </cfRule>
    <cfRule type="expression" dxfId="3409" priority="5178">
      <formula>$S631=15</formula>
    </cfRule>
    <cfRule type="expression" dxfId="3408" priority="5179">
      <formula>$S631=14</formula>
    </cfRule>
    <cfRule type="expression" dxfId="3407" priority="5180">
      <formula>$S631=13</formula>
    </cfRule>
    <cfRule type="expression" dxfId="3406" priority="5181">
      <formula>$S631=12</formula>
    </cfRule>
    <cfRule type="expression" dxfId="3405" priority="5182">
      <formula>$S631=11</formula>
    </cfRule>
    <cfRule type="expression" dxfId="3404" priority="5183">
      <formula>$S631=10</formula>
    </cfRule>
    <cfRule type="expression" dxfId="3403" priority="5184">
      <formula>$S631=9</formula>
    </cfRule>
    <cfRule type="expression" dxfId="3402" priority="5185">
      <formula>$S631=8</formula>
    </cfRule>
    <cfRule type="expression" dxfId="3401" priority="5186">
      <formula>$S631=7</formula>
    </cfRule>
    <cfRule type="expression" dxfId="3400" priority="5187">
      <formula>$S631=6</formula>
    </cfRule>
    <cfRule type="expression" dxfId="3399" priority="5188">
      <formula>$S631=5</formula>
    </cfRule>
    <cfRule type="expression" dxfId="3398" priority="5189">
      <formula>$S631=4</formula>
    </cfRule>
    <cfRule type="expression" dxfId="3397" priority="5190">
      <formula>$S631=3</formula>
    </cfRule>
    <cfRule type="expression" dxfId="3396" priority="5191">
      <formula>$S631=2</formula>
    </cfRule>
    <cfRule type="expression" dxfId="3395" priority="5192">
      <formula>$S631=1</formula>
    </cfRule>
  </conditionalFormatting>
  <conditionalFormatting sqref="P631:P635">
    <cfRule type="expression" dxfId="3394" priority="5167">
      <formula>"&lt;,2"</formula>
    </cfRule>
  </conditionalFormatting>
  <conditionalFormatting sqref="Q631:Q635">
    <cfRule type="cellIs" dxfId="3393" priority="5159" operator="equal">
      <formula>20</formula>
    </cfRule>
    <cfRule type="cellIs" dxfId="3392" priority="5160" operator="equal">
      <formula>10</formula>
    </cfRule>
    <cfRule type="cellIs" dxfId="3391" priority="5161" operator="equal">
      <formula>5</formula>
    </cfRule>
    <cfRule type="cellIs" dxfId="3390" priority="5162" operator="equal">
      <formula>1</formula>
    </cfRule>
    <cfRule type="cellIs" dxfId="3389" priority="5163" operator="equal">
      <formula>0.8</formula>
    </cfRule>
    <cfRule type="cellIs" dxfId="3388" priority="5164" operator="equal">
      <formula>0.6</formula>
    </cfRule>
    <cfRule type="cellIs" dxfId="3387" priority="5165" operator="equal">
      <formula>0.4</formula>
    </cfRule>
    <cfRule type="cellIs" dxfId="3386" priority="5166" operator="equal">
      <formula>20%</formula>
    </cfRule>
  </conditionalFormatting>
  <conditionalFormatting sqref="O631:O635">
    <cfRule type="cellIs" dxfId="3385" priority="5152" operator="equal">
      <formula>"MUY ALTA "</formula>
    </cfRule>
    <cfRule type="cellIs" dxfId="3384" priority="5153" operator="equal">
      <formula>"MUY ALTA"</formula>
    </cfRule>
    <cfRule type="cellIs" dxfId="3383" priority="5154" operator="equal">
      <formula>"ALTA"</formula>
    </cfRule>
    <cfRule type="cellIs" dxfId="3382" priority="5155" operator="equal">
      <formula>"MEDIA"</formula>
    </cfRule>
    <cfRule type="cellIs" dxfId="3381" priority="5156" operator="equal">
      <formula>"BAJA"</formula>
    </cfRule>
    <cfRule type="cellIs" dxfId="3380" priority="5157" operator="equal">
      <formula>"MUY BAJA"</formula>
    </cfRule>
    <cfRule type="cellIs" dxfId="3379" priority="5158" operator="equal">
      <formula>0.2</formula>
    </cfRule>
  </conditionalFormatting>
  <conditionalFormatting sqref="N631:N635">
    <cfRule type="beginsWith" priority="5145" operator="beginsWith" text="La actividad que conlleva el riesgo se ejecuta como máximos 2 veces por año">
      <formula>LEFT(N631,LEN("La actividad que conlleva el riesgo se ejecuta como máximos 2 veces por año"))="La actividad que conlleva el riesgo se ejecuta como máximos 2 veces por año"</formula>
    </cfRule>
    <cfRule type="cellIs" dxfId="3378" priority="5146" operator="equal">
      <formula>"La actividad que conlleva el riesgo se ejecuta como máximos 2 veces por año"</formula>
    </cfRule>
    <cfRule type="cellIs" dxfId="3377" priority="5147" operator="equal">
      <formula>"La actividad que conlleva el riesgo se ejecuta como máximos 2 veces por año "</formula>
    </cfRule>
    <cfRule type="containsText" dxfId="3376" priority="5149" operator="containsText" text="La actividad que conlleva el riesgo se ejecuta como máximos 2 veces por año">
      <formula>NOT(ISERROR(SEARCH("La actividad que conlleva el riesgo se ejecuta como máximos 2 veces por año",N631)))</formula>
    </cfRule>
    <cfRule type="cellIs" dxfId="3375" priority="5150" operator="equal">
      <formula>"La actividad que conlleva el riesgo se ejecuta como máximos 2 veces por año"</formula>
    </cfRule>
    <cfRule type="cellIs" dxfId="3374" priority="5151" operator="equal">
      <formula>"La actividad que conlleva el riesgo se ejecuta como máximos 2 veces por año"</formula>
    </cfRule>
  </conditionalFormatting>
  <conditionalFormatting sqref="V631:V635">
    <cfRule type="expression" dxfId="3373" priority="5143">
      <formula>U631=Y</formula>
    </cfRule>
    <cfRule type="expression" dxfId="3372" priority="5144">
      <formula>U631="y"</formula>
    </cfRule>
  </conditionalFormatting>
  <conditionalFormatting sqref="V632">
    <cfRule type="expression" dxfId="3371" priority="5141">
      <formula>$U$20=Y</formula>
    </cfRule>
    <cfRule type="expression" dxfId="3370" priority="5142">
      <formula>$U$20=x</formula>
    </cfRule>
  </conditionalFormatting>
  <conditionalFormatting sqref="U631:U635">
    <cfRule type="expression" dxfId="3369" priority="5140">
      <formula>V631="X"</formula>
    </cfRule>
  </conditionalFormatting>
  <conditionalFormatting sqref="V631:V635">
    <cfRule type="expression" dxfId="3368" priority="5138">
      <formula>U631=Y</formula>
    </cfRule>
    <cfRule type="expression" dxfId="3367" priority="5139">
      <formula>U631="y"</formula>
    </cfRule>
  </conditionalFormatting>
  <conditionalFormatting sqref="V632">
    <cfRule type="expression" dxfId="3366" priority="5136">
      <formula>$U$20=Y</formula>
    </cfRule>
    <cfRule type="expression" dxfId="3365" priority="5137">
      <formula>$U$20=x</formula>
    </cfRule>
  </conditionalFormatting>
  <conditionalFormatting sqref="U631:U635">
    <cfRule type="expression" dxfId="3364" priority="5135">
      <formula>V631="X"</formula>
    </cfRule>
  </conditionalFormatting>
  <conditionalFormatting sqref="AA631:AB631">
    <cfRule type="expression" dxfId="3363" priority="5122">
      <formula>AA631=10</formula>
    </cfRule>
    <cfRule type="expression" dxfId="3362" priority="5123">
      <formula>Y631=15</formula>
    </cfRule>
    <cfRule type="expression" dxfId="3361" priority="5124">
      <formula>W631=25</formula>
    </cfRule>
    <cfRule type="cellIs" dxfId="3360" priority="5134" operator="equal">
      <formula>25</formula>
    </cfRule>
  </conditionalFormatting>
  <conditionalFormatting sqref="AA631:AB631">
    <cfRule type="expression" dxfId="3359" priority="5131">
      <formula>AC631=15</formula>
    </cfRule>
    <cfRule type="expression" dxfId="3358" priority="5132">
      <formula>AE631=10</formula>
    </cfRule>
    <cfRule type="expression" dxfId="3357" priority="5133">
      <formula>AC631=15</formula>
    </cfRule>
  </conditionalFormatting>
  <conditionalFormatting sqref="W631:X631">
    <cfRule type="expression" dxfId="3356" priority="5128">
      <formula>AA631=10</formula>
    </cfRule>
    <cfRule type="expression" dxfId="3355" priority="5129">
      <formula>W631=25</formula>
    </cfRule>
    <cfRule type="expression" dxfId="3354" priority="5130">
      <formula>Y631=15</formula>
    </cfRule>
  </conditionalFormatting>
  <conditionalFormatting sqref="Y631:Z631">
    <cfRule type="expression" dxfId="3353" priority="5125">
      <formula>Y631=15</formula>
    </cfRule>
    <cfRule type="expression" dxfId="3352" priority="5126">
      <formula>AA631=10</formula>
    </cfRule>
    <cfRule type="expression" dxfId="3351" priority="5127">
      <formula>W631=25</formula>
    </cfRule>
  </conditionalFormatting>
  <conditionalFormatting sqref="AC631:AD631">
    <cfRule type="cellIs" dxfId="3350" priority="5121" operator="equal">
      <formula>25</formula>
    </cfRule>
  </conditionalFormatting>
  <conditionalFormatting sqref="AE631:AF631">
    <cfRule type="cellIs" dxfId="3349" priority="5120" operator="equal">
      <formula>15</formula>
    </cfRule>
  </conditionalFormatting>
  <conditionalFormatting sqref="AC631:AD631">
    <cfRule type="expression" dxfId="3348" priority="5119">
      <formula>AE631=15</formula>
    </cfRule>
  </conditionalFormatting>
  <conditionalFormatting sqref="AE631:AF631">
    <cfRule type="expression" dxfId="3347" priority="5118">
      <formula>AC631=25</formula>
    </cfRule>
  </conditionalFormatting>
  <conditionalFormatting sqref="AA633:AB635">
    <cfRule type="expression" dxfId="3346" priority="5105">
      <formula>AA633=10</formula>
    </cfRule>
    <cfRule type="expression" dxfId="3345" priority="5106">
      <formula>Y633=15</formula>
    </cfRule>
    <cfRule type="expression" dxfId="3344" priority="5107">
      <formula>W633=25</formula>
    </cfRule>
    <cfRule type="cellIs" dxfId="3343" priority="5117" operator="equal">
      <formula>25</formula>
    </cfRule>
  </conditionalFormatting>
  <conditionalFormatting sqref="AA633:AB635">
    <cfRule type="expression" dxfId="3342" priority="5114">
      <formula>AC633=15</formula>
    </cfRule>
    <cfRule type="expression" dxfId="3341" priority="5115">
      <formula>AE633=10</formula>
    </cfRule>
    <cfRule type="expression" dxfId="3340" priority="5116">
      <formula>AC633=15</formula>
    </cfRule>
  </conditionalFormatting>
  <conditionalFormatting sqref="W633:X635">
    <cfRule type="expression" dxfId="3339" priority="5111">
      <formula>AA633=10</formula>
    </cfRule>
    <cfRule type="expression" dxfId="3338" priority="5112">
      <formula>W633=25</formula>
    </cfRule>
    <cfRule type="expression" dxfId="3337" priority="5113">
      <formula>Y633=15</formula>
    </cfRule>
  </conditionalFormatting>
  <conditionalFormatting sqref="Y633:Z635">
    <cfRule type="expression" dxfId="3336" priority="5108">
      <formula>Y633=15</formula>
    </cfRule>
    <cfRule type="expression" dxfId="3335" priority="5109">
      <formula>AA633=10</formula>
    </cfRule>
    <cfRule type="expression" dxfId="3334" priority="5110">
      <formula>W633=25</formula>
    </cfRule>
  </conditionalFormatting>
  <conditionalFormatting sqref="AA632:AB632">
    <cfRule type="expression" dxfId="3333" priority="5092">
      <formula>AA632=10</formula>
    </cfRule>
    <cfRule type="expression" dxfId="3332" priority="5093">
      <formula>Y632=15</formula>
    </cfRule>
    <cfRule type="expression" dxfId="3331" priority="5094">
      <formula>W632=25</formula>
    </cfRule>
    <cfRule type="cellIs" dxfId="3330" priority="5104" operator="equal">
      <formula>25</formula>
    </cfRule>
  </conditionalFormatting>
  <conditionalFormatting sqref="AA632:AB632">
    <cfRule type="expression" dxfId="3329" priority="5101">
      <formula>AC632=15</formula>
    </cfRule>
    <cfRule type="expression" dxfId="3328" priority="5102">
      <formula>AE632=10</formula>
    </cfRule>
    <cfRule type="expression" dxfId="3327" priority="5103">
      <formula>AC632=15</formula>
    </cfRule>
  </conditionalFormatting>
  <conditionalFormatting sqref="W632:X632">
    <cfRule type="expression" dxfId="3326" priority="5098">
      <formula>AA632=10</formula>
    </cfRule>
    <cfRule type="expression" dxfId="3325" priority="5099">
      <formula>W632=25</formula>
    </cfRule>
    <cfRule type="expression" dxfId="3324" priority="5100">
      <formula>Y632=15</formula>
    </cfRule>
  </conditionalFormatting>
  <conditionalFormatting sqref="Y632:Z632">
    <cfRule type="expression" dxfId="3323" priority="5095">
      <formula>Y632=15</formula>
    </cfRule>
    <cfRule type="expression" dxfId="3322" priority="5096">
      <formula>AA632=10</formula>
    </cfRule>
    <cfRule type="expression" dxfId="3321" priority="5097">
      <formula>W632=25</formula>
    </cfRule>
  </conditionalFormatting>
  <conditionalFormatting sqref="AC632:AD635">
    <cfRule type="cellIs" dxfId="3320" priority="5091" operator="equal">
      <formula>25</formula>
    </cfRule>
  </conditionalFormatting>
  <conditionalFormatting sqref="AE632:AF635">
    <cfRule type="cellIs" dxfId="3319" priority="5090" operator="equal">
      <formula>15</formula>
    </cfRule>
  </conditionalFormatting>
  <conditionalFormatting sqref="AC632:AD635">
    <cfRule type="expression" dxfId="3318" priority="5089">
      <formula>AE632=15</formula>
    </cfRule>
  </conditionalFormatting>
  <conditionalFormatting sqref="AE632:AF635">
    <cfRule type="expression" dxfId="3317" priority="5088">
      <formula>AC632=25</formula>
    </cfRule>
  </conditionalFormatting>
  <conditionalFormatting sqref="AN631:AO631">
    <cfRule type="cellIs" dxfId="3316" priority="5082" operator="equal">
      <formula>"NO"</formula>
    </cfRule>
  </conditionalFormatting>
  <conditionalFormatting sqref="AL631:AM631">
    <cfRule type="cellIs" dxfId="3315" priority="5084" operator="equal">
      <formula>"ALE"</formula>
    </cfRule>
    <cfRule type="cellIs" dxfId="3314" priority="5085" operator="equal">
      <formula>"CON"</formula>
    </cfRule>
  </conditionalFormatting>
  <conditionalFormatting sqref="AJ632:AK632">
    <cfRule type="cellIs" dxfId="3313" priority="5080" operator="equal">
      <formula>"NO"</formula>
    </cfRule>
    <cfRule type="cellIs" dxfId="3312" priority="5081" operator="equal">
      <formula>"SI"</formula>
    </cfRule>
  </conditionalFormatting>
  <conditionalFormatting sqref="AL632:AM632">
    <cfRule type="cellIs" dxfId="3311" priority="5078" operator="equal">
      <formula>"ALE"</formula>
    </cfRule>
    <cfRule type="cellIs" dxfId="3310" priority="5079" operator="equal">
      <formula>"CON"</formula>
    </cfRule>
  </conditionalFormatting>
  <conditionalFormatting sqref="AN632:AO632">
    <cfRule type="cellIs" dxfId="3309" priority="5076" operator="equal">
      <formula>"NO"</formula>
    </cfRule>
  </conditionalFormatting>
  <conditionalFormatting sqref="CA631:CC635 CE631:CG635 CI631:CK635 CM631:CO635">
    <cfRule type="cellIs" dxfId="3308" priority="5074" operator="equal">
      <formula>"NO"</formula>
    </cfRule>
    <cfRule type="cellIs" dxfId="3307" priority="5075" operator="equal">
      <formula>"SI"</formula>
    </cfRule>
  </conditionalFormatting>
  <conditionalFormatting sqref="DA631:DC635 DE631:DG635 DM631:DO635 DI631:DK635">
    <cfRule type="cellIs" dxfId="3306" priority="5072" operator="equal">
      <formula>"NO"</formula>
    </cfRule>
    <cfRule type="cellIs" dxfId="3305" priority="5073" operator="equal">
      <formula>"SI"</formula>
    </cfRule>
  </conditionalFormatting>
  <conditionalFormatting sqref="CV631:CY635">
    <cfRule type="cellIs" dxfId="3304" priority="5070" operator="equal">
      <formula>"NO"</formula>
    </cfRule>
    <cfRule type="cellIs" dxfId="3303" priority="5071" operator="equal">
      <formula>"SI"</formula>
    </cfRule>
  </conditionalFormatting>
  <conditionalFormatting sqref="AC151:AD151">
    <cfRule type="cellIs" dxfId="3302" priority="1719" operator="equal">
      <formula>25</formula>
    </cfRule>
  </conditionalFormatting>
  <conditionalFormatting sqref="AE151:AF151">
    <cfRule type="cellIs" dxfId="3301" priority="1718" operator="equal">
      <formula>15</formula>
    </cfRule>
  </conditionalFormatting>
  <conditionalFormatting sqref="BA133:BA137">
    <cfRule type="cellIs" dxfId="3300" priority="2321" operator="equal">
      <formula>"Evitar"</formula>
    </cfRule>
    <cfRule type="cellIs" dxfId="3299" priority="2322" operator="equal">
      <formula>"Aceptar"</formula>
    </cfRule>
    <cfRule type="cellIs" dxfId="3298" priority="2323" operator="equal">
      <formula>"Reducir"</formula>
    </cfRule>
  </conditionalFormatting>
  <conditionalFormatting sqref="AA159:AB161">
    <cfRule type="expression" dxfId="3297" priority="1526">
      <formula>AA159=10</formula>
    </cfRule>
    <cfRule type="expression" dxfId="3296" priority="1527">
      <formula>Y159=15</formula>
    </cfRule>
    <cfRule type="expression" dxfId="3295" priority="1528">
      <formula>W159=25</formula>
    </cfRule>
    <cfRule type="cellIs" dxfId="3294" priority="1538" operator="equal">
      <formula>25</formula>
    </cfRule>
  </conditionalFormatting>
  <conditionalFormatting sqref="AA159:AB161">
    <cfRule type="expression" dxfId="3293" priority="1535">
      <formula>AC159=15</formula>
    </cfRule>
    <cfRule type="expression" dxfId="3292" priority="1536">
      <formula>AE159=10</formula>
    </cfRule>
    <cfRule type="expression" dxfId="3291" priority="1537">
      <formula>AC159=15</formula>
    </cfRule>
  </conditionalFormatting>
  <conditionalFormatting sqref="W159:X161">
    <cfRule type="expression" dxfId="3290" priority="1532">
      <formula>AA159=10</formula>
    </cfRule>
    <cfRule type="expression" dxfId="3289" priority="1533">
      <formula>W159=25</formula>
    </cfRule>
    <cfRule type="expression" dxfId="3288" priority="1534">
      <formula>Y159=15</formula>
    </cfRule>
  </conditionalFormatting>
  <conditionalFormatting sqref="Y159:Z161">
    <cfRule type="expression" dxfId="3287" priority="1529">
      <formula>Y159=15</formula>
    </cfRule>
    <cfRule type="expression" dxfId="3286" priority="1530">
      <formula>AA159=10</formula>
    </cfRule>
    <cfRule type="expression" dxfId="3285" priority="1531">
      <formula>W159=25</formula>
    </cfRule>
  </conditionalFormatting>
  <conditionalFormatting sqref="AA158:AB158">
    <cfRule type="expression" dxfId="3284" priority="1522">
      <formula>AC158=15</formula>
    </cfRule>
    <cfRule type="expression" dxfId="3283" priority="1523">
      <formula>AE158=10</formula>
    </cfRule>
    <cfRule type="expression" dxfId="3282" priority="1524">
      <formula>AC158=15</formula>
    </cfRule>
  </conditionalFormatting>
  <conditionalFormatting sqref="AN151:AO153">
    <cfRule type="cellIs" dxfId="3281" priority="1671" operator="equal">
      <formula>"NO"</formula>
    </cfRule>
  </conditionalFormatting>
  <conditionalFormatting sqref="W92:X92">
    <cfRule type="expression" dxfId="3280" priority="3447">
      <formula>AA92=10</formula>
    </cfRule>
    <cfRule type="expression" dxfId="3279" priority="3448">
      <formula>W92=25</formula>
    </cfRule>
    <cfRule type="expression" dxfId="3278" priority="3449">
      <formula>Y92=15</formula>
    </cfRule>
  </conditionalFormatting>
  <conditionalFormatting sqref="U91:V95">
    <cfRule type="cellIs" dxfId="3277" priority="3617" operator="equal">
      <formula>"X"</formula>
    </cfRule>
  </conditionalFormatting>
  <conditionalFormatting sqref="AJ94:AK95">
    <cfRule type="cellIs" dxfId="3276" priority="3615" operator="equal">
      <formula>"NO"</formula>
    </cfRule>
    <cfRule type="cellIs" dxfId="3275" priority="3616" operator="equal">
      <formula>"SI"</formula>
    </cfRule>
  </conditionalFormatting>
  <conditionalFormatting sqref="AL94:AM95">
    <cfRule type="cellIs" dxfId="3274" priority="3613" operator="equal">
      <formula>"ALE"</formula>
    </cfRule>
    <cfRule type="cellIs" dxfId="3273" priority="3614" operator="equal">
      <formula>"CON"</formula>
    </cfRule>
  </conditionalFormatting>
  <conditionalFormatting sqref="U91:U95">
    <cfRule type="cellIs" dxfId="3272" priority="3558" operator="equal">
      <formula>"Y"</formula>
    </cfRule>
  </conditionalFormatting>
  <conditionalFormatting sqref="AH91:AI95">
    <cfRule type="cellIs" dxfId="3271" priority="3609" operator="equal">
      <formula>0</formula>
    </cfRule>
    <cfRule type="cellIs" dxfId="3270" priority="3610" operator="between">
      <formula>"0.1"</formula>
      <formula>100</formula>
    </cfRule>
    <cfRule type="cellIs" dxfId="3269" priority="3611" operator="between">
      <formula>0</formula>
      <formula>100</formula>
    </cfRule>
    <cfRule type="cellIs" dxfId="3268" priority="3612" operator="between">
      <formula>0</formula>
      <formula>100</formula>
    </cfRule>
  </conditionalFormatting>
  <conditionalFormatting sqref="AI91:AI95">
    <cfRule type="cellIs" dxfId="3267" priority="3606" operator="equal">
      <formula>0</formula>
    </cfRule>
    <cfRule type="cellIs" dxfId="3266" priority="3607" operator="between">
      <formula>0</formula>
      <formula>100</formula>
    </cfRule>
    <cfRule type="cellIs" dxfId="3265" priority="3608" operator="between">
      <formula>"0.1"</formula>
      <formula>100</formula>
    </cfRule>
  </conditionalFormatting>
  <conditionalFormatting sqref="BA91">
    <cfRule type="cellIs" dxfId="3264" priority="3604" operator="equal">
      <formula>"NO"</formula>
    </cfRule>
    <cfRule type="cellIs" dxfId="3263" priority="3605" operator="equal">
      <formula>"SI"</formula>
    </cfRule>
  </conditionalFormatting>
  <conditionalFormatting sqref="AH91:AH95">
    <cfRule type="cellIs" dxfId="3262" priority="3603" operator="equal">
      <formula>0.58</formula>
    </cfRule>
  </conditionalFormatting>
  <conditionalFormatting sqref="AI91:AI95">
    <cfRule type="cellIs" dxfId="3261" priority="3602" operator="equal">
      <formula>0.56</formula>
    </cfRule>
  </conditionalFormatting>
  <conditionalFormatting sqref="AX91:AX95">
    <cfRule type="expression" dxfId="3260" priority="3576">
      <formula>"&lt;,2"</formula>
    </cfRule>
  </conditionalFormatting>
  <conditionalFormatting sqref="AV91:AV95">
    <cfRule type="expression" dxfId="3259" priority="3575">
      <formula>"&lt;,2"</formula>
    </cfRule>
  </conditionalFormatting>
  <conditionalFormatting sqref="AZ91">
    <cfRule type="expression" dxfId="3258" priority="3577">
      <formula>$BC91=25</formula>
    </cfRule>
    <cfRule type="expression" dxfId="3257" priority="3578">
      <formula>$BC91=24</formula>
    </cfRule>
    <cfRule type="expression" dxfId="3256" priority="3579">
      <formula>$BC91=23</formula>
    </cfRule>
    <cfRule type="expression" dxfId="3255" priority="3580">
      <formula>$BC91=22</formula>
    </cfRule>
    <cfRule type="expression" dxfId="3254" priority="3581">
      <formula>$BC91=21</formula>
    </cfRule>
    <cfRule type="expression" dxfId="3253" priority="3582">
      <formula>$BC91=20</formula>
    </cfRule>
    <cfRule type="expression" dxfId="3252" priority="3583">
      <formula>$BC91=19</formula>
    </cfRule>
    <cfRule type="expression" dxfId="3251" priority="3584">
      <formula>$BC91=18</formula>
    </cfRule>
    <cfRule type="expression" dxfId="3250" priority="3585">
      <formula>$BC91=17</formula>
    </cfRule>
    <cfRule type="expression" dxfId="3249" priority="3586">
      <formula>$BC91=16</formula>
    </cfRule>
    <cfRule type="expression" dxfId="3248" priority="3587">
      <formula>$BC91=15</formula>
    </cfRule>
    <cfRule type="expression" dxfId="3247" priority="3588">
      <formula>$BC91=14</formula>
    </cfRule>
    <cfRule type="expression" dxfId="3246" priority="3589">
      <formula>$BC91=13</formula>
    </cfRule>
    <cfRule type="expression" dxfId="3245" priority="3590">
      <formula>$BC91=12</formula>
    </cfRule>
    <cfRule type="expression" dxfId="3244" priority="3591">
      <formula>$BC91=11</formula>
    </cfRule>
    <cfRule type="expression" dxfId="3243" priority="3592">
      <formula>$BC91=10</formula>
    </cfRule>
    <cfRule type="expression" dxfId="3242" priority="3593">
      <formula>$BC91=9</formula>
    </cfRule>
    <cfRule type="expression" dxfId="3241" priority="3594">
      <formula>$BC91=8</formula>
    </cfRule>
    <cfRule type="expression" dxfId="3240" priority="3595">
      <formula>$BC91=7</formula>
    </cfRule>
    <cfRule type="expression" dxfId="3239" priority="3596">
      <formula>$BC91=6</formula>
    </cfRule>
    <cfRule type="expression" dxfId="3238" priority="3597">
      <formula>$BC91=5</formula>
    </cfRule>
    <cfRule type="expression" dxfId="3237" priority="3598">
      <formula>$BC91=4</formula>
    </cfRule>
    <cfRule type="expression" dxfId="3236" priority="3599">
      <formula>$BC91=3</formula>
    </cfRule>
    <cfRule type="expression" dxfId="3235" priority="3600">
      <formula>$BC91=2</formula>
    </cfRule>
    <cfRule type="expression" dxfId="3234" priority="3601">
      <formula>$BC91=1</formula>
    </cfRule>
  </conditionalFormatting>
  <conditionalFormatting sqref="AW91:AW95">
    <cfRule type="beginsWith" dxfId="3233" priority="3570" operator="beginsWith" text="MUY ALTA">
      <formula>LEFT(AW91,LEN("MUY ALTA"))="MUY ALTA"</formula>
    </cfRule>
    <cfRule type="beginsWith" dxfId="3232" priority="3571" operator="beginsWith" text="ALTA">
      <formula>LEFT(AW91,LEN("ALTA"))="ALTA"</formula>
    </cfRule>
    <cfRule type="beginsWith" dxfId="3231" priority="3572" operator="beginsWith" text="MEDIA">
      <formula>LEFT(AW91,LEN("MEDIA"))="MEDIA"</formula>
    </cfRule>
    <cfRule type="beginsWith" dxfId="3230" priority="3573" operator="beginsWith" text="BAJA">
      <formula>LEFT(AW91,LEN("BAJA"))="BAJA"</formula>
    </cfRule>
    <cfRule type="beginsWith" dxfId="3229" priority="3574" operator="beginsWith" text="MUY BAJA">
      <formula>LEFT(AW91,LEN("MUY BAJA"))="MUY BAJA"</formula>
    </cfRule>
  </conditionalFormatting>
  <conditionalFormatting sqref="AY91:AY95">
    <cfRule type="beginsWith" dxfId="3228" priority="3565" operator="beginsWith" text="MUY ALTA">
      <formula>LEFT(AY91,LEN("MUY ALTA"))="MUY ALTA"</formula>
    </cfRule>
    <cfRule type="beginsWith" dxfId="3227" priority="3566" operator="beginsWith" text="ALTA">
      <formula>LEFT(AY91,LEN("ALTA"))="ALTA"</formula>
    </cfRule>
    <cfRule type="beginsWith" dxfId="3226" priority="3567" operator="beginsWith" text="MEDIA">
      <formula>LEFT(AY91,LEN("MEDIA"))="MEDIA"</formula>
    </cfRule>
    <cfRule type="beginsWith" dxfId="3225" priority="3568" operator="beginsWith" text="BAJA">
      <formula>LEFT(AY91,LEN("BAJA"))="BAJA"</formula>
    </cfRule>
    <cfRule type="beginsWith" dxfId="3224" priority="3569" operator="beginsWith" text="MUY BAJA">
      <formula>LEFT(AY91,LEN("MUY BAJA"))="MUY BAJA"</formula>
    </cfRule>
  </conditionalFormatting>
  <conditionalFormatting sqref="AN94:AO95">
    <cfRule type="cellIs" dxfId="3223" priority="3563" operator="equal">
      <formula>"NO"</formula>
    </cfRule>
  </conditionalFormatting>
  <conditionalFormatting sqref="BA91:BA95">
    <cfRule type="cellIs" dxfId="3222" priority="3560" operator="equal">
      <formula>"Evitar"</formula>
    </cfRule>
    <cfRule type="cellIs" dxfId="3221" priority="3561" operator="equal">
      <formula>"Aceptar"</formula>
    </cfRule>
    <cfRule type="cellIs" dxfId="3220" priority="3562" operator="equal">
      <formula>"Reducir"</formula>
    </cfRule>
  </conditionalFormatting>
  <conditionalFormatting sqref="V91:V95">
    <cfRule type="cellIs" dxfId="3219" priority="3559" operator="equal">
      <formula>"X"</formula>
    </cfRule>
  </conditionalFormatting>
  <conditionalFormatting sqref="R91">
    <cfRule type="expression" dxfId="3218" priority="3533">
      <formula>$S91=25</formula>
    </cfRule>
    <cfRule type="expression" dxfId="3217" priority="3534">
      <formula>$S91=24</formula>
    </cfRule>
    <cfRule type="expression" dxfId="3216" priority="3535">
      <formula>$S91=23</formula>
    </cfRule>
    <cfRule type="expression" dxfId="3215" priority="3536">
      <formula>$S91=22</formula>
    </cfRule>
    <cfRule type="expression" dxfId="3214" priority="3537">
      <formula>$S91=21</formula>
    </cfRule>
    <cfRule type="expression" dxfId="3213" priority="3538">
      <formula>$S91=20</formula>
    </cfRule>
    <cfRule type="expression" dxfId="3212" priority="3539">
      <formula>$S91=19</formula>
    </cfRule>
    <cfRule type="expression" dxfId="3211" priority="3540">
      <formula>$S91=18</formula>
    </cfRule>
    <cfRule type="expression" dxfId="3210" priority="3541">
      <formula>$S91=17</formula>
    </cfRule>
    <cfRule type="expression" dxfId="3209" priority="3542">
      <formula>$S91=16</formula>
    </cfRule>
    <cfRule type="expression" dxfId="3208" priority="3543">
      <formula>$S91=15</formula>
    </cfRule>
    <cfRule type="expression" dxfId="3207" priority="3544">
      <formula>$S91=14</formula>
    </cfRule>
    <cfRule type="expression" dxfId="3206" priority="3545">
      <formula>$S91=13</formula>
    </cfRule>
    <cfRule type="expression" dxfId="3205" priority="3546">
      <formula>$S91=12</formula>
    </cfRule>
    <cfRule type="expression" dxfId="3204" priority="3547">
      <formula>$S91=11</formula>
    </cfRule>
    <cfRule type="expression" dxfId="3203" priority="3548">
      <formula>$S91=10</formula>
    </cfRule>
    <cfRule type="expression" dxfId="3202" priority="3549">
      <formula>$S91=9</formula>
    </cfRule>
    <cfRule type="expression" dxfId="3201" priority="3550">
      <formula>$S91=8</formula>
    </cfRule>
    <cfRule type="expression" dxfId="3200" priority="3551">
      <formula>$S91=7</formula>
    </cfRule>
    <cfRule type="expression" dxfId="3199" priority="3552">
      <formula>$S91=6</formula>
    </cfRule>
    <cfRule type="expression" dxfId="3198" priority="3553">
      <formula>$S91=5</formula>
    </cfRule>
    <cfRule type="expression" dxfId="3197" priority="3554">
      <formula>$S91=4</formula>
    </cfRule>
    <cfRule type="expression" dxfId="3196" priority="3555">
      <formula>$S91=3</formula>
    </cfRule>
    <cfRule type="expression" dxfId="3195" priority="3556">
      <formula>$S91=2</formula>
    </cfRule>
    <cfRule type="expression" dxfId="3194" priority="3557">
      <formula>$S91=1</formula>
    </cfRule>
  </conditionalFormatting>
  <conditionalFormatting sqref="P91:P95">
    <cfRule type="expression" dxfId="3193" priority="3532">
      <formula>"&lt;,2"</formula>
    </cfRule>
  </conditionalFormatting>
  <conditionalFormatting sqref="Q91:Q95">
    <cfRule type="cellIs" dxfId="3192" priority="3524" operator="equal">
      <formula>20</formula>
    </cfRule>
    <cfRule type="cellIs" dxfId="3191" priority="3525" operator="equal">
      <formula>10</formula>
    </cfRule>
    <cfRule type="cellIs" dxfId="3190" priority="3526" operator="equal">
      <formula>5</formula>
    </cfRule>
    <cfRule type="cellIs" dxfId="3189" priority="3527" operator="equal">
      <formula>1</formula>
    </cfRule>
    <cfRule type="cellIs" dxfId="3188" priority="3528" operator="equal">
      <formula>0.8</formula>
    </cfRule>
    <cfRule type="cellIs" dxfId="3187" priority="3529" operator="equal">
      <formula>0.6</formula>
    </cfRule>
    <cfRule type="cellIs" dxfId="3186" priority="3530" operator="equal">
      <formula>0.4</formula>
    </cfRule>
    <cfRule type="cellIs" dxfId="3185" priority="3531" operator="equal">
      <formula>20%</formula>
    </cfRule>
  </conditionalFormatting>
  <conditionalFormatting sqref="O91:O95">
    <cfRule type="cellIs" dxfId="3184" priority="3517" operator="equal">
      <formula>"MUY ALTA "</formula>
    </cfRule>
    <cfRule type="cellIs" dxfId="3183" priority="3518" operator="equal">
      <formula>"MUY ALTA"</formula>
    </cfRule>
    <cfRule type="cellIs" dxfId="3182" priority="3519" operator="equal">
      <formula>"ALTA"</formula>
    </cfRule>
    <cfRule type="cellIs" dxfId="3181" priority="3520" operator="equal">
      <formula>"MEDIA"</formula>
    </cfRule>
    <cfRule type="cellIs" dxfId="3180" priority="3521" operator="equal">
      <formula>"BAJA"</formula>
    </cfRule>
    <cfRule type="cellIs" dxfId="3179" priority="3522" operator="equal">
      <formula>"MUY BAJA"</formula>
    </cfRule>
    <cfRule type="cellIs" dxfId="3178" priority="3523" operator="equal">
      <formula>0.2</formula>
    </cfRule>
  </conditionalFormatting>
  <conditionalFormatting sqref="N91:N95">
    <cfRule type="beginsWith" priority="3510" operator="beginsWith" text="La actividad que conlleva el riesgo se ejecuta como máximos 2 veces por año">
      <formula>LEFT(N91,LEN("La actividad que conlleva el riesgo se ejecuta como máximos 2 veces por año"))="La actividad que conlleva el riesgo se ejecuta como máximos 2 veces por año"</formula>
    </cfRule>
    <cfRule type="cellIs" dxfId="3177" priority="3511" operator="equal">
      <formula>"La actividad que conlleva el riesgo se ejecuta como máximos 2 veces por año"</formula>
    </cfRule>
    <cfRule type="cellIs" dxfId="3176" priority="3512" operator="equal">
      <formula>"La actividad que conlleva el riesgo se ejecuta como máximos 2 veces por año "</formula>
    </cfRule>
    <cfRule type="containsText" dxfId="3175" priority="3514" operator="containsText" text="La actividad que conlleva el riesgo se ejecuta como máximos 2 veces por año">
      <formula>NOT(ISERROR(SEARCH("La actividad que conlleva el riesgo se ejecuta como máximos 2 veces por año",N91)))</formula>
    </cfRule>
    <cfRule type="cellIs" dxfId="3174" priority="3515" operator="equal">
      <formula>"La actividad que conlleva el riesgo se ejecuta como máximos 2 veces por año"</formula>
    </cfRule>
    <cfRule type="cellIs" dxfId="3173" priority="3516" operator="equal">
      <formula>"La actividad que conlleva el riesgo se ejecuta como máximos 2 veces por año"</formula>
    </cfRule>
  </conditionalFormatting>
  <conditionalFormatting sqref="V91:V95">
    <cfRule type="expression" dxfId="3172" priority="3508">
      <formula>U91=Y</formula>
    </cfRule>
    <cfRule type="expression" dxfId="3171" priority="3509">
      <formula>U91="y"</formula>
    </cfRule>
  </conditionalFormatting>
  <conditionalFormatting sqref="V92">
    <cfRule type="expression" dxfId="3170" priority="3506">
      <formula>$U$20=Y</formula>
    </cfRule>
    <cfRule type="expression" dxfId="3169" priority="3507">
      <formula>$U$20=x</formula>
    </cfRule>
  </conditionalFormatting>
  <conditionalFormatting sqref="U91:U95">
    <cfRule type="expression" dxfId="3168" priority="3505">
      <formula>V91="X"</formula>
    </cfRule>
  </conditionalFormatting>
  <conditionalFormatting sqref="V91:V95">
    <cfRule type="expression" dxfId="3167" priority="3503">
      <formula>U91=Y</formula>
    </cfRule>
    <cfRule type="expression" dxfId="3166" priority="3504">
      <formula>U91="y"</formula>
    </cfRule>
  </conditionalFormatting>
  <conditionalFormatting sqref="V92">
    <cfRule type="expression" dxfId="3165" priority="3501">
      <formula>$U$20=Y</formula>
    </cfRule>
    <cfRule type="expression" dxfId="3164" priority="3502">
      <formula>$U$20=x</formula>
    </cfRule>
  </conditionalFormatting>
  <conditionalFormatting sqref="U91:U95">
    <cfRule type="expression" dxfId="3163" priority="3500">
      <formula>V91="X"</formula>
    </cfRule>
  </conditionalFormatting>
  <conditionalFormatting sqref="AA91:AB91">
    <cfRule type="expression" dxfId="3162" priority="3490">
      <formula>AA91=10</formula>
    </cfRule>
    <cfRule type="expression" dxfId="3161" priority="3491">
      <formula>Y91=15</formula>
    </cfRule>
    <cfRule type="expression" dxfId="3160" priority="3492">
      <formula>W91=25</formula>
    </cfRule>
    <cfRule type="cellIs" dxfId="3159" priority="3499" operator="equal">
      <formula>25</formula>
    </cfRule>
  </conditionalFormatting>
  <conditionalFormatting sqref="AA91:AB91">
    <cfRule type="expression" dxfId="3158" priority="3496">
      <formula>AC91=15</formula>
    </cfRule>
    <cfRule type="expression" dxfId="3157" priority="3497">
      <formula>AE91=10</formula>
    </cfRule>
    <cfRule type="expression" dxfId="3156" priority="3498">
      <formula>AC91=15</formula>
    </cfRule>
  </conditionalFormatting>
  <conditionalFormatting sqref="Y91:Z91">
    <cfRule type="expression" dxfId="3155" priority="3493">
      <formula>Y91=15</formula>
    </cfRule>
    <cfRule type="expression" dxfId="3154" priority="3494">
      <formula>AA91=10</formula>
    </cfRule>
    <cfRule type="expression" dxfId="3153" priority="3495">
      <formula>W91=25</formula>
    </cfRule>
  </conditionalFormatting>
  <conditionalFormatting sqref="AC91:AD91">
    <cfRule type="cellIs" dxfId="3152" priority="3489" operator="equal">
      <formula>25</formula>
    </cfRule>
  </conditionalFormatting>
  <conditionalFormatting sqref="AE91:AF91">
    <cfRule type="cellIs" dxfId="3151" priority="3488" operator="equal">
      <formula>15</formula>
    </cfRule>
  </conditionalFormatting>
  <conditionalFormatting sqref="AC91:AD91">
    <cfRule type="expression" dxfId="3150" priority="3487">
      <formula>AE91=15</formula>
    </cfRule>
  </conditionalFormatting>
  <conditionalFormatting sqref="AE91:AF91">
    <cfRule type="expression" dxfId="3149" priority="3486">
      <formula>AC91=25</formula>
    </cfRule>
  </conditionalFormatting>
  <conditionalFormatting sqref="AA93:AB95">
    <cfRule type="expression" dxfId="3148" priority="3473">
      <formula>AA93=10</formula>
    </cfRule>
    <cfRule type="expression" dxfId="3147" priority="3474">
      <formula>Y93=15</formula>
    </cfRule>
    <cfRule type="expression" dxfId="3146" priority="3475">
      <formula>W93=25</formula>
    </cfRule>
    <cfRule type="cellIs" dxfId="3145" priority="3485" operator="equal">
      <formula>25</formula>
    </cfRule>
  </conditionalFormatting>
  <conditionalFormatting sqref="AA93:AB95">
    <cfRule type="expression" dxfId="3144" priority="3482">
      <formula>AC93=15</formula>
    </cfRule>
    <cfRule type="expression" dxfId="3143" priority="3483">
      <formula>AE93=10</formula>
    </cfRule>
    <cfRule type="expression" dxfId="3142" priority="3484">
      <formula>AC93=15</formula>
    </cfRule>
  </conditionalFormatting>
  <conditionalFormatting sqref="W93:X95">
    <cfRule type="expression" dxfId="3141" priority="3479">
      <formula>AA93=10</formula>
    </cfRule>
    <cfRule type="expression" dxfId="3140" priority="3480">
      <formula>W93=25</formula>
    </cfRule>
    <cfRule type="expression" dxfId="3139" priority="3481">
      <formula>Y93=15</formula>
    </cfRule>
  </conditionalFormatting>
  <conditionalFormatting sqref="Y93:Z95">
    <cfRule type="expression" dxfId="3138" priority="3476">
      <formula>Y93=15</formula>
    </cfRule>
    <cfRule type="expression" dxfId="3137" priority="3477">
      <formula>AA93=10</formula>
    </cfRule>
    <cfRule type="expression" dxfId="3136" priority="3478">
      <formula>W93=25</formula>
    </cfRule>
  </conditionalFormatting>
  <conditionalFormatting sqref="AA92:AB92">
    <cfRule type="expression" dxfId="3135" priority="3463">
      <formula>AA92=10</formula>
    </cfRule>
    <cfRule type="expression" dxfId="3134" priority="3464">
      <formula>Y92=15</formula>
    </cfRule>
    <cfRule type="expression" dxfId="3133" priority="3465">
      <formula>W92=25</formula>
    </cfRule>
    <cfRule type="cellIs" dxfId="3132" priority="3472" operator="equal">
      <formula>25</formula>
    </cfRule>
  </conditionalFormatting>
  <conditionalFormatting sqref="AA92:AB92">
    <cfRule type="expression" dxfId="3131" priority="3469">
      <formula>AC92=15</formula>
    </cfRule>
    <cfRule type="expression" dxfId="3130" priority="3470">
      <formula>AE92=10</formula>
    </cfRule>
    <cfRule type="expression" dxfId="3129" priority="3471">
      <formula>AC92=15</formula>
    </cfRule>
  </conditionalFormatting>
  <conditionalFormatting sqref="Y92:Z92">
    <cfRule type="expression" dxfId="3128" priority="3466">
      <formula>Y92=15</formula>
    </cfRule>
    <cfRule type="expression" dxfId="3127" priority="3467">
      <formula>AA92=10</formula>
    </cfRule>
    <cfRule type="expression" dxfId="3126" priority="3468">
      <formula>W92=25</formula>
    </cfRule>
  </conditionalFormatting>
  <conditionalFormatting sqref="AC92:AD95">
    <cfRule type="cellIs" dxfId="3125" priority="3462" operator="equal">
      <formula>25</formula>
    </cfRule>
  </conditionalFormatting>
  <conditionalFormatting sqref="AE92:AF95">
    <cfRule type="cellIs" dxfId="3124" priority="3461" operator="equal">
      <formula>15</formula>
    </cfRule>
  </conditionalFormatting>
  <conditionalFormatting sqref="AC92:AD95">
    <cfRule type="expression" dxfId="3123" priority="3460">
      <formula>AE92=15</formula>
    </cfRule>
  </conditionalFormatting>
  <conditionalFormatting sqref="AE92:AF95">
    <cfRule type="expression" dxfId="3122" priority="3459">
      <formula>AC92=25</formula>
    </cfRule>
  </conditionalFormatting>
  <conditionalFormatting sqref="CA91:CC95 CE91:CG95 CI91:CK95 CM91:CO95">
    <cfRule type="cellIs" dxfId="3121" priority="3457" operator="equal">
      <formula>"NO"</formula>
    </cfRule>
    <cfRule type="cellIs" dxfId="3120" priority="3458" operator="equal">
      <formula>"SI"</formula>
    </cfRule>
  </conditionalFormatting>
  <conditionalFormatting sqref="DA91:DC95 DE91:DG95 DM91:DO95 DI91:DK95">
    <cfRule type="cellIs" dxfId="3119" priority="3455" operator="equal">
      <formula>"NO"</formula>
    </cfRule>
    <cfRule type="cellIs" dxfId="3118" priority="3456" operator="equal">
      <formula>"SI"</formula>
    </cfRule>
  </conditionalFormatting>
  <conditionalFormatting sqref="CV91:CY95">
    <cfRule type="cellIs" dxfId="3117" priority="3453" operator="equal">
      <formula>"NO"</formula>
    </cfRule>
    <cfRule type="cellIs" dxfId="3116" priority="3454" operator="equal">
      <formula>"SI"</formula>
    </cfRule>
  </conditionalFormatting>
  <conditionalFormatting sqref="AN91:AO93">
    <cfRule type="cellIs" dxfId="3115" priority="3441" operator="equal">
      <formula>"NO"</formula>
    </cfRule>
  </conditionalFormatting>
  <conditionalFormatting sqref="W91:X91">
    <cfRule type="expression" dxfId="3114" priority="3450">
      <formula>AA91=10</formula>
    </cfRule>
    <cfRule type="expression" dxfId="3113" priority="3451">
      <formula>W91=25</formula>
    </cfRule>
    <cfRule type="expression" dxfId="3112" priority="3452">
      <formula>Y91=15</formula>
    </cfRule>
  </conditionalFormatting>
  <conditionalFormatting sqref="AJ91:AK93">
    <cfRule type="cellIs" dxfId="3111" priority="3445" operator="equal">
      <formula>"NO"</formula>
    </cfRule>
    <cfRule type="cellIs" dxfId="3110" priority="3446" operator="equal">
      <formula>"SI"</formula>
    </cfRule>
  </conditionalFormatting>
  <conditionalFormatting sqref="AL91:AM93">
    <cfRule type="cellIs" dxfId="3109" priority="3443" operator="equal">
      <formula>"ALE"</formula>
    </cfRule>
    <cfRule type="cellIs" dxfId="3108" priority="3444" operator="equal">
      <formula>"CON"</formula>
    </cfRule>
  </conditionalFormatting>
  <conditionalFormatting sqref="W98:X98">
    <cfRule type="expression" dxfId="3107" priority="3270">
      <formula>AA98=10</formula>
    </cfRule>
    <cfRule type="expression" dxfId="3106" priority="3271">
      <formula>W98=25</formula>
    </cfRule>
    <cfRule type="expression" dxfId="3105" priority="3272">
      <formula>Y98=15</formula>
    </cfRule>
  </conditionalFormatting>
  <conditionalFormatting sqref="U97:V101">
    <cfRule type="cellIs" dxfId="3104" priority="3440" operator="equal">
      <formula>"X"</formula>
    </cfRule>
  </conditionalFormatting>
  <conditionalFormatting sqref="AJ100:AK101">
    <cfRule type="cellIs" dxfId="3103" priority="3438" operator="equal">
      <formula>"NO"</formula>
    </cfRule>
    <cfRule type="cellIs" dxfId="3102" priority="3439" operator="equal">
      <formula>"SI"</formula>
    </cfRule>
  </conditionalFormatting>
  <conditionalFormatting sqref="AL100:AM101">
    <cfRule type="cellIs" dxfId="3101" priority="3436" operator="equal">
      <formula>"ALE"</formula>
    </cfRule>
    <cfRule type="cellIs" dxfId="3100" priority="3437" operator="equal">
      <formula>"CON"</formula>
    </cfRule>
  </conditionalFormatting>
  <conditionalFormatting sqref="U97:U101">
    <cfRule type="cellIs" dxfId="3099" priority="3381" operator="equal">
      <formula>"Y"</formula>
    </cfRule>
  </conditionalFormatting>
  <conditionalFormatting sqref="AH97:AI101">
    <cfRule type="cellIs" dxfId="3098" priority="3432" operator="equal">
      <formula>0</formula>
    </cfRule>
    <cfRule type="cellIs" dxfId="3097" priority="3433" operator="between">
      <formula>"0.1"</formula>
      <formula>100</formula>
    </cfRule>
    <cfRule type="cellIs" dxfId="3096" priority="3434" operator="between">
      <formula>0</formula>
      <formula>100</formula>
    </cfRule>
    <cfRule type="cellIs" dxfId="3095" priority="3435" operator="between">
      <formula>0</formula>
      <formula>100</formula>
    </cfRule>
  </conditionalFormatting>
  <conditionalFormatting sqref="AI97:AI101">
    <cfRule type="cellIs" dxfId="3094" priority="3429" operator="equal">
      <formula>0</formula>
    </cfRule>
    <cfRule type="cellIs" dxfId="3093" priority="3430" operator="between">
      <formula>0</formula>
      <formula>100</formula>
    </cfRule>
    <cfRule type="cellIs" dxfId="3092" priority="3431" operator="between">
      <formula>"0.1"</formula>
      <formula>100</formula>
    </cfRule>
  </conditionalFormatting>
  <conditionalFormatting sqref="BA97">
    <cfRule type="cellIs" dxfId="3091" priority="3427" operator="equal">
      <formula>"NO"</formula>
    </cfRule>
    <cfRule type="cellIs" dxfId="3090" priority="3428" operator="equal">
      <formula>"SI"</formula>
    </cfRule>
  </conditionalFormatting>
  <conditionalFormatting sqref="AH97:AH101">
    <cfRule type="cellIs" dxfId="3089" priority="3426" operator="equal">
      <formula>0.58</formula>
    </cfRule>
  </conditionalFormatting>
  <conditionalFormatting sqref="AI97:AI101">
    <cfRule type="cellIs" dxfId="3088" priority="3425" operator="equal">
      <formula>0.56</formula>
    </cfRule>
  </conditionalFormatting>
  <conditionalFormatting sqref="AX97:AX101">
    <cfRule type="expression" dxfId="3087" priority="3399">
      <formula>"&lt;,2"</formula>
    </cfRule>
  </conditionalFormatting>
  <conditionalFormatting sqref="AV97:AV101">
    <cfRule type="expression" dxfId="3086" priority="3398">
      <formula>"&lt;,2"</formula>
    </cfRule>
  </conditionalFormatting>
  <conditionalFormatting sqref="AZ97">
    <cfRule type="expression" dxfId="3085" priority="3400">
      <formula>$BC97=25</formula>
    </cfRule>
    <cfRule type="expression" dxfId="3084" priority="3401">
      <formula>$BC97=24</formula>
    </cfRule>
    <cfRule type="expression" dxfId="3083" priority="3402">
      <formula>$BC97=23</formula>
    </cfRule>
    <cfRule type="expression" dxfId="3082" priority="3403">
      <formula>$BC97=22</formula>
    </cfRule>
    <cfRule type="expression" dxfId="3081" priority="3404">
      <formula>$BC97=21</formula>
    </cfRule>
    <cfRule type="expression" dxfId="3080" priority="3405">
      <formula>$BC97=20</formula>
    </cfRule>
    <cfRule type="expression" dxfId="3079" priority="3406">
      <formula>$BC97=19</formula>
    </cfRule>
    <cfRule type="expression" dxfId="3078" priority="3407">
      <formula>$BC97=18</formula>
    </cfRule>
    <cfRule type="expression" dxfId="3077" priority="3408">
      <formula>$BC97=17</formula>
    </cfRule>
    <cfRule type="expression" dxfId="3076" priority="3409">
      <formula>$BC97=16</formula>
    </cfRule>
    <cfRule type="expression" dxfId="3075" priority="3410">
      <formula>$BC97=15</formula>
    </cfRule>
    <cfRule type="expression" dxfId="3074" priority="3411">
      <formula>$BC97=14</formula>
    </cfRule>
    <cfRule type="expression" dxfId="3073" priority="3412">
      <formula>$BC97=13</formula>
    </cfRule>
    <cfRule type="expression" dxfId="3072" priority="3413">
      <formula>$BC97=12</formula>
    </cfRule>
    <cfRule type="expression" dxfId="3071" priority="3414">
      <formula>$BC97=11</formula>
    </cfRule>
    <cfRule type="expression" dxfId="3070" priority="3415">
      <formula>$BC97=10</formula>
    </cfRule>
    <cfRule type="expression" dxfId="3069" priority="3416">
      <formula>$BC97=9</formula>
    </cfRule>
    <cfRule type="expression" dxfId="3068" priority="3417">
      <formula>$BC97=8</formula>
    </cfRule>
    <cfRule type="expression" dxfId="3067" priority="3418">
      <formula>$BC97=7</formula>
    </cfRule>
    <cfRule type="expression" dxfId="3066" priority="3419">
      <formula>$BC97=6</formula>
    </cfRule>
    <cfRule type="expression" dxfId="3065" priority="3420">
      <formula>$BC97=5</formula>
    </cfRule>
    <cfRule type="expression" dxfId="3064" priority="3421">
      <formula>$BC97=4</formula>
    </cfRule>
    <cfRule type="expression" dxfId="3063" priority="3422">
      <formula>$BC97=3</formula>
    </cfRule>
    <cfRule type="expression" dxfId="3062" priority="3423">
      <formula>$BC97=2</formula>
    </cfRule>
    <cfRule type="expression" dxfId="3061" priority="3424">
      <formula>$BC97=1</formula>
    </cfRule>
  </conditionalFormatting>
  <conditionalFormatting sqref="AW97:AW101">
    <cfRule type="beginsWith" dxfId="3060" priority="3393" operator="beginsWith" text="MUY ALTA">
      <formula>LEFT(AW97,LEN("MUY ALTA"))="MUY ALTA"</formula>
    </cfRule>
    <cfRule type="beginsWith" dxfId="3059" priority="3394" operator="beginsWith" text="ALTA">
      <formula>LEFT(AW97,LEN("ALTA"))="ALTA"</formula>
    </cfRule>
    <cfRule type="beginsWith" dxfId="3058" priority="3395" operator="beginsWith" text="MEDIA">
      <formula>LEFT(AW97,LEN("MEDIA"))="MEDIA"</formula>
    </cfRule>
    <cfRule type="beginsWith" dxfId="3057" priority="3396" operator="beginsWith" text="BAJA">
      <formula>LEFT(AW97,LEN("BAJA"))="BAJA"</formula>
    </cfRule>
    <cfRule type="beginsWith" dxfId="3056" priority="3397" operator="beginsWith" text="MUY BAJA">
      <formula>LEFT(AW97,LEN("MUY BAJA"))="MUY BAJA"</formula>
    </cfRule>
  </conditionalFormatting>
  <conditionalFormatting sqref="AY97:AY101">
    <cfRule type="beginsWith" dxfId="3055" priority="3388" operator="beginsWith" text="MUY ALTA">
      <formula>LEFT(AY97,LEN("MUY ALTA"))="MUY ALTA"</formula>
    </cfRule>
    <cfRule type="beginsWith" dxfId="3054" priority="3389" operator="beginsWith" text="ALTA">
      <formula>LEFT(AY97,LEN("ALTA"))="ALTA"</formula>
    </cfRule>
    <cfRule type="beginsWith" dxfId="3053" priority="3390" operator="beginsWith" text="MEDIA">
      <formula>LEFT(AY97,LEN("MEDIA"))="MEDIA"</formula>
    </cfRule>
    <cfRule type="beginsWith" dxfId="3052" priority="3391" operator="beginsWith" text="BAJA">
      <formula>LEFT(AY97,LEN("BAJA"))="BAJA"</formula>
    </cfRule>
    <cfRule type="beginsWith" dxfId="3051" priority="3392" operator="beginsWith" text="MUY BAJA">
      <formula>LEFT(AY97,LEN("MUY BAJA"))="MUY BAJA"</formula>
    </cfRule>
  </conditionalFormatting>
  <conditionalFormatting sqref="AN100:AO101">
    <cfRule type="cellIs" dxfId="3050" priority="3386" operator="equal">
      <formula>"NO"</formula>
    </cfRule>
  </conditionalFormatting>
  <conditionalFormatting sqref="BA97:BA101">
    <cfRule type="cellIs" dxfId="3049" priority="3383" operator="equal">
      <formula>"Evitar"</formula>
    </cfRule>
    <cfRule type="cellIs" dxfId="3048" priority="3384" operator="equal">
      <formula>"Aceptar"</formula>
    </cfRule>
    <cfRule type="cellIs" dxfId="3047" priority="3385" operator="equal">
      <formula>"Reducir"</formula>
    </cfRule>
  </conditionalFormatting>
  <conditionalFormatting sqref="V97:V101">
    <cfRule type="cellIs" dxfId="3046" priority="3382" operator="equal">
      <formula>"X"</formula>
    </cfRule>
  </conditionalFormatting>
  <conditionalFormatting sqref="R97">
    <cfRule type="expression" dxfId="3045" priority="3356">
      <formula>$S97=25</formula>
    </cfRule>
    <cfRule type="expression" dxfId="3044" priority="3357">
      <formula>$S97=24</formula>
    </cfRule>
    <cfRule type="expression" dxfId="3043" priority="3358">
      <formula>$S97=23</formula>
    </cfRule>
    <cfRule type="expression" dxfId="3042" priority="3359">
      <formula>$S97=22</formula>
    </cfRule>
    <cfRule type="expression" dxfId="3041" priority="3360">
      <formula>$S97=21</formula>
    </cfRule>
    <cfRule type="expression" dxfId="3040" priority="3361">
      <formula>$S97=20</formula>
    </cfRule>
    <cfRule type="expression" dxfId="3039" priority="3362">
      <formula>$S97=19</formula>
    </cfRule>
    <cfRule type="expression" dxfId="3038" priority="3363">
      <formula>$S97=18</formula>
    </cfRule>
    <cfRule type="expression" dxfId="3037" priority="3364">
      <formula>$S97=17</formula>
    </cfRule>
    <cfRule type="expression" dxfId="3036" priority="3365">
      <formula>$S97=16</formula>
    </cfRule>
    <cfRule type="expression" dxfId="3035" priority="3366">
      <formula>$S97=15</formula>
    </cfRule>
    <cfRule type="expression" dxfId="3034" priority="3367">
      <formula>$S97=14</formula>
    </cfRule>
    <cfRule type="expression" dxfId="3033" priority="3368">
      <formula>$S97=13</formula>
    </cfRule>
    <cfRule type="expression" dxfId="3032" priority="3369">
      <formula>$S97=12</formula>
    </cfRule>
    <cfRule type="expression" dxfId="3031" priority="3370">
      <formula>$S97=11</formula>
    </cfRule>
    <cfRule type="expression" dxfId="3030" priority="3371">
      <formula>$S97=10</formula>
    </cfRule>
    <cfRule type="expression" dxfId="3029" priority="3372">
      <formula>$S97=9</formula>
    </cfRule>
    <cfRule type="expression" dxfId="3028" priority="3373">
      <formula>$S97=8</formula>
    </cfRule>
    <cfRule type="expression" dxfId="3027" priority="3374">
      <formula>$S97=7</formula>
    </cfRule>
    <cfRule type="expression" dxfId="3026" priority="3375">
      <formula>$S97=6</formula>
    </cfRule>
    <cfRule type="expression" dxfId="3025" priority="3376">
      <formula>$S97=5</formula>
    </cfRule>
    <cfRule type="expression" dxfId="3024" priority="3377">
      <formula>$S97=4</formula>
    </cfRule>
    <cfRule type="expression" dxfId="3023" priority="3378">
      <formula>$S97=3</formula>
    </cfRule>
    <cfRule type="expression" dxfId="3022" priority="3379">
      <formula>$S97=2</formula>
    </cfRule>
    <cfRule type="expression" dxfId="3021" priority="3380">
      <formula>$S97=1</formula>
    </cfRule>
  </conditionalFormatting>
  <conditionalFormatting sqref="P97:P101">
    <cfRule type="expression" dxfId="3020" priority="3355">
      <formula>"&lt;,2"</formula>
    </cfRule>
  </conditionalFormatting>
  <conditionalFormatting sqref="Q97:Q101">
    <cfRule type="cellIs" dxfId="3019" priority="3347" operator="equal">
      <formula>20</formula>
    </cfRule>
    <cfRule type="cellIs" dxfId="3018" priority="3348" operator="equal">
      <formula>10</formula>
    </cfRule>
    <cfRule type="cellIs" dxfId="3017" priority="3349" operator="equal">
      <formula>5</formula>
    </cfRule>
    <cfRule type="cellIs" dxfId="3016" priority="3350" operator="equal">
      <formula>1</formula>
    </cfRule>
    <cfRule type="cellIs" dxfId="3015" priority="3351" operator="equal">
      <formula>0.8</formula>
    </cfRule>
    <cfRule type="cellIs" dxfId="3014" priority="3352" operator="equal">
      <formula>0.6</formula>
    </cfRule>
    <cfRule type="cellIs" dxfId="3013" priority="3353" operator="equal">
      <formula>0.4</formula>
    </cfRule>
    <cfRule type="cellIs" dxfId="3012" priority="3354" operator="equal">
      <formula>20%</formula>
    </cfRule>
  </conditionalFormatting>
  <conditionalFormatting sqref="O97:O101">
    <cfRule type="cellIs" dxfId="3011" priority="3340" operator="equal">
      <formula>"MUY ALTA "</formula>
    </cfRule>
    <cfRule type="cellIs" dxfId="3010" priority="3341" operator="equal">
      <formula>"MUY ALTA"</formula>
    </cfRule>
    <cfRule type="cellIs" dxfId="3009" priority="3342" operator="equal">
      <formula>"ALTA"</formula>
    </cfRule>
    <cfRule type="cellIs" dxfId="3008" priority="3343" operator="equal">
      <formula>"MEDIA"</formula>
    </cfRule>
    <cfRule type="cellIs" dxfId="3007" priority="3344" operator="equal">
      <formula>"BAJA"</formula>
    </cfRule>
    <cfRule type="cellIs" dxfId="3006" priority="3345" operator="equal">
      <formula>"MUY BAJA"</formula>
    </cfRule>
    <cfRule type="cellIs" dxfId="3005" priority="3346" operator="equal">
      <formula>0.2</formula>
    </cfRule>
  </conditionalFormatting>
  <conditionalFormatting sqref="N97:N101">
    <cfRule type="beginsWith" priority="3333" operator="beginsWith" text="La actividad que conlleva el riesgo se ejecuta como máximos 2 veces por año">
      <formula>LEFT(N97,LEN("La actividad que conlleva el riesgo se ejecuta como máximos 2 veces por año"))="La actividad que conlleva el riesgo se ejecuta como máximos 2 veces por año"</formula>
    </cfRule>
    <cfRule type="cellIs" dxfId="3004" priority="3334" operator="equal">
      <formula>"La actividad que conlleva el riesgo se ejecuta como máximos 2 veces por año"</formula>
    </cfRule>
    <cfRule type="cellIs" dxfId="3003" priority="3335" operator="equal">
      <formula>"La actividad que conlleva el riesgo se ejecuta como máximos 2 veces por año "</formula>
    </cfRule>
    <cfRule type="containsText" dxfId="3002" priority="3337" operator="containsText" text="La actividad que conlleva el riesgo se ejecuta como máximos 2 veces por año">
      <formula>NOT(ISERROR(SEARCH("La actividad que conlleva el riesgo se ejecuta como máximos 2 veces por año",N97)))</formula>
    </cfRule>
    <cfRule type="cellIs" dxfId="3001" priority="3338" operator="equal">
      <formula>"La actividad que conlleva el riesgo se ejecuta como máximos 2 veces por año"</formula>
    </cfRule>
    <cfRule type="cellIs" dxfId="3000" priority="3339" operator="equal">
      <formula>"La actividad que conlleva el riesgo se ejecuta como máximos 2 veces por año"</formula>
    </cfRule>
  </conditionalFormatting>
  <conditionalFormatting sqref="V97:V101">
    <cfRule type="expression" dxfId="2999" priority="3331">
      <formula>U97=Y</formula>
    </cfRule>
    <cfRule type="expression" dxfId="2998" priority="3332">
      <formula>U97="y"</formula>
    </cfRule>
  </conditionalFormatting>
  <conditionalFormatting sqref="V98">
    <cfRule type="expression" dxfId="2997" priority="3329">
      <formula>$U$20=Y</formula>
    </cfRule>
    <cfRule type="expression" dxfId="2996" priority="3330">
      <formula>$U$20=x</formula>
    </cfRule>
  </conditionalFormatting>
  <conditionalFormatting sqref="U97:U101">
    <cfRule type="expression" dxfId="2995" priority="3328">
      <formula>V97="X"</formula>
    </cfRule>
  </conditionalFormatting>
  <conditionalFormatting sqref="V97:V101">
    <cfRule type="expression" dxfId="2994" priority="3326">
      <formula>U97=Y</formula>
    </cfRule>
    <cfRule type="expression" dxfId="2993" priority="3327">
      <formula>U97="y"</formula>
    </cfRule>
  </conditionalFormatting>
  <conditionalFormatting sqref="V98">
    <cfRule type="expression" dxfId="2992" priority="3324">
      <formula>$U$20=Y</formula>
    </cfRule>
    <cfRule type="expression" dxfId="2991" priority="3325">
      <formula>$U$20=x</formula>
    </cfRule>
  </conditionalFormatting>
  <conditionalFormatting sqref="U97:U101">
    <cfRule type="expression" dxfId="2990" priority="3323">
      <formula>V97="X"</formula>
    </cfRule>
  </conditionalFormatting>
  <conditionalFormatting sqref="AA97:AB97">
    <cfRule type="expression" dxfId="2989" priority="3313">
      <formula>AA97=10</formula>
    </cfRule>
    <cfRule type="expression" dxfId="2988" priority="3314">
      <formula>Y97=15</formula>
    </cfRule>
    <cfRule type="expression" dxfId="2987" priority="3315">
      <formula>W97=25</formula>
    </cfRule>
    <cfRule type="cellIs" dxfId="2986" priority="3322" operator="equal">
      <formula>25</formula>
    </cfRule>
  </conditionalFormatting>
  <conditionalFormatting sqref="AA97:AB97">
    <cfRule type="expression" dxfId="2985" priority="3319">
      <formula>AC97=15</formula>
    </cfRule>
    <cfRule type="expression" dxfId="2984" priority="3320">
      <formula>AE97=10</formula>
    </cfRule>
    <cfRule type="expression" dxfId="2983" priority="3321">
      <formula>AC97=15</formula>
    </cfRule>
  </conditionalFormatting>
  <conditionalFormatting sqref="Y97:Z97">
    <cfRule type="expression" dxfId="2982" priority="3316">
      <formula>Y97=15</formula>
    </cfRule>
    <cfRule type="expression" dxfId="2981" priority="3317">
      <formula>AA97=10</formula>
    </cfRule>
    <cfRule type="expression" dxfId="2980" priority="3318">
      <formula>W97=25</formula>
    </cfRule>
  </conditionalFormatting>
  <conditionalFormatting sqref="AC97:AD97">
    <cfRule type="cellIs" dxfId="2979" priority="3312" operator="equal">
      <formula>25</formula>
    </cfRule>
  </conditionalFormatting>
  <conditionalFormatting sqref="AE97:AF97">
    <cfRule type="cellIs" dxfId="2978" priority="3311" operator="equal">
      <formula>15</formula>
    </cfRule>
  </conditionalFormatting>
  <conditionalFormatting sqref="AC97:AD97">
    <cfRule type="expression" dxfId="2977" priority="3310">
      <formula>AE97=15</formula>
    </cfRule>
  </conditionalFormatting>
  <conditionalFormatting sqref="AE97:AF97">
    <cfRule type="expression" dxfId="2976" priority="3309">
      <formula>AC97=25</formula>
    </cfRule>
  </conditionalFormatting>
  <conditionalFormatting sqref="AA99:AB101">
    <cfRule type="expression" dxfId="2975" priority="3296">
      <formula>AA99=10</formula>
    </cfRule>
    <cfRule type="expression" dxfId="2974" priority="3297">
      <formula>Y99=15</formula>
    </cfRule>
    <cfRule type="expression" dxfId="2973" priority="3298">
      <formula>W99=25</formula>
    </cfRule>
    <cfRule type="cellIs" dxfId="2972" priority="3308" operator="equal">
      <formula>25</formula>
    </cfRule>
  </conditionalFormatting>
  <conditionalFormatting sqref="AA99:AB101">
    <cfRule type="expression" dxfId="2971" priority="3305">
      <formula>AC99=15</formula>
    </cfRule>
    <cfRule type="expression" dxfId="2970" priority="3306">
      <formula>AE99=10</formula>
    </cfRule>
    <cfRule type="expression" dxfId="2969" priority="3307">
      <formula>AC99=15</formula>
    </cfRule>
  </conditionalFormatting>
  <conditionalFormatting sqref="W99:X101">
    <cfRule type="expression" dxfId="2968" priority="3302">
      <formula>AA99=10</formula>
    </cfRule>
    <cfRule type="expression" dxfId="2967" priority="3303">
      <formula>W99=25</formula>
    </cfRule>
    <cfRule type="expression" dxfId="2966" priority="3304">
      <formula>Y99=15</formula>
    </cfRule>
  </conditionalFormatting>
  <conditionalFormatting sqref="Y99:Z101">
    <cfRule type="expression" dxfId="2965" priority="3299">
      <formula>Y99=15</formula>
    </cfRule>
    <cfRule type="expression" dxfId="2964" priority="3300">
      <formula>AA99=10</formula>
    </cfRule>
    <cfRule type="expression" dxfId="2963" priority="3301">
      <formula>W99=25</formula>
    </cfRule>
  </conditionalFormatting>
  <conditionalFormatting sqref="AA98:AB98">
    <cfRule type="expression" dxfId="2962" priority="3286">
      <formula>AA98=10</formula>
    </cfRule>
    <cfRule type="expression" dxfId="2961" priority="3287">
      <formula>Y98=15</formula>
    </cfRule>
    <cfRule type="expression" dxfId="2960" priority="3288">
      <formula>W98=25</formula>
    </cfRule>
    <cfRule type="cellIs" dxfId="2959" priority="3295" operator="equal">
      <formula>25</formula>
    </cfRule>
  </conditionalFormatting>
  <conditionalFormatting sqref="AA98:AB98">
    <cfRule type="expression" dxfId="2958" priority="3292">
      <formula>AC98=15</formula>
    </cfRule>
    <cfRule type="expression" dxfId="2957" priority="3293">
      <formula>AE98=10</formula>
    </cfRule>
    <cfRule type="expression" dxfId="2956" priority="3294">
      <formula>AC98=15</formula>
    </cfRule>
  </conditionalFormatting>
  <conditionalFormatting sqref="Y98:Z98">
    <cfRule type="expression" dxfId="2955" priority="3289">
      <formula>Y98=15</formula>
    </cfRule>
    <cfRule type="expression" dxfId="2954" priority="3290">
      <formula>AA98=10</formula>
    </cfRule>
    <cfRule type="expression" dxfId="2953" priority="3291">
      <formula>W98=25</formula>
    </cfRule>
  </conditionalFormatting>
  <conditionalFormatting sqref="AC98:AD101">
    <cfRule type="cellIs" dxfId="2952" priority="3285" operator="equal">
      <formula>25</formula>
    </cfRule>
  </conditionalFormatting>
  <conditionalFormatting sqref="AE98:AF101">
    <cfRule type="cellIs" dxfId="2951" priority="3284" operator="equal">
      <formula>15</formula>
    </cfRule>
  </conditionalFormatting>
  <conditionalFormatting sqref="AC98:AD101">
    <cfRule type="expression" dxfId="2950" priority="3283">
      <formula>AE98=15</formula>
    </cfRule>
  </conditionalFormatting>
  <conditionalFormatting sqref="AE98:AF101">
    <cfRule type="expression" dxfId="2949" priority="3282">
      <formula>AC98=25</formula>
    </cfRule>
  </conditionalFormatting>
  <conditionalFormatting sqref="CA97:CC101 CE97:CG101 CI97:CK101 CM97:CO101">
    <cfRule type="cellIs" dxfId="2948" priority="3280" operator="equal">
      <formula>"NO"</formula>
    </cfRule>
    <cfRule type="cellIs" dxfId="2947" priority="3281" operator="equal">
      <formula>"SI"</formula>
    </cfRule>
  </conditionalFormatting>
  <conditionalFormatting sqref="DA97:DC101 DE97:DG101 DM97:DO101 DI97:DK101">
    <cfRule type="cellIs" dxfId="2946" priority="3278" operator="equal">
      <formula>"NO"</formula>
    </cfRule>
    <cfRule type="cellIs" dxfId="2945" priority="3279" operator="equal">
      <formula>"SI"</formula>
    </cfRule>
  </conditionalFormatting>
  <conditionalFormatting sqref="CV97:CY101">
    <cfRule type="cellIs" dxfId="2944" priority="3276" operator="equal">
      <formula>"NO"</formula>
    </cfRule>
    <cfRule type="cellIs" dxfId="2943" priority="3277" operator="equal">
      <formula>"SI"</formula>
    </cfRule>
  </conditionalFormatting>
  <conditionalFormatting sqref="AN97:AO99">
    <cfRule type="cellIs" dxfId="2942" priority="3264" operator="equal">
      <formula>"NO"</formula>
    </cfRule>
  </conditionalFormatting>
  <conditionalFormatting sqref="W97:X97">
    <cfRule type="expression" dxfId="2941" priority="3273">
      <formula>AA97=10</formula>
    </cfRule>
    <cfRule type="expression" dxfId="2940" priority="3274">
      <formula>W97=25</formula>
    </cfRule>
    <cfRule type="expression" dxfId="2939" priority="3275">
      <formula>Y97=15</formula>
    </cfRule>
  </conditionalFormatting>
  <conditionalFormatting sqref="AJ97:AK99">
    <cfRule type="cellIs" dxfId="2938" priority="3268" operator="equal">
      <formula>"NO"</formula>
    </cfRule>
    <cfRule type="cellIs" dxfId="2937" priority="3269" operator="equal">
      <formula>"SI"</formula>
    </cfRule>
  </conditionalFormatting>
  <conditionalFormatting sqref="AL97:AM99">
    <cfRule type="cellIs" dxfId="2936" priority="3266" operator="equal">
      <formula>"ALE"</formula>
    </cfRule>
    <cfRule type="cellIs" dxfId="2935" priority="3267" operator="equal">
      <formula>"CON"</formula>
    </cfRule>
  </conditionalFormatting>
  <conditionalFormatting sqref="W104:X104">
    <cfRule type="expression" dxfId="2934" priority="3093">
      <formula>AA104=10</formula>
    </cfRule>
    <cfRule type="expression" dxfId="2933" priority="3094">
      <formula>W104=25</formula>
    </cfRule>
    <cfRule type="expression" dxfId="2932" priority="3095">
      <formula>Y104=15</formula>
    </cfRule>
  </conditionalFormatting>
  <conditionalFormatting sqref="U103:V107">
    <cfRule type="cellIs" dxfId="2931" priority="3263" operator="equal">
      <formula>"X"</formula>
    </cfRule>
  </conditionalFormatting>
  <conditionalFormatting sqref="AJ106:AK107">
    <cfRule type="cellIs" dxfId="2930" priority="3261" operator="equal">
      <formula>"NO"</formula>
    </cfRule>
    <cfRule type="cellIs" dxfId="2929" priority="3262" operator="equal">
      <formula>"SI"</formula>
    </cfRule>
  </conditionalFormatting>
  <conditionalFormatting sqref="AL106:AM107">
    <cfRule type="cellIs" dxfId="2928" priority="3259" operator="equal">
      <formula>"ALE"</formula>
    </cfRule>
    <cfRule type="cellIs" dxfId="2927" priority="3260" operator="equal">
      <formula>"CON"</formula>
    </cfRule>
  </conditionalFormatting>
  <conditionalFormatting sqref="U103:U107">
    <cfRule type="cellIs" dxfId="2926" priority="3204" operator="equal">
      <formula>"Y"</formula>
    </cfRule>
  </conditionalFormatting>
  <conditionalFormatting sqref="AH103:AI107">
    <cfRule type="cellIs" dxfId="2925" priority="3255" operator="equal">
      <formula>0</formula>
    </cfRule>
    <cfRule type="cellIs" dxfId="2924" priority="3256" operator="between">
      <formula>"0.1"</formula>
      <formula>100</formula>
    </cfRule>
    <cfRule type="cellIs" dxfId="2923" priority="3257" operator="between">
      <formula>0</formula>
      <formula>100</formula>
    </cfRule>
    <cfRule type="cellIs" dxfId="2922" priority="3258" operator="between">
      <formula>0</formula>
      <formula>100</formula>
    </cfRule>
  </conditionalFormatting>
  <conditionalFormatting sqref="AI103:AI107">
    <cfRule type="cellIs" dxfId="2921" priority="3252" operator="equal">
      <formula>0</formula>
    </cfRule>
    <cfRule type="cellIs" dxfId="2920" priority="3253" operator="between">
      <formula>0</formula>
      <formula>100</formula>
    </cfRule>
    <cfRule type="cellIs" dxfId="2919" priority="3254" operator="between">
      <formula>"0.1"</formula>
      <formula>100</formula>
    </cfRule>
  </conditionalFormatting>
  <conditionalFormatting sqref="BA103">
    <cfRule type="cellIs" dxfId="2918" priority="3250" operator="equal">
      <formula>"NO"</formula>
    </cfRule>
    <cfRule type="cellIs" dxfId="2917" priority="3251" operator="equal">
      <formula>"SI"</formula>
    </cfRule>
  </conditionalFormatting>
  <conditionalFormatting sqref="AH103:AH107">
    <cfRule type="cellIs" dxfId="2916" priority="3249" operator="equal">
      <formula>0.58</formula>
    </cfRule>
  </conditionalFormatting>
  <conditionalFormatting sqref="AI103:AI107">
    <cfRule type="cellIs" dxfId="2915" priority="3248" operator="equal">
      <formula>0.56</formula>
    </cfRule>
  </conditionalFormatting>
  <conditionalFormatting sqref="AX103:AX107">
    <cfRule type="expression" dxfId="2914" priority="3222">
      <formula>"&lt;,2"</formula>
    </cfRule>
  </conditionalFormatting>
  <conditionalFormatting sqref="AV103:AV107">
    <cfRule type="expression" dxfId="2913" priority="3221">
      <formula>"&lt;,2"</formula>
    </cfRule>
  </conditionalFormatting>
  <conditionalFormatting sqref="AZ103">
    <cfRule type="expression" dxfId="2912" priority="3223">
      <formula>$BC103=25</formula>
    </cfRule>
    <cfRule type="expression" dxfId="2911" priority="3224">
      <formula>$BC103=24</formula>
    </cfRule>
    <cfRule type="expression" dxfId="2910" priority="3225">
      <formula>$BC103=23</formula>
    </cfRule>
    <cfRule type="expression" dxfId="2909" priority="3226">
      <formula>$BC103=22</formula>
    </cfRule>
    <cfRule type="expression" dxfId="2908" priority="3227">
      <formula>$BC103=21</formula>
    </cfRule>
    <cfRule type="expression" dxfId="2907" priority="3228">
      <formula>$BC103=20</formula>
    </cfRule>
    <cfRule type="expression" dxfId="2906" priority="3229">
      <formula>$BC103=19</formula>
    </cfRule>
    <cfRule type="expression" dxfId="2905" priority="3230">
      <formula>$BC103=18</formula>
    </cfRule>
    <cfRule type="expression" dxfId="2904" priority="3231">
      <formula>$BC103=17</formula>
    </cfRule>
    <cfRule type="expression" dxfId="2903" priority="3232">
      <formula>$BC103=16</formula>
    </cfRule>
    <cfRule type="expression" dxfId="2902" priority="3233">
      <formula>$BC103=15</formula>
    </cfRule>
    <cfRule type="expression" dxfId="2901" priority="3234">
      <formula>$BC103=14</formula>
    </cfRule>
    <cfRule type="expression" dxfId="2900" priority="3235">
      <formula>$BC103=13</formula>
    </cfRule>
    <cfRule type="expression" dxfId="2899" priority="3236">
      <formula>$BC103=12</formula>
    </cfRule>
    <cfRule type="expression" dxfId="2898" priority="3237">
      <formula>$BC103=11</formula>
    </cfRule>
    <cfRule type="expression" dxfId="2897" priority="3238">
      <formula>$BC103=10</formula>
    </cfRule>
    <cfRule type="expression" dxfId="2896" priority="3239">
      <formula>$BC103=9</formula>
    </cfRule>
    <cfRule type="expression" dxfId="2895" priority="3240">
      <formula>$BC103=8</formula>
    </cfRule>
    <cfRule type="expression" dxfId="2894" priority="3241">
      <formula>$BC103=7</formula>
    </cfRule>
    <cfRule type="expression" dxfId="2893" priority="3242">
      <formula>$BC103=6</formula>
    </cfRule>
    <cfRule type="expression" dxfId="2892" priority="3243">
      <formula>$BC103=5</formula>
    </cfRule>
    <cfRule type="expression" dxfId="2891" priority="3244">
      <formula>$BC103=4</formula>
    </cfRule>
    <cfRule type="expression" dxfId="2890" priority="3245">
      <formula>$BC103=3</formula>
    </cfRule>
    <cfRule type="expression" dxfId="2889" priority="3246">
      <formula>$BC103=2</formula>
    </cfRule>
    <cfRule type="expression" dxfId="2888" priority="3247">
      <formula>$BC103=1</formula>
    </cfRule>
  </conditionalFormatting>
  <conditionalFormatting sqref="AW103:AW107">
    <cfRule type="beginsWith" dxfId="2887" priority="3216" operator="beginsWith" text="MUY ALTA">
      <formula>LEFT(AW103,LEN("MUY ALTA"))="MUY ALTA"</formula>
    </cfRule>
    <cfRule type="beginsWith" dxfId="2886" priority="3217" operator="beginsWith" text="ALTA">
      <formula>LEFT(AW103,LEN("ALTA"))="ALTA"</formula>
    </cfRule>
    <cfRule type="beginsWith" dxfId="2885" priority="3218" operator="beginsWith" text="MEDIA">
      <formula>LEFT(AW103,LEN("MEDIA"))="MEDIA"</formula>
    </cfRule>
    <cfRule type="beginsWith" dxfId="2884" priority="3219" operator="beginsWith" text="BAJA">
      <formula>LEFT(AW103,LEN("BAJA"))="BAJA"</formula>
    </cfRule>
    <cfRule type="beginsWith" dxfId="2883" priority="3220" operator="beginsWith" text="MUY BAJA">
      <formula>LEFT(AW103,LEN("MUY BAJA"))="MUY BAJA"</formula>
    </cfRule>
  </conditionalFormatting>
  <conditionalFormatting sqref="AY103:AY107">
    <cfRule type="beginsWith" dxfId="2882" priority="3211" operator="beginsWith" text="MUY ALTA">
      <formula>LEFT(AY103,LEN("MUY ALTA"))="MUY ALTA"</formula>
    </cfRule>
    <cfRule type="beginsWith" dxfId="2881" priority="3212" operator="beginsWith" text="ALTA">
      <formula>LEFT(AY103,LEN("ALTA"))="ALTA"</formula>
    </cfRule>
    <cfRule type="beginsWith" dxfId="2880" priority="3213" operator="beginsWith" text="MEDIA">
      <formula>LEFT(AY103,LEN("MEDIA"))="MEDIA"</formula>
    </cfRule>
    <cfRule type="beginsWith" dxfId="2879" priority="3214" operator="beginsWith" text="BAJA">
      <formula>LEFT(AY103,LEN("BAJA"))="BAJA"</formula>
    </cfRule>
    <cfRule type="beginsWith" dxfId="2878" priority="3215" operator="beginsWith" text="MUY BAJA">
      <formula>LEFT(AY103,LEN("MUY BAJA"))="MUY BAJA"</formula>
    </cfRule>
  </conditionalFormatting>
  <conditionalFormatting sqref="AN106:AO107">
    <cfRule type="cellIs" dxfId="2877" priority="3209" operator="equal">
      <formula>"NO"</formula>
    </cfRule>
  </conditionalFormatting>
  <conditionalFormatting sqref="BA103:BA107">
    <cfRule type="cellIs" dxfId="2876" priority="3206" operator="equal">
      <formula>"Evitar"</formula>
    </cfRule>
    <cfRule type="cellIs" dxfId="2875" priority="3207" operator="equal">
      <formula>"Aceptar"</formula>
    </cfRule>
    <cfRule type="cellIs" dxfId="2874" priority="3208" operator="equal">
      <formula>"Reducir"</formula>
    </cfRule>
  </conditionalFormatting>
  <conditionalFormatting sqref="V103:V107">
    <cfRule type="cellIs" dxfId="2873" priority="3205" operator="equal">
      <formula>"X"</formula>
    </cfRule>
  </conditionalFormatting>
  <conditionalFormatting sqref="R103">
    <cfRule type="expression" dxfId="2872" priority="3179">
      <formula>$S103=25</formula>
    </cfRule>
    <cfRule type="expression" dxfId="2871" priority="3180">
      <formula>$S103=24</formula>
    </cfRule>
    <cfRule type="expression" dxfId="2870" priority="3181">
      <formula>$S103=23</formula>
    </cfRule>
    <cfRule type="expression" dxfId="2869" priority="3182">
      <formula>$S103=22</formula>
    </cfRule>
    <cfRule type="expression" dxfId="2868" priority="3183">
      <formula>$S103=21</formula>
    </cfRule>
    <cfRule type="expression" dxfId="2867" priority="3184">
      <formula>$S103=20</formula>
    </cfRule>
    <cfRule type="expression" dxfId="2866" priority="3185">
      <formula>$S103=19</formula>
    </cfRule>
    <cfRule type="expression" dxfId="2865" priority="3186">
      <formula>$S103=18</formula>
    </cfRule>
    <cfRule type="expression" dxfId="2864" priority="3187">
      <formula>$S103=17</formula>
    </cfRule>
    <cfRule type="expression" dxfId="2863" priority="3188">
      <formula>$S103=16</formula>
    </cfRule>
    <cfRule type="expression" dxfId="2862" priority="3189">
      <formula>$S103=15</formula>
    </cfRule>
    <cfRule type="expression" dxfId="2861" priority="3190">
      <formula>$S103=14</formula>
    </cfRule>
    <cfRule type="expression" dxfId="2860" priority="3191">
      <formula>$S103=13</formula>
    </cfRule>
    <cfRule type="expression" dxfId="2859" priority="3192">
      <formula>$S103=12</formula>
    </cfRule>
    <cfRule type="expression" dxfId="2858" priority="3193">
      <formula>$S103=11</formula>
    </cfRule>
    <cfRule type="expression" dxfId="2857" priority="3194">
      <formula>$S103=10</formula>
    </cfRule>
    <cfRule type="expression" dxfId="2856" priority="3195">
      <formula>$S103=9</formula>
    </cfRule>
    <cfRule type="expression" dxfId="2855" priority="3196">
      <formula>$S103=8</formula>
    </cfRule>
    <cfRule type="expression" dxfId="2854" priority="3197">
      <formula>$S103=7</formula>
    </cfRule>
    <cfRule type="expression" dxfId="2853" priority="3198">
      <formula>$S103=6</formula>
    </cfRule>
    <cfRule type="expression" dxfId="2852" priority="3199">
      <formula>$S103=5</formula>
    </cfRule>
    <cfRule type="expression" dxfId="2851" priority="3200">
      <formula>$S103=4</formula>
    </cfRule>
    <cfRule type="expression" dxfId="2850" priority="3201">
      <formula>$S103=3</formula>
    </cfRule>
    <cfRule type="expression" dxfId="2849" priority="3202">
      <formula>$S103=2</formula>
    </cfRule>
    <cfRule type="expression" dxfId="2848" priority="3203">
      <formula>$S103=1</formula>
    </cfRule>
  </conditionalFormatting>
  <conditionalFormatting sqref="P103:P107">
    <cfRule type="expression" dxfId="2847" priority="3178">
      <formula>"&lt;,2"</formula>
    </cfRule>
  </conditionalFormatting>
  <conditionalFormatting sqref="Q103:Q107">
    <cfRule type="cellIs" dxfId="2846" priority="3170" operator="equal">
      <formula>20</formula>
    </cfRule>
    <cfRule type="cellIs" dxfId="2845" priority="3171" operator="equal">
      <formula>10</formula>
    </cfRule>
    <cfRule type="cellIs" dxfId="2844" priority="3172" operator="equal">
      <formula>5</formula>
    </cfRule>
    <cfRule type="cellIs" dxfId="2843" priority="3173" operator="equal">
      <formula>1</formula>
    </cfRule>
    <cfRule type="cellIs" dxfId="2842" priority="3174" operator="equal">
      <formula>0.8</formula>
    </cfRule>
    <cfRule type="cellIs" dxfId="2841" priority="3175" operator="equal">
      <formula>0.6</formula>
    </cfRule>
    <cfRule type="cellIs" dxfId="2840" priority="3176" operator="equal">
      <formula>0.4</formula>
    </cfRule>
    <cfRule type="cellIs" dxfId="2839" priority="3177" operator="equal">
      <formula>20%</formula>
    </cfRule>
  </conditionalFormatting>
  <conditionalFormatting sqref="O103:O107">
    <cfRule type="cellIs" dxfId="2838" priority="3163" operator="equal">
      <formula>"MUY ALTA "</formula>
    </cfRule>
    <cfRule type="cellIs" dxfId="2837" priority="3164" operator="equal">
      <formula>"MUY ALTA"</formula>
    </cfRule>
    <cfRule type="cellIs" dxfId="2836" priority="3165" operator="equal">
      <formula>"ALTA"</formula>
    </cfRule>
    <cfRule type="cellIs" dxfId="2835" priority="3166" operator="equal">
      <formula>"MEDIA"</formula>
    </cfRule>
    <cfRule type="cellIs" dxfId="2834" priority="3167" operator="equal">
      <formula>"BAJA"</formula>
    </cfRule>
    <cfRule type="cellIs" dxfId="2833" priority="3168" operator="equal">
      <formula>"MUY BAJA"</formula>
    </cfRule>
    <cfRule type="cellIs" dxfId="2832" priority="3169" operator="equal">
      <formula>0.2</formula>
    </cfRule>
  </conditionalFormatting>
  <conditionalFormatting sqref="N103:N107">
    <cfRule type="beginsWith" priority="3156" operator="beginsWith" text="La actividad que conlleva el riesgo se ejecuta como máximos 2 veces por año">
      <formula>LEFT(N103,LEN("La actividad que conlleva el riesgo se ejecuta como máximos 2 veces por año"))="La actividad que conlleva el riesgo se ejecuta como máximos 2 veces por año"</formula>
    </cfRule>
    <cfRule type="cellIs" dxfId="2831" priority="3157" operator="equal">
      <formula>"La actividad que conlleva el riesgo se ejecuta como máximos 2 veces por año"</formula>
    </cfRule>
    <cfRule type="cellIs" dxfId="2830" priority="3158" operator="equal">
      <formula>"La actividad que conlleva el riesgo se ejecuta como máximos 2 veces por año "</formula>
    </cfRule>
    <cfRule type="containsText" dxfId="2829" priority="3160" operator="containsText" text="La actividad que conlleva el riesgo se ejecuta como máximos 2 veces por año">
      <formula>NOT(ISERROR(SEARCH("La actividad que conlleva el riesgo se ejecuta como máximos 2 veces por año",N103)))</formula>
    </cfRule>
    <cfRule type="cellIs" dxfId="2828" priority="3161" operator="equal">
      <formula>"La actividad que conlleva el riesgo se ejecuta como máximos 2 veces por año"</formula>
    </cfRule>
    <cfRule type="cellIs" dxfId="2827" priority="3162" operator="equal">
      <formula>"La actividad que conlleva el riesgo se ejecuta como máximos 2 veces por año"</formula>
    </cfRule>
  </conditionalFormatting>
  <conditionalFormatting sqref="V103:V107">
    <cfRule type="expression" dxfId="2826" priority="3154">
      <formula>U103=Y</formula>
    </cfRule>
    <cfRule type="expression" dxfId="2825" priority="3155">
      <formula>U103="y"</formula>
    </cfRule>
  </conditionalFormatting>
  <conditionalFormatting sqref="V104">
    <cfRule type="expression" dxfId="2824" priority="3152">
      <formula>$U$20=Y</formula>
    </cfRule>
    <cfRule type="expression" dxfId="2823" priority="3153">
      <formula>$U$20=x</formula>
    </cfRule>
  </conditionalFormatting>
  <conditionalFormatting sqref="U103:U107">
    <cfRule type="expression" dxfId="2822" priority="3151">
      <formula>V103="X"</formula>
    </cfRule>
  </conditionalFormatting>
  <conditionalFormatting sqref="V103:V107">
    <cfRule type="expression" dxfId="2821" priority="3149">
      <formula>U103=Y</formula>
    </cfRule>
    <cfRule type="expression" dxfId="2820" priority="3150">
      <formula>U103="y"</formula>
    </cfRule>
  </conditionalFormatting>
  <conditionalFormatting sqref="V104">
    <cfRule type="expression" dxfId="2819" priority="3147">
      <formula>$U$20=Y</formula>
    </cfRule>
    <cfRule type="expression" dxfId="2818" priority="3148">
      <formula>$U$20=x</formula>
    </cfRule>
  </conditionalFormatting>
  <conditionalFormatting sqref="U103:U107">
    <cfRule type="expression" dxfId="2817" priority="3146">
      <formula>V103="X"</formula>
    </cfRule>
  </conditionalFormatting>
  <conditionalFormatting sqref="AA103:AB103">
    <cfRule type="expression" dxfId="2816" priority="3136">
      <formula>AA103=10</formula>
    </cfRule>
    <cfRule type="expression" dxfId="2815" priority="3137">
      <formula>Y103=15</formula>
    </cfRule>
    <cfRule type="expression" dxfId="2814" priority="3138">
      <formula>W103=25</formula>
    </cfRule>
    <cfRule type="cellIs" dxfId="2813" priority="3145" operator="equal">
      <formula>25</formula>
    </cfRule>
  </conditionalFormatting>
  <conditionalFormatting sqref="AA103:AB103">
    <cfRule type="expression" dxfId="2812" priority="3142">
      <formula>AC103=15</formula>
    </cfRule>
    <cfRule type="expression" dxfId="2811" priority="3143">
      <formula>AE103=10</formula>
    </cfRule>
    <cfRule type="expression" dxfId="2810" priority="3144">
      <formula>AC103=15</formula>
    </cfRule>
  </conditionalFormatting>
  <conditionalFormatting sqref="Y103:Z103">
    <cfRule type="expression" dxfId="2809" priority="3139">
      <formula>Y103=15</formula>
    </cfRule>
    <cfRule type="expression" dxfId="2808" priority="3140">
      <formula>AA103=10</formula>
    </cfRule>
    <cfRule type="expression" dxfId="2807" priority="3141">
      <formula>W103=25</formula>
    </cfRule>
  </conditionalFormatting>
  <conditionalFormatting sqref="AC103:AD103">
    <cfRule type="cellIs" dxfId="2806" priority="3135" operator="equal">
      <formula>25</formula>
    </cfRule>
  </conditionalFormatting>
  <conditionalFormatting sqref="AE103:AF103">
    <cfRule type="cellIs" dxfId="2805" priority="3134" operator="equal">
      <formula>15</formula>
    </cfRule>
  </conditionalFormatting>
  <conditionalFormatting sqref="AC103:AD103">
    <cfRule type="expression" dxfId="2804" priority="3133">
      <formula>AE103=15</formula>
    </cfRule>
  </conditionalFormatting>
  <conditionalFormatting sqref="AE103:AF103">
    <cfRule type="expression" dxfId="2803" priority="3132">
      <formula>AC103=25</formula>
    </cfRule>
  </conditionalFormatting>
  <conditionalFormatting sqref="AA105:AB107">
    <cfRule type="expression" dxfId="2802" priority="3119">
      <formula>AA105=10</formula>
    </cfRule>
    <cfRule type="expression" dxfId="2801" priority="3120">
      <formula>Y105=15</formula>
    </cfRule>
    <cfRule type="expression" dxfId="2800" priority="3121">
      <formula>W105=25</formula>
    </cfRule>
    <cfRule type="cellIs" dxfId="2799" priority="3131" operator="equal">
      <formula>25</formula>
    </cfRule>
  </conditionalFormatting>
  <conditionalFormatting sqref="AA105:AB107">
    <cfRule type="expression" dxfId="2798" priority="3128">
      <formula>AC105=15</formula>
    </cfRule>
    <cfRule type="expression" dxfId="2797" priority="3129">
      <formula>AE105=10</formula>
    </cfRule>
    <cfRule type="expression" dxfId="2796" priority="3130">
      <formula>AC105=15</formula>
    </cfRule>
  </conditionalFormatting>
  <conditionalFormatting sqref="W105:X107">
    <cfRule type="expression" dxfId="2795" priority="3125">
      <formula>AA105=10</formula>
    </cfRule>
    <cfRule type="expression" dxfId="2794" priority="3126">
      <formula>W105=25</formula>
    </cfRule>
    <cfRule type="expression" dxfId="2793" priority="3127">
      <formula>Y105=15</formula>
    </cfRule>
  </conditionalFormatting>
  <conditionalFormatting sqref="Y105:Z107">
    <cfRule type="expression" dxfId="2792" priority="3122">
      <formula>Y105=15</formula>
    </cfRule>
    <cfRule type="expression" dxfId="2791" priority="3123">
      <formula>AA105=10</formula>
    </cfRule>
    <cfRule type="expression" dxfId="2790" priority="3124">
      <formula>W105=25</formula>
    </cfRule>
  </conditionalFormatting>
  <conditionalFormatting sqref="AA104:AB104">
    <cfRule type="expression" dxfId="2789" priority="3109">
      <formula>AA104=10</formula>
    </cfRule>
    <cfRule type="expression" dxfId="2788" priority="3110">
      <formula>Y104=15</formula>
    </cfRule>
    <cfRule type="expression" dxfId="2787" priority="3111">
      <formula>W104=25</formula>
    </cfRule>
    <cfRule type="cellIs" dxfId="2786" priority="3118" operator="equal">
      <formula>25</formula>
    </cfRule>
  </conditionalFormatting>
  <conditionalFormatting sqref="AA104:AB104">
    <cfRule type="expression" dxfId="2785" priority="3115">
      <formula>AC104=15</formula>
    </cfRule>
    <cfRule type="expression" dxfId="2784" priority="3116">
      <formula>AE104=10</formula>
    </cfRule>
    <cfRule type="expression" dxfId="2783" priority="3117">
      <formula>AC104=15</formula>
    </cfRule>
  </conditionalFormatting>
  <conditionalFormatting sqref="Y104:Z104">
    <cfRule type="expression" dxfId="2782" priority="3112">
      <formula>Y104=15</formula>
    </cfRule>
    <cfRule type="expression" dxfId="2781" priority="3113">
      <formula>AA104=10</formula>
    </cfRule>
    <cfRule type="expression" dxfId="2780" priority="3114">
      <formula>W104=25</formula>
    </cfRule>
  </conditionalFormatting>
  <conditionalFormatting sqref="AC104:AD107">
    <cfRule type="cellIs" dxfId="2779" priority="3108" operator="equal">
      <formula>25</formula>
    </cfRule>
  </conditionalFormatting>
  <conditionalFormatting sqref="AE104:AF107">
    <cfRule type="cellIs" dxfId="2778" priority="3107" operator="equal">
      <formula>15</formula>
    </cfRule>
  </conditionalFormatting>
  <conditionalFormatting sqref="AC104:AD107">
    <cfRule type="expression" dxfId="2777" priority="3106">
      <formula>AE104=15</formula>
    </cfRule>
  </conditionalFormatting>
  <conditionalFormatting sqref="AE104:AF107">
    <cfRule type="expression" dxfId="2776" priority="3105">
      <formula>AC104=25</formula>
    </cfRule>
  </conditionalFormatting>
  <conditionalFormatting sqref="CA103:CC107 CE103:CG107 CI103:CK107 CM103:CO107">
    <cfRule type="cellIs" dxfId="2775" priority="3103" operator="equal">
      <formula>"NO"</formula>
    </cfRule>
    <cfRule type="cellIs" dxfId="2774" priority="3104" operator="equal">
      <formula>"SI"</formula>
    </cfRule>
  </conditionalFormatting>
  <conditionalFormatting sqref="DA103:DC107 DE103:DG107 DM103:DO107 DI103:DK107">
    <cfRule type="cellIs" dxfId="2773" priority="3101" operator="equal">
      <formula>"NO"</formula>
    </cfRule>
    <cfRule type="cellIs" dxfId="2772" priority="3102" operator="equal">
      <formula>"SI"</formula>
    </cfRule>
  </conditionalFormatting>
  <conditionalFormatting sqref="CV103:CY107">
    <cfRule type="cellIs" dxfId="2771" priority="3099" operator="equal">
      <formula>"NO"</formula>
    </cfRule>
    <cfRule type="cellIs" dxfId="2770" priority="3100" operator="equal">
      <formula>"SI"</formula>
    </cfRule>
  </conditionalFormatting>
  <conditionalFormatting sqref="AN103:AO105">
    <cfRule type="cellIs" dxfId="2769" priority="3087" operator="equal">
      <formula>"NO"</formula>
    </cfRule>
  </conditionalFormatting>
  <conditionalFormatting sqref="W103:X103">
    <cfRule type="expression" dxfId="2768" priority="3096">
      <formula>AA103=10</formula>
    </cfRule>
    <cfRule type="expression" dxfId="2767" priority="3097">
      <formula>W103=25</formula>
    </cfRule>
    <cfRule type="expression" dxfId="2766" priority="3098">
      <formula>Y103=15</formula>
    </cfRule>
  </conditionalFormatting>
  <conditionalFormatting sqref="AJ103:AK105">
    <cfRule type="cellIs" dxfId="2765" priority="3091" operator="equal">
      <formula>"NO"</formula>
    </cfRule>
    <cfRule type="cellIs" dxfId="2764" priority="3092" operator="equal">
      <formula>"SI"</formula>
    </cfRule>
  </conditionalFormatting>
  <conditionalFormatting sqref="AL103:AM105">
    <cfRule type="cellIs" dxfId="2763" priority="3089" operator="equal">
      <formula>"ALE"</formula>
    </cfRule>
    <cfRule type="cellIs" dxfId="2762" priority="3090" operator="equal">
      <formula>"CON"</formula>
    </cfRule>
  </conditionalFormatting>
  <conditionalFormatting sqref="W110:X110">
    <cfRule type="expression" dxfId="2761" priority="2916">
      <formula>AA110=10</formula>
    </cfRule>
    <cfRule type="expression" dxfId="2760" priority="2917">
      <formula>W110=25</formula>
    </cfRule>
    <cfRule type="expression" dxfId="2759" priority="2918">
      <formula>Y110=15</formula>
    </cfRule>
  </conditionalFormatting>
  <conditionalFormatting sqref="U109:V113">
    <cfRule type="cellIs" dxfId="2758" priority="3086" operator="equal">
      <formula>"X"</formula>
    </cfRule>
  </conditionalFormatting>
  <conditionalFormatting sqref="AJ112:AK113">
    <cfRule type="cellIs" dxfId="2757" priority="3084" operator="equal">
      <formula>"NO"</formula>
    </cfRule>
    <cfRule type="cellIs" dxfId="2756" priority="3085" operator="equal">
      <formula>"SI"</formula>
    </cfRule>
  </conditionalFormatting>
  <conditionalFormatting sqref="AL112:AM113">
    <cfRule type="cellIs" dxfId="2755" priority="3082" operator="equal">
      <formula>"ALE"</formula>
    </cfRule>
    <cfRule type="cellIs" dxfId="2754" priority="3083" operator="equal">
      <formula>"CON"</formula>
    </cfRule>
  </conditionalFormatting>
  <conditionalFormatting sqref="U109:U113">
    <cfRule type="cellIs" dxfId="2753" priority="3027" operator="equal">
      <formula>"Y"</formula>
    </cfRule>
  </conditionalFormatting>
  <conditionalFormatting sqref="AH109:AI113">
    <cfRule type="cellIs" dxfId="2752" priority="3078" operator="equal">
      <formula>0</formula>
    </cfRule>
    <cfRule type="cellIs" dxfId="2751" priority="3079" operator="between">
      <formula>"0.1"</formula>
      <formula>100</formula>
    </cfRule>
    <cfRule type="cellIs" dxfId="2750" priority="3080" operator="between">
      <formula>0</formula>
      <formula>100</formula>
    </cfRule>
    <cfRule type="cellIs" dxfId="2749" priority="3081" operator="between">
      <formula>0</formula>
      <formula>100</formula>
    </cfRule>
  </conditionalFormatting>
  <conditionalFormatting sqref="AI109:AI113">
    <cfRule type="cellIs" dxfId="2748" priority="3075" operator="equal">
      <formula>0</formula>
    </cfRule>
    <cfRule type="cellIs" dxfId="2747" priority="3076" operator="between">
      <formula>0</formula>
      <formula>100</formula>
    </cfRule>
    <cfRule type="cellIs" dxfId="2746" priority="3077" operator="between">
      <formula>"0.1"</formula>
      <formula>100</formula>
    </cfRule>
  </conditionalFormatting>
  <conditionalFormatting sqref="BA109">
    <cfRule type="cellIs" dxfId="2745" priority="3073" operator="equal">
      <formula>"NO"</formula>
    </cfRule>
    <cfRule type="cellIs" dxfId="2744" priority="3074" operator="equal">
      <formula>"SI"</formula>
    </cfRule>
  </conditionalFormatting>
  <conditionalFormatting sqref="AH109:AH113">
    <cfRule type="cellIs" dxfId="2743" priority="3072" operator="equal">
      <formula>0.58</formula>
    </cfRule>
  </conditionalFormatting>
  <conditionalFormatting sqref="AI109:AI113">
    <cfRule type="cellIs" dxfId="2742" priority="3071" operator="equal">
      <formula>0.56</formula>
    </cfRule>
  </conditionalFormatting>
  <conditionalFormatting sqref="AX109:AX113">
    <cfRule type="expression" dxfId="2741" priority="3045">
      <formula>"&lt;,2"</formula>
    </cfRule>
  </conditionalFormatting>
  <conditionalFormatting sqref="AV109:AV113">
    <cfRule type="expression" dxfId="2740" priority="3044">
      <formula>"&lt;,2"</formula>
    </cfRule>
  </conditionalFormatting>
  <conditionalFormatting sqref="AZ109">
    <cfRule type="expression" dxfId="2739" priority="3046">
      <formula>$BC109=25</formula>
    </cfRule>
    <cfRule type="expression" dxfId="2738" priority="3047">
      <formula>$BC109=24</formula>
    </cfRule>
    <cfRule type="expression" dxfId="2737" priority="3048">
      <formula>$BC109=23</formula>
    </cfRule>
    <cfRule type="expression" dxfId="2736" priority="3049">
      <formula>$BC109=22</formula>
    </cfRule>
    <cfRule type="expression" dxfId="2735" priority="3050">
      <formula>$BC109=21</formula>
    </cfRule>
    <cfRule type="expression" dxfId="2734" priority="3051">
      <formula>$BC109=20</formula>
    </cfRule>
    <cfRule type="expression" dxfId="2733" priority="3052">
      <formula>$BC109=19</formula>
    </cfRule>
    <cfRule type="expression" dxfId="2732" priority="3053">
      <formula>$BC109=18</formula>
    </cfRule>
    <cfRule type="expression" dxfId="2731" priority="3054">
      <formula>$BC109=17</formula>
    </cfRule>
    <cfRule type="expression" dxfId="2730" priority="3055">
      <formula>$BC109=16</formula>
    </cfRule>
    <cfRule type="expression" dxfId="2729" priority="3056">
      <formula>$BC109=15</formula>
    </cfRule>
    <cfRule type="expression" dxfId="2728" priority="3057">
      <formula>$BC109=14</formula>
    </cfRule>
    <cfRule type="expression" dxfId="2727" priority="3058">
      <formula>$BC109=13</formula>
    </cfRule>
    <cfRule type="expression" dxfId="2726" priority="3059">
      <formula>$BC109=12</formula>
    </cfRule>
    <cfRule type="expression" dxfId="2725" priority="3060">
      <formula>$BC109=11</formula>
    </cfRule>
    <cfRule type="expression" dxfId="2724" priority="3061">
      <formula>$BC109=10</formula>
    </cfRule>
    <cfRule type="expression" dxfId="2723" priority="3062">
      <formula>$BC109=9</formula>
    </cfRule>
    <cfRule type="expression" dxfId="2722" priority="3063">
      <formula>$BC109=8</formula>
    </cfRule>
    <cfRule type="expression" dxfId="2721" priority="3064">
      <formula>$BC109=7</formula>
    </cfRule>
    <cfRule type="expression" dxfId="2720" priority="3065">
      <formula>$BC109=6</formula>
    </cfRule>
    <cfRule type="expression" dxfId="2719" priority="3066">
      <formula>$BC109=5</formula>
    </cfRule>
    <cfRule type="expression" dxfId="2718" priority="3067">
      <formula>$BC109=4</formula>
    </cfRule>
    <cfRule type="expression" dxfId="2717" priority="3068">
      <formula>$BC109=3</formula>
    </cfRule>
    <cfRule type="expression" dxfId="2716" priority="3069">
      <formula>$BC109=2</formula>
    </cfRule>
    <cfRule type="expression" dxfId="2715" priority="3070">
      <formula>$BC109=1</formula>
    </cfRule>
  </conditionalFormatting>
  <conditionalFormatting sqref="AW109:AW113">
    <cfRule type="beginsWith" dxfId="2714" priority="3039" operator="beginsWith" text="MUY ALTA">
      <formula>LEFT(AW109,LEN("MUY ALTA"))="MUY ALTA"</formula>
    </cfRule>
    <cfRule type="beginsWith" dxfId="2713" priority="3040" operator="beginsWith" text="ALTA">
      <formula>LEFT(AW109,LEN("ALTA"))="ALTA"</formula>
    </cfRule>
    <cfRule type="beginsWith" dxfId="2712" priority="3041" operator="beginsWith" text="MEDIA">
      <formula>LEFT(AW109,LEN("MEDIA"))="MEDIA"</formula>
    </cfRule>
    <cfRule type="beginsWith" dxfId="2711" priority="3042" operator="beginsWith" text="BAJA">
      <formula>LEFT(AW109,LEN("BAJA"))="BAJA"</formula>
    </cfRule>
    <cfRule type="beginsWith" dxfId="2710" priority="3043" operator="beginsWith" text="MUY BAJA">
      <formula>LEFT(AW109,LEN("MUY BAJA"))="MUY BAJA"</formula>
    </cfRule>
  </conditionalFormatting>
  <conditionalFormatting sqref="AY109:AY113">
    <cfRule type="beginsWith" dxfId="2709" priority="3034" operator="beginsWith" text="MUY ALTA">
      <formula>LEFT(AY109,LEN("MUY ALTA"))="MUY ALTA"</formula>
    </cfRule>
    <cfRule type="beginsWith" dxfId="2708" priority="3035" operator="beginsWith" text="ALTA">
      <formula>LEFT(AY109,LEN("ALTA"))="ALTA"</formula>
    </cfRule>
    <cfRule type="beginsWith" dxfId="2707" priority="3036" operator="beginsWith" text="MEDIA">
      <formula>LEFT(AY109,LEN("MEDIA"))="MEDIA"</formula>
    </cfRule>
    <cfRule type="beginsWith" dxfId="2706" priority="3037" operator="beginsWith" text="BAJA">
      <formula>LEFT(AY109,LEN("BAJA"))="BAJA"</formula>
    </cfRule>
    <cfRule type="beginsWith" dxfId="2705" priority="3038" operator="beginsWith" text="MUY BAJA">
      <formula>LEFT(AY109,LEN("MUY BAJA"))="MUY BAJA"</formula>
    </cfRule>
  </conditionalFormatting>
  <conditionalFormatting sqref="AN112:AO113">
    <cfRule type="cellIs" dxfId="2704" priority="3032" operator="equal">
      <formula>"NO"</formula>
    </cfRule>
  </conditionalFormatting>
  <conditionalFormatting sqref="BA109:BA113">
    <cfRule type="cellIs" dxfId="2703" priority="3029" operator="equal">
      <formula>"Evitar"</formula>
    </cfRule>
    <cfRule type="cellIs" dxfId="2702" priority="3030" operator="equal">
      <formula>"Aceptar"</formula>
    </cfRule>
    <cfRule type="cellIs" dxfId="2701" priority="3031" operator="equal">
      <formula>"Reducir"</formula>
    </cfRule>
  </conditionalFormatting>
  <conditionalFormatting sqref="V109:V113">
    <cfRule type="cellIs" dxfId="2700" priority="3028" operator="equal">
      <formula>"X"</formula>
    </cfRule>
  </conditionalFormatting>
  <conditionalFormatting sqref="R109">
    <cfRule type="expression" dxfId="2699" priority="3002">
      <formula>$S109=25</formula>
    </cfRule>
    <cfRule type="expression" dxfId="2698" priority="3003">
      <formula>$S109=24</formula>
    </cfRule>
    <cfRule type="expression" dxfId="2697" priority="3004">
      <formula>$S109=23</formula>
    </cfRule>
    <cfRule type="expression" dxfId="2696" priority="3005">
      <formula>$S109=22</formula>
    </cfRule>
    <cfRule type="expression" dxfId="2695" priority="3006">
      <formula>$S109=21</formula>
    </cfRule>
    <cfRule type="expression" dxfId="2694" priority="3007">
      <formula>$S109=20</formula>
    </cfRule>
    <cfRule type="expression" dxfId="2693" priority="3008">
      <formula>$S109=19</formula>
    </cfRule>
    <cfRule type="expression" dxfId="2692" priority="3009">
      <formula>$S109=18</formula>
    </cfRule>
    <cfRule type="expression" dxfId="2691" priority="3010">
      <formula>$S109=17</formula>
    </cfRule>
    <cfRule type="expression" dxfId="2690" priority="3011">
      <formula>$S109=16</formula>
    </cfRule>
    <cfRule type="expression" dxfId="2689" priority="3012">
      <formula>$S109=15</formula>
    </cfRule>
    <cfRule type="expression" dxfId="2688" priority="3013">
      <formula>$S109=14</formula>
    </cfRule>
    <cfRule type="expression" dxfId="2687" priority="3014">
      <formula>$S109=13</formula>
    </cfRule>
    <cfRule type="expression" dxfId="2686" priority="3015">
      <formula>$S109=12</formula>
    </cfRule>
    <cfRule type="expression" dxfId="2685" priority="3016">
      <formula>$S109=11</formula>
    </cfRule>
    <cfRule type="expression" dxfId="2684" priority="3017">
      <formula>$S109=10</formula>
    </cfRule>
    <cfRule type="expression" dxfId="2683" priority="3018">
      <formula>$S109=9</formula>
    </cfRule>
    <cfRule type="expression" dxfId="2682" priority="3019">
      <formula>$S109=8</formula>
    </cfRule>
    <cfRule type="expression" dxfId="2681" priority="3020">
      <formula>$S109=7</formula>
    </cfRule>
    <cfRule type="expression" dxfId="2680" priority="3021">
      <formula>$S109=6</formula>
    </cfRule>
    <cfRule type="expression" dxfId="2679" priority="3022">
      <formula>$S109=5</formula>
    </cfRule>
    <cfRule type="expression" dxfId="2678" priority="3023">
      <formula>$S109=4</formula>
    </cfRule>
    <cfRule type="expression" dxfId="2677" priority="3024">
      <formula>$S109=3</formula>
    </cfRule>
    <cfRule type="expression" dxfId="2676" priority="3025">
      <formula>$S109=2</formula>
    </cfRule>
    <cfRule type="expression" dxfId="2675" priority="3026">
      <formula>$S109=1</formula>
    </cfRule>
  </conditionalFormatting>
  <conditionalFormatting sqref="P109:P113">
    <cfRule type="expression" dxfId="2674" priority="3001">
      <formula>"&lt;,2"</formula>
    </cfRule>
  </conditionalFormatting>
  <conditionalFormatting sqref="Q109:Q113">
    <cfRule type="cellIs" dxfId="2673" priority="2993" operator="equal">
      <formula>20</formula>
    </cfRule>
    <cfRule type="cellIs" dxfId="2672" priority="2994" operator="equal">
      <formula>10</formula>
    </cfRule>
    <cfRule type="cellIs" dxfId="2671" priority="2995" operator="equal">
      <formula>5</formula>
    </cfRule>
    <cfRule type="cellIs" dxfId="2670" priority="2996" operator="equal">
      <formula>1</formula>
    </cfRule>
    <cfRule type="cellIs" dxfId="2669" priority="2997" operator="equal">
      <formula>0.8</formula>
    </cfRule>
    <cfRule type="cellIs" dxfId="2668" priority="2998" operator="equal">
      <formula>0.6</formula>
    </cfRule>
    <cfRule type="cellIs" dxfId="2667" priority="2999" operator="equal">
      <formula>0.4</formula>
    </cfRule>
    <cfRule type="cellIs" dxfId="2666" priority="3000" operator="equal">
      <formula>20%</formula>
    </cfRule>
  </conditionalFormatting>
  <conditionalFormatting sqref="O109:O113">
    <cfRule type="cellIs" dxfId="2665" priority="2986" operator="equal">
      <formula>"MUY ALTA "</formula>
    </cfRule>
    <cfRule type="cellIs" dxfId="2664" priority="2987" operator="equal">
      <formula>"MUY ALTA"</formula>
    </cfRule>
    <cfRule type="cellIs" dxfId="2663" priority="2988" operator="equal">
      <formula>"ALTA"</formula>
    </cfRule>
    <cfRule type="cellIs" dxfId="2662" priority="2989" operator="equal">
      <formula>"MEDIA"</formula>
    </cfRule>
    <cfRule type="cellIs" dxfId="2661" priority="2990" operator="equal">
      <formula>"BAJA"</formula>
    </cfRule>
    <cfRule type="cellIs" dxfId="2660" priority="2991" operator="equal">
      <formula>"MUY BAJA"</formula>
    </cfRule>
    <cfRule type="cellIs" dxfId="2659" priority="2992" operator="equal">
      <formula>0.2</formula>
    </cfRule>
  </conditionalFormatting>
  <conditionalFormatting sqref="N109:N113">
    <cfRule type="beginsWith" priority="2979" operator="beginsWith" text="La actividad que conlleva el riesgo se ejecuta como máximos 2 veces por año">
      <formula>LEFT(N109,LEN("La actividad que conlleva el riesgo se ejecuta como máximos 2 veces por año"))="La actividad que conlleva el riesgo se ejecuta como máximos 2 veces por año"</formula>
    </cfRule>
    <cfRule type="cellIs" dxfId="2658" priority="2980" operator="equal">
      <formula>"La actividad que conlleva el riesgo se ejecuta como máximos 2 veces por año"</formula>
    </cfRule>
    <cfRule type="cellIs" dxfId="2657" priority="2981" operator="equal">
      <formula>"La actividad que conlleva el riesgo se ejecuta como máximos 2 veces por año "</formula>
    </cfRule>
    <cfRule type="containsText" dxfId="2656" priority="2983" operator="containsText" text="La actividad que conlleva el riesgo se ejecuta como máximos 2 veces por año">
      <formula>NOT(ISERROR(SEARCH("La actividad que conlleva el riesgo se ejecuta como máximos 2 veces por año",N109)))</formula>
    </cfRule>
    <cfRule type="cellIs" dxfId="2655" priority="2984" operator="equal">
      <formula>"La actividad que conlleva el riesgo se ejecuta como máximos 2 veces por año"</formula>
    </cfRule>
    <cfRule type="cellIs" dxfId="2654" priority="2985" operator="equal">
      <formula>"La actividad que conlleva el riesgo se ejecuta como máximos 2 veces por año"</formula>
    </cfRule>
  </conditionalFormatting>
  <conditionalFormatting sqref="V109:V113">
    <cfRule type="expression" dxfId="2653" priority="2977">
      <formula>U109=Y</formula>
    </cfRule>
    <cfRule type="expression" dxfId="2652" priority="2978">
      <formula>U109="y"</formula>
    </cfRule>
  </conditionalFormatting>
  <conditionalFormatting sqref="V110">
    <cfRule type="expression" dxfId="2651" priority="2975">
      <formula>$U$20=Y</formula>
    </cfRule>
    <cfRule type="expression" dxfId="2650" priority="2976">
      <formula>$U$20=x</formula>
    </cfRule>
  </conditionalFormatting>
  <conditionalFormatting sqref="U109:U113">
    <cfRule type="expression" dxfId="2649" priority="2974">
      <formula>V109="X"</formula>
    </cfRule>
  </conditionalFormatting>
  <conditionalFormatting sqref="V109:V113">
    <cfRule type="expression" dxfId="2648" priority="2972">
      <formula>U109=Y</formula>
    </cfRule>
    <cfRule type="expression" dxfId="2647" priority="2973">
      <formula>U109="y"</formula>
    </cfRule>
  </conditionalFormatting>
  <conditionalFormatting sqref="V110">
    <cfRule type="expression" dxfId="2646" priority="2970">
      <formula>$U$20=Y</formula>
    </cfRule>
    <cfRule type="expression" dxfId="2645" priority="2971">
      <formula>$U$20=x</formula>
    </cfRule>
  </conditionalFormatting>
  <conditionalFormatting sqref="U109:U113">
    <cfRule type="expression" dxfId="2644" priority="2969">
      <formula>V109="X"</formula>
    </cfRule>
  </conditionalFormatting>
  <conditionalFormatting sqref="AA109:AB109">
    <cfRule type="expression" dxfId="2643" priority="2959">
      <formula>AA109=10</formula>
    </cfRule>
    <cfRule type="expression" dxfId="2642" priority="2960">
      <formula>Y109=15</formula>
    </cfRule>
    <cfRule type="expression" dxfId="2641" priority="2961">
      <formula>W109=25</formula>
    </cfRule>
    <cfRule type="cellIs" dxfId="2640" priority="2968" operator="equal">
      <formula>25</formula>
    </cfRule>
  </conditionalFormatting>
  <conditionalFormatting sqref="AA109:AB109">
    <cfRule type="expression" dxfId="2639" priority="2965">
      <formula>AC109=15</formula>
    </cfRule>
    <cfRule type="expression" dxfId="2638" priority="2966">
      <formula>AE109=10</formula>
    </cfRule>
    <cfRule type="expression" dxfId="2637" priority="2967">
      <formula>AC109=15</formula>
    </cfRule>
  </conditionalFormatting>
  <conditionalFormatting sqref="Y109:Z109">
    <cfRule type="expression" dxfId="2636" priority="2962">
      <formula>Y109=15</formula>
    </cfRule>
    <cfRule type="expression" dxfId="2635" priority="2963">
      <formula>AA109=10</formula>
    </cfRule>
    <cfRule type="expression" dxfId="2634" priority="2964">
      <formula>W109=25</formula>
    </cfRule>
  </conditionalFormatting>
  <conditionalFormatting sqref="AC109:AD109">
    <cfRule type="cellIs" dxfId="2633" priority="2958" operator="equal">
      <formula>25</formula>
    </cfRule>
  </conditionalFormatting>
  <conditionalFormatting sqref="AE109:AF109">
    <cfRule type="cellIs" dxfId="2632" priority="2957" operator="equal">
      <formula>15</formula>
    </cfRule>
  </conditionalFormatting>
  <conditionalFormatting sqref="AC109:AD109">
    <cfRule type="expression" dxfId="2631" priority="2956">
      <formula>AE109=15</formula>
    </cfRule>
  </conditionalFormatting>
  <conditionalFormatting sqref="AE109:AF109">
    <cfRule type="expression" dxfId="2630" priority="2955">
      <formula>AC109=25</formula>
    </cfRule>
  </conditionalFormatting>
  <conditionalFormatting sqref="AA111:AB113">
    <cfRule type="expression" dxfId="2629" priority="2942">
      <formula>AA111=10</formula>
    </cfRule>
    <cfRule type="expression" dxfId="2628" priority="2943">
      <formula>Y111=15</formula>
    </cfRule>
    <cfRule type="expression" dxfId="2627" priority="2944">
      <formula>W111=25</formula>
    </cfRule>
    <cfRule type="cellIs" dxfId="2626" priority="2954" operator="equal">
      <formula>25</formula>
    </cfRule>
  </conditionalFormatting>
  <conditionalFormatting sqref="AA111:AB113">
    <cfRule type="expression" dxfId="2625" priority="2951">
      <formula>AC111=15</formula>
    </cfRule>
    <cfRule type="expression" dxfId="2624" priority="2952">
      <formula>AE111=10</formula>
    </cfRule>
    <cfRule type="expression" dxfId="2623" priority="2953">
      <formula>AC111=15</formula>
    </cfRule>
  </conditionalFormatting>
  <conditionalFormatting sqref="W111:X113">
    <cfRule type="expression" dxfId="2622" priority="2948">
      <formula>AA111=10</formula>
    </cfRule>
    <cfRule type="expression" dxfId="2621" priority="2949">
      <formula>W111=25</formula>
    </cfRule>
    <cfRule type="expression" dxfId="2620" priority="2950">
      <formula>Y111=15</formula>
    </cfRule>
  </conditionalFormatting>
  <conditionalFormatting sqref="Y111:Z113">
    <cfRule type="expression" dxfId="2619" priority="2945">
      <formula>Y111=15</formula>
    </cfRule>
    <cfRule type="expression" dxfId="2618" priority="2946">
      <formula>AA111=10</formula>
    </cfRule>
    <cfRule type="expression" dxfId="2617" priority="2947">
      <formula>W111=25</formula>
    </cfRule>
  </conditionalFormatting>
  <conditionalFormatting sqref="AA110:AB110">
    <cfRule type="expression" dxfId="2616" priority="2932">
      <formula>AA110=10</formula>
    </cfRule>
    <cfRule type="expression" dxfId="2615" priority="2933">
      <formula>Y110=15</formula>
    </cfRule>
    <cfRule type="expression" dxfId="2614" priority="2934">
      <formula>W110=25</formula>
    </cfRule>
    <cfRule type="cellIs" dxfId="2613" priority="2941" operator="equal">
      <formula>25</formula>
    </cfRule>
  </conditionalFormatting>
  <conditionalFormatting sqref="AA110:AB110">
    <cfRule type="expression" dxfId="2612" priority="2938">
      <formula>AC110=15</formula>
    </cfRule>
    <cfRule type="expression" dxfId="2611" priority="2939">
      <formula>AE110=10</formula>
    </cfRule>
    <cfRule type="expression" dxfId="2610" priority="2940">
      <formula>AC110=15</formula>
    </cfRule>
  </conditionalFormatting>
  <conditionalFormatting sqref="Y110:Z110">
    <cfRule type="expression" dxfId="2609" priority="2935">
      <formula>Y110=15</formula>
    </cfRule>
    <cfRule type="expression" dxfId="2608" priority="2936">
      <formula>AA110=10</formula>
    </cfRule>
    <cfRule type="expression" dxfId="2607" priority="2937">
      <formula>W110=25</formula>
    </cfRule>
  </conditionalFormatting>
  <conditionalFormatting sqref="AC110:AD113">
    <cfRule type="cellIs" dxfId="2606" priority="2931" operator="equal">
      <formula>25</formula>
    </cfRule>
  </conditionalFormatting>
  <conditionalFormatting sqref="AE110:AF113">
    <cfRule type="cellIs" dxfId="2605" priority="2930" operator="equal">
      <formula>15</formula>
    </cfRule>
  </conditionalFormatting>
  <conditionalFormatting sqref="AC110:AD113">
    <cfRule type="expression" dxfId="2604" priority="2929">
      <formula>AE110=15</formula>
    </cfRule>
  </conditionalFormatting>
  <conditionalFormatting sqref="AE110:AF113">
    <cfRule type="expression" dxfId="2603" priority="2928">
      <formula>AC110=25</formula>
    </cfRule>
  </conditionalFormatting>
  <conditionalFormatting sqref="CA109:CC113 CE109:CG113 CI109:CK113 CM109:CO113">
    <cfRule type="cellIs" dxfId="2602" priority="2926" operator="equal">
      <formula>"NO"</formula>
    </cfRule>
    <cfRule type="cellIs" dxfId="2601" priority="2927" operator="equal">
      <formula>"SI"</formula>
    </cfRule>
  </conditionalFormatting>
  <conditionalFormatting sqref="DA109:DC113 DE109:DG113 DM109:DO113 DI109:DK113">
    <cfRule type="cellIs" dxfId="2600" priority="2924" operator="equal">
      <formula>"NO"</formula>
    </cfRule>
    <cfRule type="cellIs" dxfId="2599" priority="2925" operator="equal">
      <formula>"SI"</formula>
    </cfRule>
  </conditionalFormatting>
  <conditionalFormatting sqref="CV109:CY113">
    <cfRule type="cellIs" dxfId="2598" priority="2922" operator="equal">
      <formula>"NO"</formula>
    </cfRule>
    <cfRule type="cellIs" dxfId="2597" priority="2923" operator="equal">
      <formula>"SI"</formula>
    </cfRule>
  </conditionalFormatting>
  <conditionalFormatting sqref="AN109:AO111">
    <cfRule type="cellIs" dxfId="2596" priority="2910" operator="equal">
      <formula>"NO"</formula>
    </cfRule>
  </conditionalFormatting>
  <conditionalFormatting sqref="W109:X109">
    <cfRule type="expression" dxfId="2595" priority="2919">
      <formula>AA109=10</formula>
    </cfRule>
    <cfRule type="expression" dxfId="2594" priority="2920">
      <formula>W109=25</formula>
    </cfRule>
    <cfRule type="expression" dxfId="2593" priority="2921">
      <formula>Y109=15</formula>
    </cfRule>
  </conditionalFormatting>
  <conditionalFormatting sqref="AJ109:AK111">
    <cfRule type="cellIs" dxfId="2592" priority="2914" operator="equal">
      <formula>"NO"</formula>
    </cfRule>
    <cfRule type="cellIs" dxfId="2591" priority="2915" operator="equal">
      <formula>"SI"</formula>
    </cfRule>
  </conditionalFormatting>
  <conditionalFormatting sqref="AL109:AM111">
    <cfRule type="cellIs" dxfId="2590" priority="2912" operator="equal">
      <formula>"ALE"</formula>
    </cfRule>
    <cfRule type="cellIs" dxfId="2589" priority="2913" operator="equal">
      <formula>"CON"</formula>
    </cfRule>
  </conditionalFormatting>
  <conditionalFormatting sqref="W116:X116">
    <cfRule type="expression" dxfId="2588" priority="2739">
      <formula>AA116=10</formula>
    </cfRule>
    <cfRule type="expression" dxfId="2587" priority="2740">
      <formula>W116=25</formula>
    </cfRule>
    <cfRule type="expression" dxfId="2586" priority="2741">
      <formula>Y116=15</formula>
    </cfRule>
  </conditionalFormatting>
  <conditionalFormatting sqref="U115:V119">
    <cfRule type="cellIs" dxfId="2585" priority="2909" operator="equal">
      <formula>"X"</formula>
    </cfRule>
  </conditionalFormatting>
  <conditionalFormatting sqref="AJ118:AK119">
    <cfRule type="cellIs" dxfId="2584" priority="2907" operator="equal">
      <formula>"NO"</formula>
    </cfRule>
    <cfRule type="cellIs" dxfId="2583" priority="2908" operator="equal">
      <formula>"SI"</formula>
    </cfRule>
  </conditionalFormatting>
  <conditionalFormatting sqref="AL118:AM119">
    <cfRule type="cellIs" dxfId="2582" priority="2905" operator="equal">
      <formula>"ALE"</formula>
    </cfRule>
    <cfRule type="cellIs" dxfId="2581" priority="2906" operator="equal">
      <formula>"CON"</formula>
    </cfRule>
  </conditionalFormatting>
  <conditionalFormatting sqref="U115:U119">
    <cfRule type="cellIs" dxfId="2580" priority="2850" operator="equal">
      <formula>"Y"</formula>
    </cfRule>
  </conditionalFormatting>
  <conditionalFormatting sqref="AH115:AI119">
    <cfRule type="cellIs" dxfId="2579" priority="2901" operator="equal">
      <formula>0</formula>
    </cfRule>
    <cfRule type="cellIs" dxfId="2578" priority="2902" operator="between">
      <formula>"0.1"</formula>
      <formula>100</formula>
    </cfRule>
    <cfRule type="cellIs" dxfId="2577" priority="2903" operator="between">
      <formula>0</formula>
      <formula>100</formula>
    </cfRule>
    <cfRule type="cellIs" dxfId="2576" priority="2904" operator="between">
      <formula>0</formula>
      <formula>100</formula>
    </cfRule>
  </conditionalFormatting>
  <conditionalFormatting sqref="AI115:AI119">
    <cfRule type="cellIs" dxfId="2575" priority="2898" operator="equal">
      <formula>0</formula>
    </cfRule>
    <cfRule type="cellIs" dxfId="2574" priority="2899" operator="between">
      <formula>0</formula>
      <formula>100</formula>
    </cfRule>
    <cfRule type="cellIs" dxfId="2573" priority="2900" operator="between">
      <formula>"0.1"</formula>
      <formula>100</formula>
    </cfRule>
  </conditionalFormatting>
  <conditionalFormatting sqref="BA115">
    <cfRule type="cellIs" dxfId="2572" priority="2896" operator="equal">
      <formula>"NO"</formula>
    </cfRule>
    <cfRule type="cellIs" dxfId="2571" priority="2897" operator="equal">
      <formula>"SI"</formula>
    </cfRule>
  </conditionalFormatting>
  <conditionalFormatting sqref="AH115:AH119">
    <cfRule type="cellIs" dxfId="2570" priority="2895" operator="equal">
      <formula>0.58</formula>
    </cfRule>
  </conditionalFormatting>
  <conditionalFormatting sqref="AI115:AI119">
    <cfRule type="cellIs" dxfId="2569" priority="2894" operator="equal">
      <formula>0.56</formula>
    </cfRule>
  </conditionalFormatting>
  <conditionalFormatting sqref="AX115:AX119">
    <cfRule type="expression" dxfId="2568" priority="2868">
      <formula>"&lt;,2"</formula>
    </cfRule>
  </conditionalFormatting>
  <conditionalFormatting sqref="AV115:AV119">
    <cfRule type="expression" dxfId="2567" priority="2867">
      <formula>"&lt;,2"</formula>
    </cfRule>
  </conditionalFormatting>
  <conditionalFormatting sqref="AZ115">
    <cfRule type="expression" dxfId="2566" priority="2869">
      <formula>$BC115=25</formula>
    </cfRule>
    <cfRule type="expression" dxfId="2565" priority="2870">
      <formula>$BC115=24</formula>
    </cfRule>
    <cfRule type="expression" dxfId="2564" priority="2871">
      <formula>$BC115=23</formula>
    </cfRule>
    <cfRule type="expression" dxfId="2563" priority="2872">
      <formula>$BC115=22</formula>
    </cfRule>
    <cfRule type="expression" dxfId="2562" priority="2873">
      <formula>$BC115=21</formula>
    </cfRule>
    <cfRule type="expression" dxfId="2561" priority="2874">
      <formula>$BC115=20</formula>
    </cfRule>
    <cfRule type="expression" dxfId="2560" priority="2875">
      <formula>$BC115=19</formula>
    </cfRule>
    <cfRule type="expression" dxfId="2559" priority="2876">
      <formula>$BC115=18</formula>
    </cfRule>
    <cfRule type="expression" dxfId="2558" priority="2877">
      <formula>$BC115=17</formula>
    </cfRule>
    <cfRule type="expression" dxfId="2557" priority="2878">
      <formula>$BC115=16</formula>
    </cfRule>
    <cfRule type="expression" dxfId="2556" priority="2879">
      <formula>$BC115=15</formula>
    </cfRule>
    <cfRule type="expression" dxfId="2555" priority="2880">
      <formula>$BC115=14</formula>
    </cfRule>
    <cfRule type="expression" dxfId="2554" priority="2881">
      <formula>$BC115=13</formula>
    </cfRule>
    <cfRule type="expression" dxfId="2553" priority="2882">
      <formula>$BC115=12</formula>
    </cfRule>
    <cfRule type="expression" dxfId="2552" priority="2883">
      <formula>$BC115=11</formula>
    </cfRule>
    <cfRule type="expression" dxfId="2551" priority="2884">
      <formula>$BC115=10</formula>
    </cfRule>
    <cfRule type="expression" dxfId="2550" priority="2885">
      <formula>$BC115=9</formula>
    </cfRule>
    <cfRule type="expression" dxfId="2549" priority="2886">
      <formula>$BC115=8</formula>
    </cfRule>
    <cfRule type="expression" dxfId="2548" priority="2887">
      <formula>$BC115=7</formula>
    </cfRule>
    <cfRule type="expression" dxfId="2547" priority="2888">
      <formula>$BC115=6</formula>
    </cfRule>
    <cfRule type="expression" dxfId="2546" priority="2889">
      <formula>$BC115=5</formula>
    </cfRule>
    <cfRule type="expression" dxfId="2545" priority="2890">
      <formula>$BC115=4</formula>
    </cfRule>
    <cfRule type="expression" dxfId="2544" priority="2891">
      <formula>$BC115=3</formula>
    </cfRule>
    <cfRule type="expression" dxfId="2543" priority="2892">
      <formula>$BC115=2</formula>
    </cfRule>
    <cfRule type="expression" dxfId="2542" priority="2893">
      <formula>$BC115=1</formula>
    </cfRule>
  </conditionalFormatting>
  <conditionalFormatting sqref="AW115:AW119">
    <cfRule type="beginsWith" dxfId="2541" priority="2862" operator="beginsWith" text="MUY ALTA">
      <formula>LEFT(AW115,LEN("MUY ALTA"))="MUY ALTA"</formula>
    </cfRule>
    <cfRule type="beginsWith" dxfId="2540" priority="2863" operator="beginsWith" text="ALTA">
      <formula>LEFT(AW115,LEN("ALTA"))="ALTA"</formula>
    </cfRule>
    <cfRule type="beginsWith" dxfId="2539" priority="2864" operator="beginsWith" text="MEDIA">
      <formula>LEFT(AW115,LEN("MEDIA"))="MEDIA"</formula>
    </cfRule>
    <cfRule type="beginsWith" dxfId="2538" priority="2865" operator="beginsWith" text="BAJA">
      <formula>LEFT(AW115,LEN("BAJA"))="BAJA"</formula>
    </cfRule>
    <cfRule type="beginsWith" dxfId="2537" priority="2866" operator="beginsWith" text="MUY BAJA">
      <formula>LEFT(AW115,LEN("MUY BAJA"))="MUY BAJA"</formula>
    </cfRule>
  </conditionalFormatting>
  <conditionalFormatting sqref="AY115:AY119">
    <cfRule type="beginsWith" dxfId="2536" priority="2857" operator="beginsWith" text="MUY ALTA">
      <formula>LEFT(AY115,LEN("MUY ALTA"))="MUY ALTA"</formula>
    </cfRule>
    <cfRule type="beginsWith" dxfId="2535" priority="2858" operator="beginsWith" text="ALTA">
      <formula>LEFT(AY115,LEN("ALTA"))="ALTA"</formula>
    </cfRule>
    <cfRule type="beginsWith" dxfId="2534" priority="2859" operator="beginsWith" text="MEDIA">
      <formula>LEFT(AY115,LEN("MEDIA"))="MEDIA"</formula>
    </cfRule>
    <cfRule type="beginsWith" dxfId="2533" priority="2860" operator="beginsWith" text="BAJA">
      <formula>LEFT(AY115,LEN("BAJA"))="BAJA"</formula>
    </cfRule>
    <cfRule type="beginsWith" dxfId="2532" priority="2861" operator="beginsWith" text="MUY BAJA">
      <formula>LEFT(AY115,LEN("MUY BAJA"))="MUY BAJA"</formula>
    </cfRule>
  </conditionalFormatting>
  <conditionalFormatting sqref="AN118:AO119">
    <cfRule type="cellIs" dxfId="2531" priority="2855" operator="equal">
      <formula>"NO"</formula>
    </cfRule>
  </conditionalFormatting>
  <conditionalFormatting sqref="BA115:BA119">
    <cfRule type="cellIs" dxfId="2530" priority="2852" operator="equal">
      <formula>"Evitar"</formula>
    </cfRule>
    <cfRule type="cellIs" dxfId="2529" priority="2853" operator="equal">
      <formula>"Aceptar"</formula>
    </cfRule>
    <cfRule type="cellIs" dxfId="2528" priority="2854" operator="equal">
      <formula>"Reducir"</formula>
    </cfRule>
  </conditionalFormatting>
  <conditionalFormatting sqref="V115:V119">
    <cfRule type="cellIs" dxfId="2527" priority="2851" operator="equal">
      <formula>"X"</formula>
    </cfRule>
  </conditionalFormatting>
  <conditionalFormatting sqref="R115">
    <cfRule type="expression" dxfId="2526" priority="2825">
      <formula>$S115=25</formula>
    </cfRule>
    <cfRule type="expression" dxfId="2525" priority="2826">
      <formula>$S115=24</formula>
    </cfRule>
    <cfRule type="expression" dxfId="2524" priority="2827">
      <formula>$S115=23</formula>
    </cfRule>
    <cfRule type="expression" dxfId="2523" priority="2828">
      <formula>$S115=22</formula>
    </cfRule>
    <cfRule type="expression" dxfId="2522" priority="2829">
      <formula>$S115=21</formula>
    </cfRule>
    <cfRule type="expression" dxfId="2521" priority="2830">
      <formula>$S115=20</formula>
    </cfRule>
    <cfRule type="expression" dxfId="2520" priority="2831">
      <formula>$S115=19</formula>
    </cfRule>
    <cfRule type="expression" dxfId="2519" priority="2832">
      <formula>$S115=18</formula>
    </cfRule>
    <cfRule type="expression" dxfId="2518" priority="2833">
      <formula>$S115=17</formula>
    </cfRule>
    <cfRule type="expression" dxfId="2517" priority="2834">
      <formula>$S115=16</formula>
    </cfRule>
    <cfRule type="expression" dxfId="2516" priority="2835">
      <formula>$S115=15</formula>
    </cfRule>
    <cfRule type="expression" dxfId="2515" priority="2836">
      <formula>$S115=14</formula>
    </cfRule>
    <cfRule type="expression" dxfId="2514" priority="2837">
      <formula>$S115=13</formula>
    </cfRule>
    <cfRule type="expression" dxfId="2513" priority="2838">
      <formula>$S115=12</formula>
    </cfRule>
    <cfRule type="expression" dxfId="2512" priority="2839">
      <formula>$S115=11</formula>
    </cfRule>
    <cfRule type="expression" dxfId="2511" priority="2840">
      <formula>$S115=10</formula>
    </cfRule>
    <cfRule type="expression" dxfId="2510" priority="2841">
      <formula>$S115=9</formula>
    </cfRule>
    <cfRule type="expression" dxfId="2509" priority="2842">
      <formula>$S115=8</formula>
    </cfRule>
    <cfRule type="expression" dxfId="2508" priority="2843">
      <formula>$S115=7</formula>
    </cfRule>
    <cfRule type="expression" dxfId="2507" priority="2844">
      <formula>$S115=6</formula>
    </cfRule>
    <cfRule type="expression" dxfId="2506" priority="2845">
      <formula>$S115=5</formula>
    </cfRule>
    <cfRule type="expression" dxfId="2505" priority="2846">
      <formula>$S115=4</formula>
    </cfRule>
    <cfRule type="expression" dxfId="2504" priority="2847">
      <formula>$S115=3</formula>
    </cfRule>
    <cfRule type="expression" dxfId="2503" priority="2848">
      <formula>$S115=2</formula>
    </cfRule>
    <cfRule type="expression" dxfId="2502" priority="2849">
      <formula>$S115=1</formula>
    </cfRule>
  </conditionalFormatting>
  <conditionalFormatting sqref="P115:P119">
    <cfRule type="expression" dxfId="2501" priority="2824">
      <formula>"&lt;,2"</formula>
    </cfRule>
  </conditionalFormatting>
  <conditionalFormatting sqref="Q115:Q119">
    <cfRule type="cellIs" dxfId="2500" priority="2816" operator="equal">
      <formula>20</formula>
    </cfRule>
    <cfRule type="cellIs" dxfId="2499" priority="2817" operator="equal">
      <formula>10</formula>
    </cfRule>
    <cfRule type="cellIs" dxfId="2498" priority="2818" operator="equal">
      <formula>5</formula>
    </cfRule>
    <cfRule type="cellIs" dxfId="2497" priority="2819" operator="equal">
      <formula>1</formula>
    </cfRule>
    <cfRule type="cellIs" dxfId="2496" priority="2820" operator="equal">
      <formula>0.8</formula>
    </cfRule>
    <cfRule type="cellIs" dxfId="2495" priority="2821" operator="equal">
      <formula>0.6</formula>
    </cfRule>
    <cfRule type="cellIs" dxfId="2494" priority="2822" operator="equal">
      <formula>0.4</formula>
    </cfRule>
    <cfRule type="cellIs" dxfId="2493" priority="2823" operator="equal">
      <formula>20%</formula>
    </cfRule>
  </conditionalFormatting>
  <conditionalFormatting sqref="O115:O119">
    <cfRule type="cellIs" dxfId="2492" priority="2809" operator="equal">
      <formula>"MUY ALTA "</formula>
    </cfRule>
    <cfRule type="cellIs" dxfId="2491" priority="2810" operator="equal">
      <formula>"MUY ALTA"</formula>
    </cfRule>
    <cfRule type="cellIs" dxfId="2490" priority="2811" operator="equal">
      <formula>"ALTA"</formula>
    </cfRule>
    <cfRule type="cellIs" dxfId="2489" priority="2812" operator="equal">
      <formula>"MEDIA"</formula>
    </cfRule>
    <cfRule type="cellIs" dxfId="2488" priority="2813" operator="equal">
      <formula>"BAJA"</formula>
    </cfRule>
    <cfRule type="cellIs" dxfId="2487" priority="2814" operator="equal">
      <formula>"MUY BAJA"</formula>
    </cfRule>
    <cfRule type="cellIs" dxfId="2486" priority="2815" operator="equal">
      <formula>0.2</formula>
    </cfRule>
  </conditionalFormatting>
  <conditionalFormatting sqref="N115:N119">
    <cfRule type="beginsWith" priority="2802" operator="beginsWith" text="La actividad que conlleva el riesgo se ejecuta como máximos 2 veces por año">
      <formula>LEFT(N115,LEN("La actividad que conlleva el riesgo se ejecuta como máximos 2 veces por año"))="La actividad que conlleva el riesgo se ejecuta como máximos 2 veces por año"</formula>
    </cfRule>
    <cfRule type="cellIs" dxfId="2485" priority="2803" operator="equal">
      <formula>"La actividad que conlleva el riesgo se ejecuta como máximos 2 veces por año"</formula>
    </cfRule>
    <cfRule type="cellIs" dxfId="2484" priority="2804" operator="equal">
      <formula>"La actividad que conlleva el riesgo se ejecuta como máximos 2 veces por año "</formula>
    </cfRule>
    <cfRule type="containsText" dxfId="2483" priority="2806" operator="containsText" text="La actividad que conlleva el riesgo se ejecuta como máximos 2 veces por año">
      <formula>NOT(ISERROR(SEARCH("La actividad que conlleva el riesgo se ejecuta como máximos 2 veces por año",N115)))</formula>
    </cfRule>
    <cfRule type="cellIs" dxfId="2482" priority="2807" operator="equal">
      <formula>"La actividad que conlleva el riesgo se ejecuta como máximos 2 veces por año"</formula>
    </cfRule>
    <cfRule type="cellIs" dxfId="2481" priority="2808" operator="equal">
      <formula>"La actividad que conlleva el riesgo se ejecuta como máximos 2 veces por año"</formula>
    </cfRule>
  </conditionalFormatting>
  <conditionalFormatting sqref="V115:V119">
    <cfRule type="expression" dxfId="2480" priority="2800">
      <formula>U115=Y</formula>
    </cfRule>
    <cfRule type="expression" dxfId="2479" priority="2801">
      <formula>U115="y"</formula>
    </cfRule>
  </conditionalFormatting>
  <conditionalFormatting sqref="V116">
    <cfRule type="expression" dxfId="2478" priority="2798">
      <formula>$U$20=Y</formula>
    </cfRule>
    <cfRule type="expression" dxfId="2477" priority="2799">
      <formula>$U$20=x</formula>
    </cfRule>
  </conditionalFormatting>
  <conditionalFormatting sqref="U115:U119">
    <cfRule type="expression" dxfId="2476" priority="2797">
      <formula>V115="X"</formula>
    </cfRule>
  </conditionalFormatting>
  <conditionalFormatting sqref="V115:V119">
    <cfRule type="expression" dxfId="2475" priority="2795">
      <formula>U115=Y</formula>
    </cfRule>
    <cfRule type="expression" dxfId="2474" priority="2796">
      <formula>U115="y"</formula>
    </cfRule>
  </conditionalFormatting>
  <conditionalFormatting sqref="V116">
    <cfRule type="expression" dxfId="2473" priority="2793">
      <formula>$U$20=Y</formula>
    </cfRule>
    <cfRule type="expression" dxfId="2472" priority="2794">
      <formula>$U$20=x</formula>
    </cfRule>
  </conditionalFormatting>
  <conditionalFormatting sqref="U115:U119">
    <cfRule type="expression" dxfId="2471" priority="2792">
      <formula>V115="X"</formula>
    </cfRule>
  </conditionalFormatting>
  <conditionalFormatting sqref="AA115:AB115">
    <cfRule type="expression" dxfId="2470" priority="2782">
      <formula>AA115=10</formula>
    </cfRule>
    <cfRule type="expression" dxfId="2469" priority="2783">
      <formula>Y115=15</formula>
    </cfRule>
    <cfRule type="expression" dxfId="2468" priority="2784">
      <formula>W115=25</formula>
    </cfRule>
    <cfRule type="cellIs" dxfId="2467" priority="2791" operator="equal">
      <formula>25</formula>
    </cfRule>
  </conditionalFormatting>
  <conditionalFormatting sqref="AA115:AB115">
    <cfRule type="expression" dxfId="2466" priority="2788">
      <formula>AC115=15</formula>
    </cfRule>
    <cfRule type="expression" dxfId="2465" priority="2789">
      <formula>AE115=10</formula>
    </cfRule>
    <cfRule type="expression" dxfId="2464" priority="2790">
      <formula>AC115=15</formula>
    </cfRule>
  </conditionalFormatting>
  <conditionalFormatting sqref="Y115:Z115">
    <cfRule type="expression" dxfId="2463" priority="2785">
      <formula>Y115=15</formula>
    </cfRule>
    <cfRule type="expression" dxfId="2462" priority="2786">
      <formula>AA115=10</formula>
    </cfRule>
    <cfRule type="expression" dxfId="2461" priority="2787">
      <formula>W115=25</formula>
    </cfRule>
  </conditionalFormatting>
  <conditionalFormatting sqref="AC115:AD115">
    <cfRule type="cellIs" dxfId="2460" priority="2781" operator="equal">
      <formula>25</formula>
    </cfRule>
  </conditionalFormatting>
  <conditionalFormatting sqref="AE115:AF115">
    <cfRule type="cellIs" dxfId="2459" priority="2780" operator="equal">
      <formula>15</formula>
    </cfRule>
  </conditionalFormatting>
  <conditionalFormatting sqref="AC115:AD115">
    <cfRule type="expression" dxfId="2458" priority="2779">
      <formula>AE115=15</formula>
    </cfRule>
  </conditionalFormatting>
  <conditionalFormatting sqref="AE115:AF115">
    <cfRule type="expression" dxfId="2457" priority="2778">
      <formula>AC115=25</formula>
    </cfRule>
  </conditionalFormatting>
  <conditionalFormatting sqref="AA117:AB119">
    <cfRule type="expression" dxfId="2456" priority="2765">
      <formula>AA117=10</formula>
    </cfRule>
    <cfRule type="expression" dxfId="2455" priority="2766">
      <formula>Y117=15</formula>
    </cfRule>
    <cfRule type="expression" dxfId="2454" priority="2767">
      <formula>W117=25</formula>
    </cfRule>
    <cfRule type="cellIs" dxfId="2453" priority="2777" operator="equal">
      <formula>25</formula>
    </cfRule>
  </conditionalFormatting>
  <conditionalFormatting sqref="AA117:AB119">
    <cfRule type="expression" dxfId="2452" priority="2774">
      <formula>AC117=15</formula>
    </cfRule>
    <cfRule type="expression" dxfId="2451" priority="2775">
      <formula>AE117=10</formula>
    </cfRule>
    <cfRule type="expression" dxfId="2450" priority="2776">
      <formula>AC117=15</formula>
    </cfRule>
  </conditionalFormatting>
  <conditionalFormatting sqref="W117:X119">
    <cfRule type="expression" dxfId="2449" priority="2771">
      <formula>AA117=10</formula>
    </cfRule>
    <cfRule type="expression" dxfId="2448" priority="2772">
      <formula>W117=25</formula>
    </cfRule>
    <cfRule type="expression" dxfId="2447" priority="2773">
      <formula>Y117=15</formula>
    </cfRule>
  </conditionalFormatting>
  <conditionalFormatting sqref="Y117:Z119">
    <cfRule type="expression" dxfId="2446" priority="2768">
      <formula>Y117=15</formula>
    </cfRule>
    <cfRule type="expression" dxfId="2445" priority="2769">
      <formula>AA117=10</formula>
    </cfRule>
    <cfRule type="expression" dxfId="2444" priority="2770">
      <formula>W117=25</formula>
    </cfRule>
  </conditionalFormatting>
  <conditionalFormatting sqref="AA116:AB116">
    <cfRule type="expression" dxfId="2443" priority="2755">
      <formula>AA116=10</formula>
    </cfRule>
    <cfRule type="expression" dxfId="2442" priority="2756">
      <formula>Y116=15</formula>
    </cfRule>
    <cfRule type="expression" dxfId="2441" priority="2757">
      <formula>W116=25</formula>
    </cfRule>
    <cfRule type="cellIs" dxfId="2440" priority="2764" operator="equal">
      <formula>25</formula>
    </cfRule>
  </conditionalFormatting>
  <conditionalFormatting sqref="AA116:AB116">
    <cfRule type="expression" dxfId="2439" priority="2761">
      <formula>AC116=15</formula>
    </cfRule>
    <cfRule type="expression" dxfId="2438" priority="2762">
      <formula>AE116=10</formula>
    </cfRule>
    <cfRule type="expression" dxfId="2437" priority="2763">
      <formula>AC116=15</formula>
    </cfRule>
  </conditionalFormatting>
  <conditionalFormatting sqref="Y116:Z116">
    <cfRule type="expression" dxfId="2436" priority="2758">
      <formula>Y116=15</formula>
    </cfRule>
    <cfRule type="expression" dxfId="2435" priority="2759">
      <formula>AA116=10</formula>
    </cfRule>
    <cfRule type="expression" dxfId="2434" priority="2760">
      <formula>W116=25</formula>
    </cfRule>
  </conditionalFormatting>
  <conditionalFormatting sqref="AC116:AD119">
    <cfRule type="cellIs" dxfId="2433" priority="2754" operator="equal">
      <formula>25</formula>
    </cfRule>
  </conditionalFormatting>
  <conditionalFormatting sqref="AE116:AF119">
    <cfRule type="cellIs" dxfId="2432" priority="2753" operator="equal">
      <formula>15</formula>
    </cfRule>
  </conditionalFormatting>
  <conditionalFormatting sqref="AC116:AD119">
    <cfRule type="expression" dxfId="2431" priority="2752">
      <formula>AE116=15</formula>
    </cfRule>
  </conditionalFormatting>
  <conditionalFormatting sqref="AE116:AF119">
    <cfRule type="expression" dxfId="2430" priority="2751">
      <formula>AC116=25</formula>
    </cfRule>
  </conditionalFormatting>
  <conditionalFormatting sqref="CA115:CC119 CE115:CG119 CI115:CK119 CM115:CO119">
    <cfRule type="cellIs" dxfId="2429" priority="2749" operator="equal">
      <formula>"NO"</formula>
    </cfRule>
    <cfRule type="cellIs" dxfId="2428" priority="2750" operator="equal">
      <formula>"SI"</formula>
    </cfRule>
  </conditionalFormatting>
  <conditionalFormatting sqref="DA115:DC119 DE115:DG119 DM115:DO119 DI115:DK119">
    <cfRule type="cellIs" dxfId="2427" priority="2747" operator="equal">
      <formula>"NO"</formula>
    </cfRule>
    <cfRule type="cellIs" dxfId="2426" priority="2748" operator="equal">
      <formula>"SI"</formula>
    </cfRule>
  </conditionalFormatting>
  <conditionalFormatting sqref="CV115:CY119">
    <cfRule type="cellIs" dxfId="2425" priority="2745" operator="equal">
      <formula>"NO"</formula>
    </cfRule>
    <cfRule type="cellIs" dxfId="2424" priority="2746" operator="equal">
      <formula>"SI"</formula>
    </cfRule>
  </conditionalFormatting>
  <conditionalFormatting sqref="AN115:AO117">
    <cfRule type="cellIs" dxfId="2423" priority="2733" operator="equal">
      <formula>"NO"</formula>
    </cfRule>
  </conditionalFormatting>
  <conditionalFormatting sqref="W115:X115">
    <cfRule type="expression" dxfId="2422" priority="2742">
      <formula>AA115=10</formula>
    </cfRule>
    <cfRule type="expression" dxfId="2421" priority="2743">
      <formula>W115=25</formula>
    </cfRule>
    <cfRule type="expression" dxfId="2420" priority="2744">
      <formula>Y115=15</formula>
    </cfRule>
  </conditionalFormatting>
  <conditionalFormatting sqref="AJ115:AK117">
    <cfRule type="cellIs" dxfId="2419" priority="2737" operator="equal">
      <formula>"NO"</formula>
    </cfRule>
    <cfRule type="cellIs" dxfId="2418" priority="2738" operator="equal">
      <formula>"SI"</formula>
    </cfRule>
  </conditionalFormatting>
  <conditionalFormatting sqref="AL115:AM117">
    <cfRule type="cellIs" dxfId="2417" priority="2735" operator="equal">
      <formula>"ALE"</formula>
    </cfRule>
    <cfRule type="cellIs" dxfId="2416" priority="2736" operator="equal">
      <formula>"CON"</formula>
    </cfRule>
  </conditionalFormatting>
  <conditionalFormatting sqref="W122:X122">
    <cfRule type="expression" dxfId="2415" priority="2562">
      <formula>AA122=10</formula>
    </cfRule>
    <cfRule type="expression" dxfId="2414" priority="2563">
      <formula>W122=25</formula>
    </cfRule>
    <cfRule type="expression" dxfId="2413" priority="2564">
      <formula>Y122=15</formula>
    </cfRule>
  </conditionalFormatting>
  <conditionalFormatting sqref="U121:V125">
    <cfRule type="cellIs" dxfId="2412" priority="2732" operator="equal">
      <formula>"X"</formula>
    </cfRule>
  </conditionalFormatting>
  <conditionalFormatting sqref="AJ124:AK125">
    <cfRule type="cellIs" dxfId="2411" priority="2730" operator="equal">
      <formula>"NO"</formula>
    </cfRule>
    <cfRule type="cellIs" dxfId="2410" priority="2731" operator="equal">
      <formula>"SI"</formula>
    </cfRule>
  </conditionalFormatting>
  <conditionalFormatting sqref="AL124:AM125">
    <cfRule type="cellIs" dxfId="2409" priority="2728" operator="equal">
      <formula>"ALE"</formula>
    </cfRule>
    <cfRule type="cellIs" dxfId="2408" priority="2729" operator="equal">
      <formula>"CON"</formula>
    </cfRule>
  </conditionalFormatting>
  <conditionalFormatting sqref="U121:U125">
    <cfRule type="cellIs" dxfId="2407" priority="2673" operator="equal">
      <formula>"Y"</formula>
    </cfRule>
  </conditionalFormatting>
  <conditionalFormatting sqref="AH121:AI125">
    <cfRule type="cellIs" dxfId="2406" priority="2724" operator="equal">
      <formula>0</formula>
    </cfRule>
    <cfRule type="cellIs" dxfId="2405" priority="2725" operator="between">
      <formula>"0.1"</formula>
      <formula>100</formula>
    </cfRule>
    <cfRule type="cellIs" dxfId="2404" priority="2726" operator="between">
      <formula>0</formula>
      <formula>100</formula>
    </cfRule>
    <cfRule type="cellIs" dxfId="2403" priority="2727" operator="between">
      <formula>0</formula>
      <formula>100</formula>
    </cfRule>
  </conditionalFormatting>
  <conditionalFormatting sqref="AI121:AI125">
    <cfRule type="cellIs" dxfId="2402" priority="2721" operator="equal">
      <formula>0</formula>
    </cfRule>
    <cfRule type="cellIs" dxfId="2401" priority="2722" operator="between">
      <formula>0</formula>
      <formula>100</formula>
    </cfRule>
    <cfRule type="cellIs" dxfId="2400" priority="2723" operator="between">
      <formula>"0.1"</formula>
      <formula>100</formula>
    </cfRule>
  </conditionalFormatting>
  <conditionalFormatting sqref="BA121">
    <cfRule type="cellIs" dxfId="2399" priority="2719" operator="equal">
      <formula>"NO"</formula>
    </cfRule>
    <cfRule type="cellIs" dxfId="2398" priority="2720" operator="equal">
      <formula>"SI"</formula>
    </cfRule>
  </conditionalFormatting>
  <conditionalFormatting sqref="AH121:AH125">
    <cfRule type="cellIs" dxfId="2397" priority="2718" operator="equal">
      <formula>0.58</formula>
    </cfRule>
  </conditionalFormatting>
  <conditionalFormatting sqref="AI121:AI125">
    <cfRule type="cellIs" dxfId="2396" priority="2717" operator="equal">
      <formula>0.56</formula>
    </cfRule>
  </conditionalFormatting>
  <conditionalFormatting sqref="AX121:AX125">
    <cfRule type="expression" dxfId="2395" priority="2691">
      <formula>"&lt;,2"</formula>
    </cfRule>
  </conditionalFormatting>
  <conditionalFormatting sqref="AV121:AV125">
    <cfRule type="expression" dxfId="2394" priority="2690">
      <formula>"&lt;,2"</formula>
    </cfRule>
  </conditionalFormatting>
  <conditionalFormatting sqref="AZ121">
    <cfRule type="expression" dxfId="2393" priority="2692">
      <formula>$BC121=25</formula>
    </cfRule>
    <cfRule type="expression" dxfId="2392" priority="2693">
      <formula>$BC121=24</formula>
    </cfRule>
    <cfRule type="expression" dxfId="2391" priority="2694">
      <formula>$BC121=23</formula>
    </cfRule>
    <cfRule type="expression" dxfId="2390" priority="2695">
      <formula>$BC121=22</formula>
    </cfRule>
    <cfRule type="expression" dxfId="2389" priority="2696">
      <formula>$BC121=21</formula>
    </cfRule>
    <cfRule type="expression" dxfId="2388" priority="2697">
      <formula>$BC121=20</formula>
    </cfRule>
    <cfRule type="expression" dxfId="2387" priority="2698">
      <formula>$BC121=19</formula>
    </cfRule>
    <cfRule type="expression" dxfId="2386" priority="2699">
      <formula>$BC121=18</formula>
    </cfRule>
    <cfRule type="expression" dxfId="2385" priority="2700">
      <formula>$BC121=17</formula>
    </cfRule>
    <cfRule type="expression" dxfId="2384" priority="2701">
      <formula>$BC121=16</formula>
    </cfRule>
    <cfRule type="expression" dxfId="2383" priority="2702">
      <formula>$BC121=15</formula>
    </cfRule>
    <cfRule type="expression" dxfId="2382" priority="2703">
      <formula>$BC121=14</formula>
    </cfRule>
    <cfRule type="expression" dxfId="2381" priority="2704">
      <formula>$BC121=13</formula>
    </cfRule>
    <cfRule type="expression" dxfId="2380" priority="2705">
      <formula>$BC121=12</formula>
    </cfRule>
    <cfRule type="expression" dxfId="2379" priority="2706">
      <formula>$BC121=11</formula>
    </cfRule>
    <cfRule type="expression" dxfId="2378" priority="2707">
      <formula>$BC121=10</formula>
    </cfRule>
    <cfRule type="expression" dxfId="2377" priority="2708">
      <formula>$BC121=9</formula>
    </cfRule>
    <cfRule type="expression" dxfId="2376" priority="2709">
      <formula>$BC121=8</formula>
    </cfRule>
    <cfRule type="expression" dxfId="2375" priority="2710">
      <formula>$BC121=7</formula>
    </cfRule>
    <cfRule type="expression" dxfId="2374" priority="2711">
      <formula>$BC121=6</formula>
    </cfRule>
    <cfRule type="expression" dxfId="2373" priority="2712">
      <formula>$BC121=5</formula>
    </cfRule>
    <cfRule type="expression" dxfId="2372" priority="2713">
      <formula>$BC121=4</formula>
    </cfRule>
    <cfRule type="expression" dxfId="2371" priority="2714">
      <formula>$BC121=3</formula>
    </cfRule>
    <cfRule type="expression" dxfId="2370" priority="2715">
      <formula>$BC121=2</formula>
    </cfRule>
    <cfRule type="expression" dxfId="2369" priority="2716">
      <formula>$BC121=1</formula>
    </cfRule>
  </conditionalFormatting>
  <conditionalFormatting sqref="AW121:AW125">
    <cfRule type="beginsWith" dxfId="2368" priority="2685" operator="beginsWith" text="MUY ALTA">
      <formula>LEFT(AW121,LEN("MUY ALTA"))="MUY ALTA"</formula>
    </cfRule>
    <cfRule type="beginsWith" dxfId="2367" priority="2686" operator="beginsWith" text="ALTA">
      <formula>LEFT(AW121,LEN("ALTA"))="ALTA"</formula>
    </cfRule>
    <cfRule type="beginsWith" dxfId="2366" priority="2687" operator="beginsWith" text="MEDIA">
      <formula>LEFT(AW121,LEN("MEDIA"))="MEDIA"</formula>
    </cfRule>
    <cfRule type="beginsWith" dxfId="2365" priority="2688" operator="beginsWith" text="BAJA">
      <formula>LEFT(AW121,LEN("BAJA"))="BAJA"</formula>
    </cfRule>
    <cfRule type="beginsWith" dxfId="2364" priority="2689" operator="beginsWith" text="MUY BAJA">
      <formula>LEFT(AW121,LEN("MUY BAJA"))="MUY BAJA"</formula>
    </cfRule>
  </conditionalFormatting>
  <conditionalFormatting sqref="AY121:AY125">
    <cfRule type="beginsWith" dxfId="2363" priority="2680" operator="beginsWith" text="MUY ALTA">
      <formula>LEFT(AY121,LEN("MUY ALTA"))="MUY ALTA"</formula>
    </cfRule>
    <cfRule type="beginsWith" dxfId="2362" priority="2681" operator="beginsWith" text="ALTA">
      <formula>LEFT(AY121,LEN("ALTA"))="ALTA"</formula>
    </cfRule>
    <cfRule type="beginsWith" dxfId="2361" priority="2682" operator="beginsWith" text="MEDIA">
      <formula>LEFT(AY121,LEN("MEDIA"))="MEDIA"</formula>
    </cfRule>
    <cfRule type="beginsWith" dxfId="2360" priority="2683" operator="beginsWith" text="BAJA">
      <formula>LEFT(AY121,LEN("BAJA"))="BAJA"</formula>
    </cfRule>
    <cfRule type="beginsWith" dxfId="2359" priority="2684" operator="beginsWith" text="MUY BAJA">
      <formula>LEFT(AY121,LEN("MUY BAJA"))="MUY BAJA"</formula>
    </cfRule>
  </conditionalFormatting>
  <conditionalFormatting sqref="AN124:AO125">
    <cfRule type="cellIs" dxfId="2358" priority="2678" operator="equal">
      <formula>"NO"</formula>
    </cfRule>
  </conditionalFormatting>
  <conditionalFormatting sqref="BA121:BA125">
    <cfRule type="cellIs" dxfId="2357" priority="2675" operator="equal">
      <formula>"Evitar"</formula>
    </cfRule>
    <cfRule type="cellIs" dxfId="2356" priority="2676" operator="equal">
      <formula>"Aceptar"</formula>
    </cfRule>
    <cfRule type="cellIs" dxfId="2355" priority="2677" operator="equal">
      <formula>"Reducir"</formula>
    </cfRule>
  </conditionalFormatting>
  <conditionalFormatting sqref="V121:V125">
    <cfRule type="cellIs" dxfId="2354" priority="2674" operator="equal">
      <formula>"X"</formula>
    </cfRule>
  </conditionalFormatting>
  <conditionalFormatting sqref="R121">
    <cfRule type="expression" dxfId="2353" priority="2648">
      <formula>$S121=25</formula>
    </cfRule>
    <cfRule type="expression" dxfId="2352" priority="2649">
      <formula>$S121=24</formula>
    </cfRule>
    <cfRule type="expression" dxfId="2351" priority="2650">
      <formula>$S121=23</formula>
    </cfRule>
    <cfRule type="expression" dxfId="2350" priority="2651">
      <formula>$S121=22</formula>
    </cfRule>
    <cfRule type="expression" dxfId="2349" priority="2652">
      <formula>$S121=21</formula>
    </cfRule>
    <cfRule type="expression" dxfId="2348" priority="2653">
      <formula>$S121=20</formula>
    </cfRule>
    <cfRule type="expression" dxfId="2347" priority="2654">
      <formula>$S121=19</formula>
    </cfRule>
    <cfRule type="expression" dxfId="2346" priority="2655">
      <formula>$S121=18</formula>
    </cfRule>
    <cfRule type="expression" dxfId="2345" priority="2656">
      <formula>$S121=17</formula>
    </cfRule>
    <cfRule type="expression" dxfId="2344" priority="2657">
      <formula>$S121=16</formula>
    </cfRule>
    <cfRule type="expression" dxfId="2343" priority="2658">
      <formula>$S121=15</formula>
    </cfRule>
    <cfRule type="expression" dxfId="2342" priority="2659">
      <formula>$S121=14</formula>
    </cfRule>
    <cfRule type="expression" dxfId="2341" priority="2660">
      <formula>$S121=13</formula>
    </cfRule>
    <cfRule type="expression" dxfId="2340" priority="2661">
      <formula>$S121=12</formula>
    </cfRule>
    <cfRule type="expression" dxfId="2339" priority="2662">
      <formula>$S121=11</formula>
    </cfRule>
    <cfRule type="expression" dxfId="2338" priority="2663">
      <formula>$S121=10</formula>
    </cfRule>
    <cfRule type="expression" dxfId="2337" priority="2664">
      <formula>$S121=9</formula>
    </cfRule>
    <cfRule type="expression" dxfId="2336" priority="2665">
      <formula>$S121=8</formula>
    </cfRule>
    <cfRule type="expression" dxfId="2335" priority="2666">
      <formula>$S121=7</formula>
    </cfRule>
    <cfRule type="expression" dxfId="2334" priority="2667">
      <formula>$S121=6</formula>
    </cfRule>
    <cfRule type="expression" dxfId="2333" priority="2668">
      <formula>$S121=5</formula>
    </cfRule>
    <cfRule type="expression" dxfId="2332" priority="2669">
      <formula>$S121=4</formula>
    </cfRule>
    <cfRule type="expression" dxfId="2331" priority="2670">
      <formula>$S121=3</formula>
    </cfRule>
    <cfRule type="expression" dxfId="2330" priority="2671">
      <formula>$S121=2</formula>
    </cfRule>
    <cfRule type="expression" dxfId="2329" priority="2672">
      <formula>$S121=1</formula>
    </cfRule>
  </conditionalFormatting>
  <conditionalFormatting sqref="P121:P125">
    <cfRule type="expression" dxfId="2328" priority="2647">
      <formula>"&lt;,2"</formula>
    </cfRule>
  </conditionalFormatting>
  <conditionalFormatting sqref="Q121:Q125">
    <cfRule type="cellIs" dxfId="2327" priority="2639" operator="equal">
      <formula>20</formula>
    </cfRule>
    <cfRule type="cellIs" dxfId="2326" priority="2640" operator="equal">
      <formula>10</formula>
    </cfRule>
    <cfRule type="cellIs" dxfId="2325" priority="2641" operator="equal">
      <formula>5</formula>
    </cfRule>
    <cfRule type="cellIs" dxfId="2324" priority="2642" operator="equal">
      <formula>1</formula>
    </cfRule>
    <cfRule type="cellIs" dxfId="2323" priority="2643" operator="equal">
      <formula>0.8</formula>
    </cfRule>
    <cfRule type="cellIs" dxfId="2322" priority="2644" operator="equal">
      <formula>0.6</formula>
    </cfRule>
    <cfRule type="cellIs" dxfId="2321" priority="2645" operator="equal">
      <formula>0.4</formula>
    </cfRule>
    <cfRule type="cellIs" dxfId="2320" priority="2646" operator="equal">
      <formula>20%</formula>
    </cfRule>
  </conditionalFormatting>
  <conditionalFormatting sqref="O121:O125">
    <cfRule type="cellIs" dxfId="2319" priority="2632" operator="equal">
      <formula>"MUY ALTA "</formula>
    </cfRule>
    <cfRule type="cellIs" dxfId="2318" priority="2633" operator="equal">
      <formula>"MUY ALTA"</formula>
    </cfRule>
    <cfRule type="cellIs" dxfId="2317" priority="2634" operator="equal">
      <formula>"ALTA"</formula>
    </cfRule>
    <cfRule type="cellIs" dxfId="2316" priority="2635" operator="equal">
      <formula>"MEDIA"</formula>
    </cfRule>
    <cfRule type="cellIs" dxfId="2315" priority="2636" operator="equal">
      <formula>"BAJA"</formula>
    </cfRule>
    <cfRule type="cellIs" dxfId="2314" priority="2637" operator="equal">
      <formula>"MUY BAJA"</formula>
    </cfRule>
    <cfRule type="cellIs" dxfId="2313" priority="2638" operator="equal">
      <formula>0.2</formula>
    </cfRule>
  </conditionalFormatting>
  <conditionalFormatting sqref="N121:N125">
    <cfRule type="beginsWith" priority="2625" operator="beginsWith" text="La actividad que conlleva el riesgo se ejecuta como máximos 2 veces por año">
      <formula>LEFT(N121,LEN("La actividad que conlleva el riesgo se ejecuta como máximos 2 veces por año"))="La actividad que conlleva el riesgo se ejecuta como máximos 2 veces por año"</formula>
    </cfRule>
    <cfRule type="cellIs" dxfId="2312" priority="2626" operator="equal">
      <formula>"La actividad que conlleva el riesgo se ejecuta como máximos 2 veces por año"</formula>
    </cfRule>
    <cfRule type="cellIs" dxfId="2311" priority="2627" operator="equal">
      <formula>"La actividad que conlleva el riesgo se ejecuta como máximos 2 veces por año "</formula>
    </cfRule>
    <cfRule type="containsText" dxfId="2310" priority="2629" operator="containsText" text="La actividad que conlleva el riesgo se ejecuta como máximos 2 veces por año">
      <formula>NOT(ISERROR(SEARCH("La actividad que conlleva el riesgo se ejecuta como máximos 2 veces por año",N121)))</formula>
    </cfRule>
    <cfRule type="cellIs" dxfId="2309" priority="2630" operator="equal">
      <formula>"La actividad que conlleva el riesgo se ejecuta como máximos 2 veces por año"</formula>
    </cfRule>
    <cfRule type="cellIs" dxfId="2308" priority="2631" operator="equal">
      <formula>"La actividad que conlleva el riesgo se ejecuta como máximos 2 veces por año"</formula>
    </cfRule>
  </conditionalFormatting>
  <conditionalFormatting sqref="V121:V125">
    <cfRule type="expression" dxfId="2307" priority="2623">
      <formula>U121=Y</formula>
    </cfRule>
    <cfRule type="expression" dxfId="2306" priority="2624">
      <formula>U121="y"</formula>
    </cfRule>
  </conditionalFormatting>
  <conditionalFormatting sqref="V122">
    <cfRule type="expression" dxfId="2305" priority="2621">
      <formula>$U$20=Y</formula>
    </cfRule>
    <cfRule type="expression" dxfId="2304" priority="2622">
      <formula>$U$20=x</formula>
    </cfRule>
  </conditionalFormatting>
  <conditionalFormatting sqref="U121:U125">
    <cfRule type="expression" dxfId="2303" priority="2620">
      <formula>V121="X"</formula>
    </cfRule>
  </conditionalFormatting>
  <conditionalFormatting sqref="V121:V125">
    <cfRule type="expression" dxfId="2302" priority="2618">
      <formula>U121=Y</formula>
    </cfRule>
    <cfRule type="expression" dxfId="2301" priority="2619">
      <formula>U121="y"</formula>
    </cfRule>
  </conditionalFormatting>
  <conditionalFormatting sqref="V122">
    <cfRule type="expression" dxfId="2300" priority="2616">
      <formula>$U$20=Y</formula>
    </cfRule>
    <cfRule type="expression" dxfId="2299" priority="2617">
      <formula>$U$20=x</formula>
    </cfRule>
  </conditionalFormatting>
  <conditionalFormatting sqref="U121:U125">
    <cfRule type="expression" dxfId="2298" priority="2615">
      <formula>V121="X"</formula>
    </cfRule>
  </conditionalFormatting>
  <conditionalFormatting sqref="AA121:AB121">
    <cfRule type="expression" dxfId="2297" priority="2605">
      <formula>AA121=10</formula>
    </cfRule>
    <cfRule type="expression" dxfId="2296" priority="2606">
      <formula>Y121=15</formula>
    </cfRule>
    <cfRule type="expression" dxfId="2295" priority="2607">
      <formula>W121=25</formula>
    </cfRule>
    <cfRule type="cellIs" dxfId="2294" priority="2614" operator="equal">
      <formula>25</formula>
    </cfRule>
  </conditionalFormatting>
  <conditionalFormatting sqref="AA121:AB121">
    <cfRule type="expression" dxfId="2293" priority="2611">
      <formula>AC121=15</formula>
    </cfRule>
    <cfRule type="expression" dxfId="2292" priority="2612">
      <formula>AE121=10</formula>
    </cfRule>
    <cfRule type="expression" dxfId="2291" priority="2613">
      <formula>AC121=15</formula>
    </cfRule>
  </conditionalFormatting>
  <conditionalFormatting sqref="Y121:Z121">
    <cfRule type="expression" dxfId="2290" priority="2608">
      <formula>Y121=15</formula>
    </cfRule>
    <cfRule type="expression" dxfId="2289" priority="2609">
      <formula>AA121=10</formula>
    </cfRule>
    <cfRule type="expression" dxfId="2288" priority="2610">
      <formula>W121=25</formula>
    </cfRule>
  </conditionalFormatting>
  <conditionalFormatting sqref="AC121:AD121">
    <cfRule type="cellIs" dxfId="2287" priority="2604" operator="equal">
      <formula>25</formula>
    </cfRule>
  </conditionalFormatting>
  <conditionalFormatting sqref="AE121:AF121">
    <cfRule type="cellIs" dxfId="2286" priority="2603" operator="equal">
      <formula>15</formula>
    </cfRule>
  </conditionalFormatting>
  <conditionalFormatting sqref="AC121:AD121">
    <cfRule type="expression" dxfId="2285" priority="2602">
      <formula>AE121=15</formula>
    </cfRule>
  </conditionalFormatting>
  <conditionalFormatting sqref="AE121:AF121">
    <cfRule type="expression" dxfId="2284" priority="2601">
      <formula>AC121=25</formula>
    </cfRule>
  </conditionalFormatting>
  <conditionalFormatting sqref="AA123:AB125">
    <cfRule type="expression" dxfId="2283" priority="2588">
      <formula>AA123=10</formula>
    </cfRule>
    <cfRule type="expression" dxfId="2282" priority="2589">
      <formula>Y123=15</formula>
    </cfRule>
    <cfRule type="expression" dxfId="2281" priority="2590">
      <formula>W123=25</formula>
    </cfRule>
    <cfRule type="cellIs" dxfId="2280" priority="2600" operator="equal">
      <formula>25</formula>
    </cfRule>
  </conditionalFormatting>
  <conditionalFormatting sqref="AA123:AB125">
    <cfRule type="expression" dxfId="2279" priority="2597">
      <formula>AC123=15</formula>
    </cfRule>
    <cfRule type="expression" dxfId="2278" priority="2598">
      <formula>AE123=10</formula>
    </cfRule>
    <cfRule type="expression" dxfId="2277" priority="2599">
      <formula>AC123=15</formula>
    </cfRule>
  </conditionalFormatting>
  <conditionalFormatting sqref="W123:X125">
    <cfRule type="expression" dxfId="2276" priority="2594">
      <formula>AA123=10</formula>
    </cfRule>
    <cfRule type="expression" dxfId="2275" priority="2595">
      <formula>W123=25</formula>
    </cfRule>
    <cfRule type="expression" dxfId="2274" priority="2596">
      <formula>Y123=15</formula>
    </cfRule>
  </conditionalFormatting>
  <conditionalFormatting sqref="Y123:Z125">
    <cfRule type="expression" dxfId="2273" priority="2591">
      <formula>Y123=15</formula>
    </cfRule>
    <cfRule type="expression" dxfId="2272" priority="2592">
      <formula>AA123=10</formula>
    </cfRule>
    <cfRule type="expression" dxfId="2271" priority="2593">
      <formula>W123=25</formula>
    </cfRule>
  </conditionalFormatting>
  <conditionalFormatting sqref="AA122:AB122">
    <cfRule type="expression" dxfId="2270" priority="2578">
      <formula>AA122=10</formula>
    </cfRule>
    <cfRule type="expression" dxfId="2269" priority="2579">
      <formula>Y122=15</formula>
    </cfRule>
    <cfRule type="expression" dxfId="2268" priority="2580">
      <formula>W122=25</formula>
    </cfRule>
    <cfRule type="cellIs" dxfId="2267" priority="2587" operator="equal">
      <formula>25</formula>
    </cfRule>
  </conditionalFormatting>
  <conditionalFormatting sqref="AA122:AB122">
    <cfRule type="expression" dxfId="2266" priority="2584">
      <formula>AC122=15</formula>
    </cfRule>
    <cfRule type="expression" dxfId="2265" priority="2585">
      <formula>AE122=10</formula>
    </cfRule>
    <cfRule type="expression" dxfId="2264" priority="2586">
      <formula>AC122=15</formula>
    </cfRule>
  </conditionalFormatting>
  <conditionalFormatting sqref="Y122:Z122">
    <cfRule type="expression" dxfId="2263" priority="2581">
      <formula>Y122=15</formula>
    </cfRule>
    <cfRule type="expression" dxfId="2262" priority="2582">
      <formula>AA122=10</formula>
    </cfRule>
    <cfRule type="expression" dxfId="2261" priority="2583">
      <formula>W122=25</formula>
    </cfRule>
  </conditionalFormatting>
  <conditionalFormatting sqref="AC122:AD125">
    <cfRule type="cellIs" dxfId="2260" priority="2577" operator="equal">
      <formula>25</formula>
    </cfRule>
  </conditionalFormatting>
  <conditionalFormatting sqref="AE122:AF125">
    <cfRule type="cellIs" dxfId="2259" priority="2576" operator="equal">
      <formula>15</formula>
    </cfRule>
  </conditionalFormatting>
  <conditionalFormatting sqref="AC122:AD125">
    <cfRule type="expression" dxfId="2258" priority="2575">
      <formula>AE122=15</formula>
    </cfRule>
  </conditionalFormatting>
  <conditionalFormatting sqref="AE122:AF125">
    <cfRule type="expression" dxfId="2257" priority="2574">
      <formula>AC122=25</formula>
    </cfRule>
  </conditionalFormatting>
  <conditionalFormatting sqref="CA121:CC125 CE121:CG125 CI121:CK125 CM121:CO125">
    <cfRule type="cellIs" dxfId="2256" priority="2572" operator="equal">
      <formula>"NO"</formula>
    </cfRule>
    <cfRule type="cellIs" dxfId="2255" priority="2573" operator="equal">
      <formula>"SI"</formula>
    </cfRule>
  </conditionalFormatting>
  <conditionalFormatting sqref="DA121:DC125 DE121:DG125 DM121:DO125 DI121:DK125">
    <cfRule type="cellIs" dxfId="2254" priority="2570" operator="equal">
      <formula>"NO"</formula>
    </cfRule>
    <cfRule type="cellIs" dxfId="2253" priority="2571" operator="equal">
      <formula>"SI"</formula>
    </cfRule>
  </conditionalFormatting>
  <conditionalFormatting sqref="CV121:CY125">
    <cfRule type="cellIs" dxfId="2252" priority="2568" operator="equal">
      <formula>"NO"</formula>
    </cfRule>
    <cfRule type="cellIs" dxfId="2251" priority="2569" operator="equal">
      <formula>"SI"</formula>
    </cfRule>
  </conditionalFormatting>
  <conditionalFormatting sqref="AN121:AO123">
    <cfRule type="cellIs" dxfId="2250" priority="2556" operator="equal">
      <formula>"NO"</formula>
    </cfRule>
  </conditionalFormatting>
  <conditionalFormatting sqref="W121:X121">
    <cfRule type="expression" dxfId="2249" priority="2565">
      <formula>AA121=10</formula>
    </cfRule>
    <cfRule type="expression" dxfId="2248" priority="2566">
      <formula>W121=25</formula>
    </cfRule>
    <cfRule type="expression" dxfId="2247" priority="2567">
      <formula>Y121=15</formula>
    </cfRule>
  </conditionalFormatting>
  <conditionalFormatting sqref="AJ121:AK123">
    <cfRule type="cellIs" dxfId="2246" priority="2560" operator="equal">
      <formula>"NO"</formula>
    </cfRule>
    <cfRule type="cellIs" dxfId="2245" priority="2561" operator="equal">
      <formula>"SI"</formula>
    </cfRule>
  </conditionalFormatting>
  <conditionalFormatting sqref="AL121:AM123">
    <cfRule type="cellIs" dxfId="2244" priority="2558" operator="equal">
      <formula>"ALE"</formula>
    </cfRule>
    <cfRule type="cellIs" dxfId="2243" priority="2559" operator="equal">
      <formula>"CON"</formula>
    </cfRule>
  </conditionalFormatting>
  <conditionalFormatting sqref="W128:X128">
    <cfRule type="expression" dxfId="2242" priority="2385">
      <formula>AA128=10</formula>
    </cfRule>
    <cfRule type="expression" dxfId="2241" priority="2386">
      <formula>W128=25</formula>
    </cfRule>
    <cfRule type="expression" dxfId="2240" priority="2387">
      <formula>Y128=15</formula>
    </cfRule>
  </conditionalFormatting>
  <conditionalFormatting sqref="U127:V131">
    <cfRule type="cellIs" dxfId="2239" priority="2555" operator="equal">
      <formula>"X"</formula>
    </cfRule>
  </conditionalFormatting>
  <conditionalFormatting sqref="AJ130:AK131">
    <cfRule type="cellIs" dxfId="2238" priority="2553" operator="equal">
      <formula>"NO"</formula>
    </cfRule>
    <cfRule type="cellIs" dxfId="2237" priority="2554" operator="equal">
      <formula>"SI"</formula>
    </cfRule>
  </conditionalFormatting>
  <conditionalFormatting sqref="AL130:AM131">
    <cfRule type="cellIs" dxfId="2236" priority="2551" operator="equal">
      <formula>"ALE"</formula>
    </cfRule>
    <cfRule type="cellIs" dxfId="2235" priority="2552" operator="equal">
      <formula>"CON"</formula>
    </cfRule>
  </conditionalFormatting>
  <conditionalFormatting sqref="U127:U131">
    <cfRule type="cellIs" dxfId="2234" priority="2496" operator="equal">
      <formula>"Y"</formula>
    </cfRule>
  </conditionalFormatting>
  <conditionalFormatting sqref="AH127:AI131">
    <cfRule type="cellIs" dxfId="2233" priority="2547" operator="equal">
      <formula>0</formula>
    </cfRule>
    <cfRule type="cellIs" dxfId="2232" priority="2548" operator="between">
      <formula>"0.1"</formula>
      <formula>100</formula>
    </cfRule>
    <cfRule type="cellIs" dxfId="2231" priority="2549" operator="between">
      <formula>0</formula>
      <formula>100</formula>
    </cfRule>
    <cfRule type="cellIs" dxfId="2230" priority="2550" operator="between">
      <formula>0</formula>
      <formula>100</formula>
    </cfRule>
  </conditionalFormatting>
  <conditionalFormatting sqref="AI127:AI131">
    <cfRule type="cellIs" dxfId="2229" priority="2544" operator="equal">
      <formula>0</formula>
    </cfRule>
    <cfRule type="cellIs" dxfId="2228" priority="2545" operator="between">
      <formula>0</formula>
      <formula>100</formula>
    </cfRule>
    <cfRule type="cellIs" dxfId="2227" priority="2546" operator="between">
      <formula>"0.1"</formula>
      <formula>100</formula>
    </cfRule>
  </conditionalFormatting>
  <conditionalFormatting sqref="BA127">
    <cfRule type="cellIs" dxfId="2226" priority="2542" operator="equal">
      <formula>"NO"</formula>
    </cfRule>
    <cfRule type="cellIs" dxfId="2225" priority="2543" operator="equal">
      <formula>"SI"</formula>
    </cfRule>
  </conditionalFormatting>
  <conditionalFormatting sqref="AH127:AH131">
    <cfRule type="cellIs" dxfId="2224" priority="2541" operator="equal">
      <formula>0.58</formula>
    </cfRule>
  </conditionalFormatting>
  <conditionalFormatting sqref="AI127:AI131">
    <cfRule type="cellIs" dxfId="2223" priority="2540" operator="equal">
      <formula>0.56</formula>
    </cfRule>
  </conditionalFormatting>
  <conditionalFormatting sqref="AX127:AX131">
    <cfRule type="expression" dxfId="2222" priority="2514">
      <formula>"&lt;,2"</formula>
    </cfRule>
  </conditionalFormatting>
  <conditionalFormatting sqref="AV127:AV131">
    <cfRule type="expression" dxfId="2221" priority="2513">
      <formula>"&lt;,2"</formula>
    </cfRule>
  </conditionalFormatting>
  <conditionalFormatting sqref="AZ127">
    <cfRule type="expression" dxfId="2220" priority="2515">
      <formula>$BC127=25</formula>
    </cfRule>
    <cfRule type="expression" dxfId="2219" priority="2516">
      <formula>$BC127=24</formula>
    </cfRule>
    <cfRule type="expression" dxfId="2218" priority="2517">
      <formula>$BC127=23</formula>
    </cfRule>
    <cfRule type="expression" dxfId="2217" priority="2518">
      <formula>$BC127=22</formula>
    </cfRule>
    <cfRule type="expression" dxfId="2216" priority="2519">
      <formula>$BC127=21</formula>
    </cfRule>
    <cfRule type="expression" dxfId="2215" priority="2520">
      <formula>$BC127=20</formula>
    </cfRule>
    <cfRule type="expression" dxfId="2214" priority="2521">
      <formula>$BC127=19</formula>
    </cfRule>
    <cfRule type="expression" dxfId="2213" priority="2522">
      <formula>$BC127=18</formula>
    </cfRule>
    <cfRule type="expression" dxfId="2212" priority="2523">
      <formula>$BC127=17</formula>
    </cfRule>
    <cfRule type="expression" dxfId="2211" priority="2524">
      <formula>$BC127=16</formula>
    </cfRule>
    <cfRule type="expression" dxfId="2210" priority="2525">
      <formula>$BC127=15</formula>
    </cfRule>
    <cfRule type="expression" dxfId="2209" priority="2526">
      <formula>$BC127=14</formula>
    </cfRule>
    <cfRule type="expression" dxfId="2208" priority="2527">
      <formula>$BC127=13</formula>
    </cfRule>
    <cfRule type="expression" dxfId="2207" priority="2528">
      <formula>$BC127=12</formula>
    </cfRule>
    <cfRule type="expression" dxfId="2206" priority="2529">
      <formula>$BC127=11</formula>
    </cfRule>
    <cfRule type="expression" dxfId="2205" priority="2530">
      <formula>$BC127=10</formula>
    </cfRule>
    <cfRule type="expression" dxfId="2204" priority="2531">
      <formula>$BC127=9</formula>
    </cfRule>
    <cfRule type="expression" dxfId="2203" priority="2532">
      <formula>$BC127=8</formula>
    </cfRule>
    <cfRule type="expression" dxfId="2202" priority="2533">
      <formula>$BC127=7</formula>
    </cfRule>
    <cfRule type="expression" dxfId="2201" priority="2534">
      <formula>$BC127=6</formula>
    </cfRule>
    <cfRule type="expression" dxfId="2200" priority="2535">
      <formula>$BC127=5</formula>
    </cfRule>
    <cfRule type="expression" dxfId="2199" priority="2536">
      <formula>$BC127=4</formula>
    </cfRule>
    <cfRule type="expression" dxfId="2198" priority="2537">
      <formula>$BC127=3</formula>
    </cfRule>
    <cfRule type="expression" dxfId="2197" priority="2538">
      <formula>$BC127=2</formula>
    </cfRule>
    <cfRule type="expression" dxfId="2196" priority="2539">
      <formula>$BC127=1</formula>
    </cfRule>
  </conditionalFormatting>
  <conditionalFormatting sqref="AW127:AW131">
    <cfRule type="beginsWith" dxfId="2195" priority="2508" operator="beginsWith" text="MUY ALTA">
      <formula>LEFT(AW127,LEN("MUY ALTA"))="MUY ALTA"</formula>
    </cfRule>
    <cfRule type="beginsWith" dxfId="2194" priority="2509" operator="beginsWith" text="ALTA">
      <formula>LEFT(AW127,LEN("ALTA"))="ALTA"</formula>
    </cfRule>
    <cfRule type="beginsWith" dxfId="2193" priority="2510" operator="beginsWith" text="MEDIA">
      <formula>LEFT(AW127,LEN("MEDIA"))="MEDIA"</formula>
    </cfRule>
    <cfRule type="beginsWith" dxfId="2192" priority="2511" operator="beginsWith" text="BAJA">
      <formula>LEFT(AW127,LEN("BAJA"))="BAJA"</formula>
    </cfRule>
    <cfRule type="beginsWith" dxfId="2191" priority="2512" operator="beginsWith" text="MUY BAJA">
      <formula>LEFT(AW127,LEN("MUY BAJA"))="MUY BAJA"</formula>
    </cfRule>
  </conditionalFormatting>
  <conditionalFormatting sqref="AY127:AY131">
    <cfRule type="beginsWith" dxfId="2190" priority="2503" operator="beginsWith" text="MUY ALTA">
      <formula>LEFT(AY127,LEN("MUY ALTA"))="MUY ALTA"</formula>
    </cfRule>
    <cfRule type="beginsWith" dxfId="2189" priority="2504" operator="beginsWith" text="ALTA">
      <formula>LEFT(AY127,LEN("ALTA"))="ALTA"</formula>
    </cfRule>
    <cfRule type="beginsWith" dxfId="2188" priority="2505" operator="beginsWith" text="MEDIA">
      <formula>LEFT(AY127,LEN("MEDIA"))="MEDIA"</formula>
    </cfRule>
    <cfRule type="beginsWith" dxfId="2187" priority="2506" operator="beginsWith" text="BAJA">
      <formula>LEFT(AY127,LEN("BAJA"))="BAJA"</formula>
    </cfRule>
    <cfRule type="beginsWith" dxfId="2186" priority="2507" operator="beginsWith" text="MUY BAJA">
      <formula>LEFT(AY127,LEN("MUY BAJA"))="MUY BAJA"</formula>
    </cfRule>
  </conditionalFormatting>
  <conditionalFormatting sqref="AN130:AO131">
    <cfRule type="cellIs" dxfId="2185" priority="2501" operator="equal">
      <formula>"NO"</formula>
    </cfRule>
  </conditionalFormatting>
  <conditionalFormatting sqref="BA127:BA131">
    <cfRule type="cellIs" dxfId="2184" priority="2498" operator="equal">
      <formula>"Evitar"</formula>
    </cfRule>
    <cfRule type="cellIs" dxfId="2183" priority="2499" operator="equal">
      <formula>"Aceptar"</formula>
    </cfRule>
    <cfRule type="cellIs" dxfId="2182" priority="2500" operator="equal">
      <formula>"Reducir"</formula>
    </cfRule>
  </conditionalFormatting>
  <conditionalFormatting sqref="V127:V131">
    <cfRule type="cellIs" dxfId="2181" priority="2497" operator="equal">
      <formula>"X"</formula>
    </cfRule>
  </conditionalFormatting>
  <conditionalFormatting sqref="R127">
    <cfRule type="expression" dxfId="2180" priority="2471">
      <formula>$S127=25</formula>
    </cfRule>
    <cfRule type="expression" dxfId="2179" priority="2472">
      <formula>$S127=24</formula>
    </cfRule>
    <cfRule type="expression" dxfId="2178" priority="2473">
      <formula>$S127=23</formula>
    </cfRule>
    <cfRule type="expression" dxfId="2177" priority="2474">
      <formula>$S127=22</formula>
    </cfRule>
    <cfRule type="expression" dxfId="2176" priority="2475">
      <formula>$S127=21</formula>
    </cfRule>
    <cfRule type="expression" dxfId="2175" priority="2476">
      <formula>$S127=20</formula>
    </cfRule>
    <cfRule type="expression" dxfId="2174" priority="2477">
      <formula>$S127=19</formula>
    </cfRule>
    <cfRule type="expression" dxfId="2173" priority="2478">
      <formula>$S127=18</formula>
    </cfRule>
    <cfRule type="expression" dxfId="2172" priority="2479">
      <formula>$S127=17</formula>
    </cfRule>
    <cfRule type="expression" dxfId="2171" priority="2480">
      <formula>$S127=16</formula>
    </cfRule>
    <cfRule type="expression" dxfId="2170" priority="2481">
      <formula>$S127=15</formula>
    </cfRule>
    <cfRule type="expression" dxfId="2169" priority="2482">
      <formula>$S127=14</formula>
    </cfRule>
    <cfRule type="expression" dxfId="2168" priority="2483">
      <formula>$S127=13</formula>
    </cfRule>
    <cfRule type="expression" dxfId="2167" priority="2484">
      <formula>$S127=12</formula>
    </cfRule>
    <cfRule type="expression" dxfId="2166" priority="2485">
      <formula>$S127=11</formula>
    </cfRule>
    <cfRule type="expression" dxfId="2165" priority="2486">
      <formula>$S127=10</formula>
    </cfRule>
    <cfRule type="expression" dxfId="2164" priority="2487">
      <formula>$S127=9</formula>
    </cfRule>
    <cfRule type="expression" dxfId="2163" priority="2488">
      <formula>$S127=8</formula>
    </cfRule>
    <cfRule type="expression" dxfId="2162" priority="2489">
      <formula>$S127=7</formula>
    </cfRule>
    <cfRule type="expression" dxfId="2161" priority="2490">
      <formula>$S127=6</formula>
    </cfRule>
    <cfRule type="expression" dxfId="2160" priority="2491">
      <formula>$S127=5</formula>
    </cfRule>
    <cfRule type="expression" dxfId="2159" priority="2492">
      <formula>$S127=4</formula>
    </cfRule>
    <cfRule type="expression" dxfId="2158" priority="2493">
      <formula>$S127=3</formula>
    </cfRule>
    <cfRule type="expression" dxfId="2157" priority="2494">
      <formula>$S127=2</formula>
    </cfRule>
    <cfRule type="expression" dxfId="2156" priority="2495">
      <formula>$S127=1</formula>
    </cfRule>
  </conditionalFormatting>
  <conditionalFormatting sqref="P127:P131">
    <cfRule type="expression" dxfId="2155" priority="2470">
      <formula>"&lt;,2"</formula>
    </cfRule>
  </conditionalFormatting>
  <conditionalFormatting sqref="Q127:Q131">
    <cfRule type="cellIs" dxfId="2154" priority="2462" operator="equal">
      <formula>20</formula>
    </cfRule>
    <cfRule type="cellIs" dxfId="2153" priority="2463" operator="equal">
      <formula>10</formula>
    </cfRule>
    <cfRule type="cellIs" dxfId="2152" priority="2464" operator="equal">
      <formula>5</formula>
    </cfRule>
    <cfRule type="cellIs" dxfId="2151" priority="2465" operator="equal">
      <formula>1</formula>
    </cfRule>
    <cfRule type="cellIs" dxfId="2150" priority="2466" operator="equal">
      <formula>0.8</formula>
    </cfRule>
    <cfRule type="cellIs" dxfId="2149" priority="2467" operator="equal">
      <formula>0.6</formula>
    </cfRule>
    <cfRule type="cellIs" dxfId="2148" priority="2468" operator="equal">
      <formula>0.4</formula>
    </cfRule>
    <cfRule type="cellIs" dxfId="2147" priority="2469" operator="equal">
      <formula>20%</formula>
    </cfRule>
  </conditionalFormatting>
  <conditionalFormatting sqref="O127:O131">
    <cfRule type="cellIs" dxfId="2146" priority="2455" operator="equal">
      <formula>"MUY ALTA "</formula>
    </cfRule>
    <cfRule type="cellIs" dxfId="2145" priority="2456" operator="equal">
      <formula>"MUY ALTA"</formula>
    </cfRule>
    <cfRule type="cellIs" dxfId="2144" priority="2457" operator="equal">
      <formula>"ALTA"</formula>
    </cfRule>
    <cfRule type="cellIs" dxfId="2143" priority="2458" operator="equal">
      <formula>"MEDIA"</formula>
    </cfRule>
    <cfRule type="cellIs" dxfId="2142" priority="2459" operator="equal">
      <formula>"BAJA"</formula>
    </cfRule>
    <cfRule type="cellIs" dxfId="2141" priority="2460" operator="equal">
      <formula>"MUY BAJA"</formula>
    </cfRule>
    <cfRule type="cellIs" dxfId="2140" priority="2461" operator="equal">
      <formula>0.2</formula>
    </cfRule>
  </conditionalFormatting>
  <conditionalFormatting sqref="N127:N131">
    <cfRule type="beginsWith" priority="2448" operator="beginsWith" text="La actividad que conlleva el riesgo se ejecuta como máximos 2 veces por año">
      <formula>LEFT(N127,LEN("La actividad que conlleva el riesgo se ejecuta como máximos 2 veces por año"))="La actividad que conlleva el riesgo se ejecuta como máximos 2 veces por año"</formula>
    </cfRule>
    <cfRule type="cellIs" dxfId="2139" priority="2449" operator="equal">
      <formula>"La actividad que conlleva el riesgo se ejecuta como máximos 2 veces por año"</formula>
    </cfRule>
    <cfRule type="cellIs" dxfId="2138" priority="2450" operator="equal">
      <formula>"La actividad que conlleva el riesgo se ejecuta como máximos 2 veces por año "</formula>
    </cfRule>
    <cfRule type="containsText" dxfId="2137" priority="2452" operator="containsText" text="La actividad que conlleva el riesgo se ejecuta como máximos 2 veces por año">
      <formula>NOT(ISERROR(SEARCH("La actividad que conlleva el riesgo se ejecuta como máximos 2 veces por año",N127)))</formula>
    </cfRule>
    <cfRule type="cellIs" dxfId="2136" priority="2453" operator="equal">
      <formula>"La actividad que conlleva el riesgo se ejecuta como máximos 2 veces por año"</formula>
    </cfRule>
    <cfRule type="cellIs" dxfId="2135" priority="2454" operator="equal">
      <formula>"La actividad que conlleva el riesgo se ejecuta como máximos 2 veces por año"</formula>
    </cfRule>
  </conditionalFormatting>
  <conditionalFormatting sqref="V127:V131">
    <cfRule type="expression" dxfId="2134" priority="2446">
      <formula>U127=Y</formula>
    </cfRule>
    <cfRule type="expression" dxfId="2133" priority="2447">
      <formula>U127="y"</formula>
    </cfRule>
  </conditionalFormatting>
  <conditionalFormatting sqref="V128">
    <cfRule type="expression" dxfId="2132" priority="2444">
      <formula>$U$20=Y</formula>
    </cfRule>
    <cfRule type="expression" dxfId="2131" priority="2445">
      <formula>$U$20=x</formula>
    </cfRule>
  </conditionalFormatting>
  <conditionalFormatting sqref="U127:U131">
    <cfRule type="expression" dxfId="2130" priority="2443">
      <formula>V127="X"</formula>
    </cfRule>
  </conditionalFormatting>
  <conditionalFormatting sqref="V127:V131">
    <cfRule type="expression" dxfId="2129" priority="2441">
      <formula>U127=Y</formula>
    </cfRule>
    <cfRule type="expression" dxfId="2128" priority="2442">
      <formula>U127="y"</formula>
    </cfRule>
  </conditionalFormatting>
  <conditionalFormatting sqref="V128">
    <cfRule type="expression" dxfId="2127" priority="2439">
      <formula>$U$20=Y</formula>
    </cfRule>
    <cfRule type="expression" dxfId="2126" priority="2440">
      <formula>$U$20=x</formula>
    </cfRule>
  </conditionalFormatting>
  <conditionalFormatting sqref="U127:U131">
    <cfRule type="expression" dxfId="2125" priority="2438">
      <formula>V127="X"</formula>
    </cfRule>
  </conditionalFormatting>
  <conditionalFormatting sqref="AA127:AB127">
    <cfRule type="expression" dxfId="2124" priority="2428">
      <formula>AA127=10</formula>
    </cfRule>
    <cfRule type="expression" dxfId="2123" priority="2429">
      <formula>Y127=15</formula>
    </cfRule>
    <cfRule type="expression" dxfId="2122" priority="2430">
      <formula>W127=25</formula>
    </cfRule>
    <cfRule type="cellIs" dxfId="2121" priority="2437" operator="equal">
      <formula>25</formula>
    </cfRule>
  </conditionalFormatting>
  <conditionalFormatting sqref="AA127:AB127">
    <cfRule type="expression" dxfId="2120" priority="2434">
      <formula>AC127=15</formula>
    </cfRule>
    <cfRule type="expression" dxfId="2119" priority="2435">
      <formula>AE127=10</formula>
    </cfRule>
    <cfRule type="expression" dxfId="2118" priority="2436">
      <formula>AC127=15</formula>
    </cfRule>
  </conditionalFormatting>
  <conditionalFormatting sqref="Y127:Z127">
    <cfRule type="expression" dxfId="2117" priority="2431">
      <formula>Y127=15</formula>
    </cfRule>
    <cfRule type="expression" dxfId="2116" priority="2432">
      <formula>AA127=10</formula>
    </cfRule>
    <cfRule type="expression" dxfId="2115" priority="2433">
      <formula>W127=25</formula>
    </cfRule>
  </conditionalFormatting>
  <conditionalFormatting sqref="AC127:AD127">
    <cfRule type="cellIs" dxfId="2114" priority="2427" operator="equal">
      <formula>25</formula>
    </cfRule>
  </conditionalFormatting>
  <conditionalFormatting sqref="AE127:AF127">
    <cfRule type="cellIs" dxfId="2113" priority="2426" operator="equal">
      <formula>15</formula>
    </cfRule>
  </conditionalFormatting>
  <conditionalFormatting sqref="AC127:AD127">
    <cfRule type="expression" dxfId="2112" priority="2425">
      <formula>AE127=15</formula>
    </cfRule>
  </conditionalFormatting>
  <conditionalFormatting sqref="AE127:AF127">
    <cfRule type="expression" dxfId="2111" priority="2424">
      <formula>AC127=25</formula>
    </cfRule>
  </conditionalFormatting>
  <conditionalFormatting sqref="AA129:AB131">
    <cfRule type="expression" dxfId="2110" priority="2411">
      <formula>AA129=10</formula>
    </cfRule>
    <cfRule type="expression" dxfId="2109" priority="2412">
      <formula>Y129=15</formula>
    </cfRule>
    <cfRule type="expression" dxfId="2108" priority="2413">
      <formula>W129=25</formula>
    </cfRule>
    <cfRule type="cellIs" dxfId="2107" priority="2423" operator="equal">
      <formula>25</formula>
    </cfRule>
  </conditionalFormatting>
  <conditionalFormatting sqref="AA129:AB131">
    <cfRule type="expression" dxfId="2106" priority="2420">
      <formula>AC129=15</formula>
    </cfRule>
    <cfRule type="expression" dxfId="2105" priority="2421">
      <formula>AE129=10</formula>
    </cfRule>
    <cfRule type="expression" dxfId="2104" priority="2422">
      <formula>AC129=15</formula>
    </cfRule>
  </conditionalFormatting>
  <conditionalFormatting sqref="W129:X131">
    <cfRule type="expression" dxfId="2103" priority="2417">
      <formula>AA129=10</formula>
    </cfRule>
    <cfRule type="expression" dxfId="2102" priority="2418">
      <formula>W129=25</formula>
    </cfRule>
    <cfRule type="expression" dxfId="2101" priority="2419">
      <formula>Y129=15</formula>
    </cfRule>
  </conditionalFormatting>
  <conditionalFormatting sqref="Y129:Z131">
    <cfRule type="expression" dxfId="2100" priority="2414">
      <formula>Y129=15</formula>
    </cfRule>
    <cfRule type="expression" dxfId="2099" priority="2415">
      <formula>AA129=10</formula>
    </cfRule>
    <cfRule type="expression" dxfId="2098" priority="2416">
      <formula>W129=25</formula>
    </cfRule>
  </conditionalFormatting>
  <conditionalFormatting sqref="AA128:AB128">
    <cfRule type="expression" dxfId="2097" priority="2401">
      <formula>AA128=10</formula>
    </cfRule>
    <cfRule type="expression" dxfId="2096" priority="2402">
      <formula>Y128=15</formula>
    </cfRule>
    <cfRule type="expression" dxfId="2095" priority="2403">
      <formula>W128=25</formula>
    </cfRule>
    <cfRule type="cellIs" dxfId="2094" priority="2410" operator="equal">
      <formula>25</formula>
    </cfRule>
  </conditionalFormatting>
  <conditionalFormatting sqref="AA128:AB128">
    <cfRule type="expression" dxfId="2093" priority="2407">
      <formula>AC128=15</formula>
    </cfRule>
    <cfRule type="expression" dxfId="2092" priority="2408">
      <formula>AE128=10</formula>
    </cfRule>
    <cfRule type="expression" dxfId="2091" priority="2409">
      <formula>AC128=15</formula>
    </cfRule>
  </conditionalFormatting>
  <conditionalFormatting sqref="Y128:Z128">
    <cfRule type="expression" dxfId="2090" priority="2404">
      <formula>Y128=15</formula>
    </cfRule>
    <cfRule type="expression" dxfId="2089" priority="2405">
      <formula>AA128=10</formula>
    </cfRule>
    <cfRule type="expression" dxfId="2088" priority="2406">
      <formula>W128=25</formula>
    </cfRule>
  </conditionalFormatting>
  <conditionalFormatting sqref="AC128:AD131">
    <cfRule type="cellIs" dxfId="2087" priority="2400" operator="equal">
      <formula>25</formula>
    </cfRule>
  </conditionalFormatting>
  <conditionalFormatting sqref="AE128:AF131">
    <cfRule type="cellIs" dxfId="2086" priority="2399" operator="equal">
      <formula>15</formula>
    </cfRule>
  </conditionalFormatting>
  <conditionalFormatting sqref="AC128:AD131">
    <cfRule type="expression" dxfId="2085" priority="2398">
      <formula>AE128=15</formula>
    </cfRule>
  </conditionalFormatting>
  <conditionalFormatting sqref="AE128:AF131">
    <cfRule type="expression" dxfId="2084" priority="2397">
      <formula>AC128=25</formula>
    </cfRule>
  </conditionalFormatting>
  <conditionalFormatting sqref="CA127:CC131 CE127:CG131 CI127:CK131 CM127:CO131">
    <cfRule type="cellIs" dxfId="2083" priority="2395" operator="equal">
      <formula>"NO"</formula>
    </cfRule>
    <cfRule type="cellIs" dxfId="2082" priority="2396" operator="equal">
      <formula>"SI"</formula>
    </cfRule>
  </conditionalFormatting>
  <conditionalFormatting sqref="DA127:DC131 DE127:DG131 DM127:DO131 DI127:DK131">
    <cfRule type="cellIs" dxfId="2081" priority="2393" operator="equal">
      <formula>"NO"</formula>
    </cfRule>
    <cfRule type="cellIs" dxfId="2080" priority="2394" operator="equal">
      <formula>"SI"</formula>
    </cfRule>
  </conditionalFormatting>
  <conditionalFormatting sqref="CV127:CY131">
    <cfRule type="cellIs" dxfId="2079" priority="2391" operator="equal">
      <formula>"NO"</formula>
    </cfRule>
    <cfRule type="cellIs" dxfId="2078" priority="2392" operator="equal">
      <formula>"SI"</formula>
    </cfRule>
  </conditionalFormatting>
  <conditionalFormatting sqref="AN127:AO129">
    <cfRule type="cellIs" dxfId="2077" priority="2379" operator="equal">
      <formula>"NO"</formula>
    </cfRule>
  </conditionalFormatting>
  <conditionalFormatting sqref="W127:X127">
    <cfRule type="expression" dxfId="2076" priority="2388">
      <formula>AA127=10</formula>
    </cfRule>
    <cfRule type="expression" dxfId="2075" priority="2389">
      <formula>W127=25</formula>
    </cfRule>
    <cfRule type="expression" dxfId="2074" priority="2390">
      <formula>Y127=15</formula>
    </cfRule>
  </conditionalFormatting>
  <conditionalFormatting sqref="AJ127:AK129">
    <cfRule type="cellIs" dxfId="2073" priority="2383" operator="equal">
      <formula>"NO"</formula>
    </cfRule>
    <cfRule type="cellIs" dxfId="2072" priority="2384" operator="equal">
      <formula>"SI"</formula>
    </cfRule>
  </conditionalFormatting>
  <conditionalFormatting sqref="AL127:AM129">
    <cfRule type="cellIs" dxfId="2071" priority="2381" operator="equal">
      <formula>"ALE"</formula>
    </cfRule>
    <cfRule type="cellIs" dxfId="2070" priority="2382" operator="equal">
      <formula>"CON"</formula>
    </cfRule>
  </conditionalFormatting>
  <conditionalFormatting sqref="W134:X134">
    <cfRule type="expression" dxfId="2069" priority="2208">
      <formula>AA134=10</formula>
    </cfRule>
    <cfRule type="expression" dxfId="2068" priority="2209">
      <formula>W134=25</formula>
    </cfRule>
    <cfRule type="expression" dxfId="2067" priority="2210">
      <formula>Y134=15</formula>
    </cfRule>
  </conditionalFormatting>
  <conditionalFormatting sqref="U133:V137">
    <cfRule type="cellIs" dxfId="2066" priority="2378" operator="equal">
      <formula>"X"</formula>
    </cfRule>
  </conditionalFormatting>
  <conditionalFormatting sqref="AJ136:AK137">
    <cfRule type="cellIs" dxfId="2065" priority="2376" operator="equal">
      <formula>"NO"</formula>
    </cfRule>
    <cfRule type="cellIs" dxfId="2064" priority="2377" operator="equal">
      <formula>"SI"</formula>
    </cfRule>
  </conditionalFormatting>
  <conditionalFormatting sqref="AL136:AM137">
    <cfRule type="cellIs" dxfId="2063" priority="2374" operator="equal">
      <formula>"ALE"</formula>
    </cfRule>
    <cfRule type="cellIs" dxfId="2062" priority="2375" operator="equal">
      <formula>"CON"</formula>
    </cfRule>
  </conditionalFormatting>
  <conditionalFormatting sqref="U133:U137">
    <cfRule type="cellIs" dxfId="2061" priority="2319" operator="equal">
      <formula>"Y"</formula>
    </cfRule>
  </conditionalFormatting>
  <conditionalFormatting sqref="AH133:AI137">
    <cfRule type="cellIs" dxfId="2060" priority="2370" operator="equal">
      <formula>0</formula>
    </cfRule>
    <cfRule type="cellIs" dxfId="2059" priority="2371" operator="between">
      <formula>"0.1"</formula>
      <formula>100</formula>
    </cfRule>
    <cfRule type="cellIs" dxfId="2058" priority="2372" operator="between">
      <formula>0</formula>
      <formula>100</formula>
    </cfRule>
    <cfRule type="cellIs" dxfId="2057" priority="2373" operator="between">
      <formula>0</formula>
      <formula>100</formula>
    </cfRule>
  </conditionalFormatting>
  <conditionalFormatting sqref="AI133:AI137">
    <cfRule type="cellIs" dxfId="2056" priority="2367" operator="equal">
      <formula>0</formula>
    </cfRule>
    <cfRule type="cellIs" dxfId="2055" priority="2368" operator="between">
      <formula>0</formula>
      <formula>100</formula>
    </cfRule>
    <cfRule type="cellIs" dxfId="2054" priority="2369" operator="between">
      <formula>"0.1"</formula>
      <formula>100</formula>
    </cfRule>
  </conditionalFormatting>
  <conditionalFormatting sqref="BA133">
    <cfRule type="cellIs" dxfId="2053" priority="2365" operator="equal">
      <formula>"NO"</formula>
    </cfRule>
    <cfRule type="cellIs" dxfId="2052" priority="2366" operator="equal">
      <formula>"SI"</formula>
    </cfRule>
  </conditionalFormatting>
  <conditionalFormatting sqref="AH133:AH137">
    <cfRule type="cellIs" dxfId="2051" priority="2364" operator="equal">
      <formula>0.58</formula>
    </cfRule>
  </conditionalFormatting>
  <conditionalFormatting sqref="AI133:AI137">
    <cfRule type="cellIs" dxfId="2050" priority="2363" operator="equal">
      <formula>0.56</formula>
    </cfRule>
  </conditionalFormatting>
  <conditionalFormatting sqref="AX133:AX137">
    <cfRule type="expression" dxfId="2049" priority="2337">
      <formula>"&lt;,2"</formula>
    </cfRule>
  </conditionalFormatting>
  <conditionalFormatting sqref="AV133:AV137">
    <cfRule type="expression" dxfId="2048" priority="2336">
      <formula>"&lt;,2"</formula>
    </cfRule>
  </conditionalFormatting>
  <conditionalFormatting sqref="AZ133">
    <cfRule type="expression" dxfId="2047" priority="2338">
      <formula>$BC133=25</formula>
    </cfRule>
    <cfRule type="expression" dxfId="2046" priority="2339">
      <formula>$BC133=24</formula>
    </cfRule>
    <cfRule type="expression" dxfId="2045" priority="2340">
      <formula>$BC133=23</formula>
    </cfRule>
    <cfRule type="expression" dxfId="2044" priority="2341">
      <formula>$BC133=22</formula>
    </cfRule>
    <cfRule type="expression" dxfId="2043" priority="2342">
      <formula>$BC133=21</formula>
    </cfRule>
    <cfRule type="expression" dxfId="2042" priority="2343">
      <formula>$BC133=20</formula>
    </cfRule>
    <cfRule type="expression" dxfId="2041" priority="2344">
      <formula>$BC133=19</formula>
    </cfRule>
    <cfRule type="expression" dxfId="2040" priority="2345">
      <formula>$BC133=18</formula>
    </cfRule>
    <cfRule type="expression" dxfId="2039" priority="2346">
      <formula>$BC133=17</formula>
    </cfRule>
    <cfRule type="expression" dxfId="2038" priority="2347">
      <formula>$BC133=16</formula>
    </cfRule>
    <cfRule type="expression" dxfId="2037" priority="2348">
      <formula>$BC133=15</formula>
    </cfRule>
    <cfRule type="expression" dxfId="2036" priority="2349">
      <formula>$BC133=14</formula>
    </cfRule>
    <cfRule type="expression" dxfId="2035" priority="2350">
      <formula>$BC133=13</formula>
    </cfRule>
    <cfRule type="expression" dxfId="2034" priority="2351">
      <formula>$BC133=12</formula>
    </cfRule>
    <cfRule type="expression" dxfId="2033" priority="2352">
      <formula>$BC133=11</formula>
    </cfRule>
    <cfRule type="expression" dxfId="2032" priority="2353">
      <formula>$BC133=10</formula>
    </cfRule>
    <cfRule type="expression" dxfId="2031" priority="2354">
      <formula>$BC133=9</formula>
    </cfRule>
    <cfRule type="expression" dxfId="2030" priority="2355">
      <formula>$BC133=8</formula>
    </cfRule>
    <cfRule type="expression" dxfId="2029" priority="2356">
      <formula>$BC133=7</formula>
    </cfRule>
    <cfRule type="expression" dxfId="2028" priority="2357">
      <formula>$BC133=6</formula>
    </cfRule>
    <cfRule type="expression" dxfId="2027" priority="2358">
      <formula>$BC133=5</formula>
    </cfRule>
    <cfRule type="expression" dxfId="2026" priority="2359">
      <formula>$BC133=4</formula>
    </cfRule>
    <cfRule type="expression" dxfId="2025" priority="2360">
      <formula>$BC133=3</formula>
    </cfRule>
    <cfRule type="expression" dxfId="2024" priority="2361">
      <formula>$BC133=2</formula>
    </cfRule>
    <cfRule type="expression" dxfId="2023" priority="2362">
      <formula>$BC133=1</formula>
    </cfRule>
  </conditionalFormatting>
  <conditionalFormatting sqref="AW133:AW137">
    <cfRule type="beginsWith" dxfId="2022" priority="2331" operator="beginsWith" text="MUY ALTA">
      <formula>LEFT(AW133,LEN("MUY ALTA"))="MUY ALTA"</formula>
    </cfRule>
    <cfRule type="beginsWith" dxfId="2021" priority="2332" operator="beginsWith" text="ALTA">
      <formula>LEFT(AW133,LEN("ALTA"))="ALTA"</formula>
    </cfRule>
    <cfRule type="beginsWith" dxfId="2020" priority="2333" operator="beginsWith" text="MEDIA">
      <formula>LEFT(AW133,LEN("MEDIA"))="MEDIA"</formula>
    </cfRule>
    <cfRule type="beginsWith" dxfId="2019" priority="2334" operator="beginsWith" text="BAJA">
      <formula>LEFT(AW133,LEN("BAJA"))="BAJA"</formula>
    </cfRule>
    <cfRule type="beginsWith" dxfId="2018" priority="2335" operator="beginsWith" text="MUY BAJA">
      <formula>LEFT(AW133,LEN("MUY BAJA"))="MUY BAJA"</formula>
    </cfRule>
  </conditionalFormatting>
  <conditionalFormatting sqref="AY133:AY137">
    <cfRule type="beginsWith" dxfId="2017" priority="2326" operator="beginsWith" text="MUY ALTA">
      <formula>LEFT(AY133,LEN("MUY ALTA"))="MUY ALTA"</formula>
    </cfRule>
    <cfRule type="beginsWith" dxfId="2016" priority="2327" operator="beginsWith" text="ALTA">
      <formula>LEFT(AY133,LEN("ALTA"))="ALTA"</formula>
    </cfRule>
    <cfRule type="beginsWith" dxfId="2015" priority="2328" operator="beginsWith" text="MEDIA">
      <formula>LEFT(AY133,LEN("MEDIA"))="MEDIA"</formula>
    </cfRule>
    <cfRule type="beginsWith" dxfId="2014" priority="2329" operator="beginsWith" text="BAJA">
      <formula>LEFT(AY133,LEN("BAJA"))="BAJA"</formula>
    </cfRule>
    <cfRule type="beginsWith" dxfId="2013" priority="2330" operator="beginsWith" text="MUY BAJA">
      <formula>LEFT(AY133,LEN("MUY BAJA"))="MUY BAJA"</formula>
    </cfRule>
  </conditionalFormatting>
  <conditionalFormatting sqref="AN136:AO137">
    <cfRule type="cellIs" dxfId="2012" priority="2324" operator="equal">
      <formula>"NO"</formula>
    </cfRule>
  </conditionalFormatting>
  <conditionalFormatting sqref="V133:V137">
    <cfRule type="cellIs" dxfId="2011" priority="2320" operator="equal">
      <formula>"X"</formula>
    </cfRule>
  </conditionalFormatting>
  <conditionalFormatting sqref="R133">
    <cfRule type="expression" dxfId="2010" priority="2294">
      <formula>$S133=25</formula>
    </cfRule>
    <cfRule type="expression" dxfId="2009" priority="2295">
      <formula>$S133=24</formula>
    </cfRule>
    <cfRule type="expression" dxfId="2008" priority="2296">
      <formula>$S133=23</formula>
    </cfRule>
    <cfRule type="expression" dxfId="2007" priority="2297">
      <formula>$S133=22</formula>
    </cfRule>
    <cfRule type="expression" dxfId="2006" priority="2298">
      <formula>$S133=21</formula>
    </cfRule>
    <cfRule type="expression" dxfId="2005" priority="2299">
      <formula>$S133=20</formula>
    </cfRule>
    <cfRule type="expression" dxfId="2004" priority="2300">
      <formula>$S133=19</formula>
    </cfRule>
    <cfRule type="expression" dxfId="2003" priority="2301">
      <formula>$S133=18</formula>
    </cfRule>
    <cfRule type="expression" dxfId="2002" priority="2302">
      <formula>$S133=17</formula>
    </cfRule>
    <cfRule type="expression" dxfId="2001" priority="2303">
      <formula>$S133=16</formula>
    </cfRule>
    <cfRule type="expression" dxfId="2000" priority="2304">
      <formula>$S133=15</formula>
    </cfRule>
    <cfRule type="expression" dxfId="1999" priority="2305">
      <formula>$S133=14</formula>
    </cfRule>
    <cfRule type="expression" dxfId="1998" priority="2306">
      <formula>$S133=13</formula>
    </cfRule>
    <cfRule type="expression" dxfId="1997" priority="2307">
      <formula>$S133=12</formula>
    </cfRule>
    <cfRule type="expression" dxfId="1996" priority="2308">
      <formula>$S133=11</formula>
    </cfRule>
    <cfRule type="expression" dxfId="1995" priority="2309">
      <formula>$S133=10</formula>
    </cfRule>
    <cfRule type="expression" dxfId="1994" priority="2310">
      <formula>$S133=9</formula>
    </cfRule>
    <cfRule type="expression" dxfId="1993" priority="2311">
      <formula>$S133=8</formula>
    </cfRule>
    <cfRule type="expression" dxfId="1992" priority="2312">
      <formula>$S133=7</formula>
    </cfRule>
    <cfRule type="expression" dxfId="1991" priority="2313">
      <formula>$S133=6</formula>
    </cfRule>
    <cfRule type="expression" dxfId="1990" priority="2314">
      <formula>$S133=5</formula>
    </cfRule>
    <cfRule type="expression" dxfId="1989" priority="2315">
      <formula>$S133=4</formula>
    </cfRule>
    <cfRule type="expression" dxfId="1988" priority="2316">
      <formula>$S133=3</formula>
    </cfRule>
    <cfRule type="expression" dxfId="1987" priority="2317">
      <formula>$S133=2</formula>
    </cfRule>
    <cfRule type="expression" dxfId="1986" priority="2318">
      <formula>$S133=1</formula>
    </cfRule>
  </conditionalFormatting>
  <conditionalFormatting sqref="P133:P137">
    <cfRule type="expression" dxfId="1985" priority="2293">
      <formula>"&lt;,2"</formula>
    </cfRule>
  </conditionalFormatting>
  <conditionalFormatting sqref="Q133:Q137">
    <cfRule type="cellIs" dxfId="1984" priority="2285" operator="equal">
      <formula>20</formula>
    </cfRule>
    <cfRule type="cellIs" dxfId="1983" priority="2286" operator="equal">
      <formula>10</formula>
    </cfRule>
    <cfRule type="cellIs" dxfId="1982" priority="2287" operator="equal">
      <formula>5</formula>
    </cfRule>
    <cfRule type="cellIs" dxfId="1981" priority="2288" operator="equal">
      <formula>1</formula>
    </cfRule>
    <cfRule type="cellIs" dxfId="1980" priority="2289" operator="equal">
      <formula>0.8</formula>
    </cfRule>
    <cfRule type="cellIs" dxfId="1979" priority="2290" operator="equal">
      <formula>0.6</formula>
    </cfRule>
    <cfRule type="cellIs" dxfId="1978" priority="2291" operator="equal">
      <formula>0.4</formula>
    </cfRule>
    <cfRule type="cellIs" dxfId="1977" priority="2292" operator="equal">
      <formula>20%</formula>
    </cfRule>
  </conditionalFormatting>
  <conditionalFormatting sqref="O133:O137">
    <cfRule type="cellIs" dxfId="1976" priority="2278" operator="equal">
      <formula>"MUY ALTA "</formula>
    </cfRule>
    <cfRule type="cellIs" dxfId="1975" priority="2279" operator="equal">
      <formula>"MUY ALTA"</formula>
    </cfRule>
    <cfRule type="cellIs" dxfId="1974" priority="2280" operator="equal">
      <formula>"ALTA"</formula>
    </cfRule>
    <cfRule type="cellIs" dxfId="1973" priority="2281" operator="equal">
      <formula>"MEDIA"</formula>
    </cfRule>
    <cfRule type="cellIs" dxfId="1972" priority="2282" operator="equal">
      <formula>"BAJA"</formula>
    </cfRule>
    <cfRule type="cellIs" dxfId="1971" priority="2283" operator="equal">
      <formula>"MUY BAJA"</formula>
    </cfRule>
    <cfRule type="cellIs" dxfId="1970" priority="2284" operator="equal">
      <formula>0.2</formula>
    </cfRule>
  </conditionalFormatting>
  <conditionalFormatting sqref="N133:N137">
    <cfRule type="beginsWith" priority="2271" operator="beginsWith" text="La actividad que conlleva el riesgo se ejecuta como máximos 2 veces por año">
      <formula>LEFT(N133,LEN("La actividad que conlleva el riesgo se ejecuta como máximos 2 veces por año"))="La actividad que conlleva el riesgo se ejecuta como máximos 2 veces por año"</formula>
    </cfRule>
    <cfRule type="cellIs" dxfId="1969" priority="2272" operator="equal">
      <formula>"La actividad que conlleva el riesgo se ejecuta como máximos 2 veces por año"</formula>
    </cfRule>
    <cfRule type="cellIs" dxfId="1968" priority="2273" operator="equal">
      <formula>"La actividad que conlleva el riesgo se ejecuta como máximos 2 veces por año "</formula>
    </cfRule>
    <cfRule type="containsText" dxfId="1967" priority="2275" operator="containsText" text="La actividad que conlleva el riesgo se ejecuta como máximos 2 veces por año">
      <formula>NOT(ISERROR(SEARCH("La actividad que conlleva el riesgo se ejecuta como máximos 2 veces por año",N133)))</formula>
    </cfRule>
    <cfRule type="cellIs" dxfId="1966" priority="2276" operator="equal">
      <formula>"La actividad que conlleva el riesgo se ejecuta como máximos 2 veces por año"</formula>
    </cfRule>
    <cfRule type="cellIs" dxfId="1965" priority="2277" operator="equal">
      <formula>"La actividad que conlleva el riesgo se ejecuta como máximos 2 veces por año"</formula>
    </cfRule>
  </conditionalFormatting>
  <conditionalFormatting sqref="V133:V137">
    <cfRule type="expression" dxfId="1964" priority="2269">
      <formula>U133=Y</formula>
    </cfRule>
    <cfRule type="expression" dxfId="1963" priority="2270">
      <formula>U133="y"</formula>
    </cfRule>
  </conditionalFormatting>
  <conditionalFormatting sqref="V134">
    <cfRule type="expression" dxfId="1962" priority="2267">
      <formula>$U$20=Y</formula>
    </cfRule>
    <cfRule type="expression" dxfId="1961" priority="2268">
      <formula>$U$20=x</formula>
    </cfRule>
  </conditionalFormatting>
  <conditionalFormatting sqref="U133:U137">
    <cfRule type="expression" dxfId="1960" priority="2266">
      <formula>V133="X"</formula>
    </cfRule>
  </conditionalFormatting>
  <conditionalFormatting sqref="V133:V137">
    <cfRule type="expression" dxfId="1959" priority="2264">
      <formula>U133=Y</formula>
    </cfRule>
    <cfRule type="expression" dxfId="1958" priority="2265">
      <formula>U133="y"</formula>
    </cfRule>
  </conditionalFormatting>
  <conditionalFormatting sqref="V134">
    <cfRule type="expression" dxfId="1957" priority="2262">
      <formula>$U$20=Y</formula>
    </cfRule>
    <cfRule type="expression" dxfId="1956" priority="2263">
      <formula>$U$20=x</formula>
    </cfRule>
  </conditionalFormatting>
  <conditionalFormatting sqref="U133:U137">
    <cfRule type="expression" dxfId="1955" priority="2261">
      <formula>V133="X"</formula>
    </cfRule>
  </conditionalFormatting>
  <conditionalFormatting sqref="AA133:AB133">
    <cfRule type="expression" dxfId="1954" priority="2251">
      <formula>AA133=10</formula>
    </cfRule>
    <cfRule type="expression" dxfId="1953" priority="2252">
      <formula>Y133=15</formula>
    </cfRule>
    <cfRule type="expression" dxfId="1952" priority="2253">
      <formula>W133=25</formula>
    </cfRule>
    <cfRule type="cellIs" dxfId="1951" priority="2260" operator="equal">
      <formula>25</formula>
    </cfRule>
  </conditionalFormatting>
  <conditionalFormatting sqref="AA133:AB133">
    <cfRule type="expression" dxfId="1950" priority="2257">
      <formula>AC133=15</formula>
    </cfRule>
    <cfRule type="expression" dxfId="1949" priority="2258">
      <formula>AE133=10</formula>
    </cfRule>
    <cfRule type="expression" dxfId="1948" priority="2259">
      <formula>AC133=15</formula>
    </cfRule>
  </conditionalFormatting>
  <conditionalFormatting sqref="Y133:Z133">
    <cfRule type="expression" dxfId="1947" priority="2254">
      <formula>Y133=15</formula>
    </cfRule>
    <cfRule type="expression" dxfId="1946" priority="2255">
      <formula>AA133=10</formula>
    </cfRule>
    <cfRule type="expression" dxfId="1945" priority="2256">
      <formula>W133=25</formula>
    </cfRule>
  </conditionalFormatting>
  <conditionalFormatting sqref="AC133:AD133">
    <cfRule type="cellIs" dxfId="1944" priority="2250" operator="equal">
      <formula>25</formula>
    </cfRule>
  </conditionalFormatting>
  <conditionalFormatting sqref="AE133:AF133">
    <cfRule type="cellIs" dxfId="1943" priority="2249" operator="equal">
      <formula>15</formula>
    </cfRule>
  </conditionalFormatting>
  <conditionalFormatting sqref="AC133:AD133">
    <cfRule type="expression" dxfId="1942" priority="2248">
      <formula>AE133=15</formula>
    </cfRule>
  </conditionalFormatting>
  <conditionalFormatting sqref="AE133:AF133">
    <cfRule type="expression" dxfId="1941" priority="2247">
      <formula>AC133=25</formula>
    </cfRule>
  </conditionalFormatting>
  <conditionalFormatting sqref="AA135:AB137">
    <cfRule type="expression" dxfId="1940" priority="2234">
      <formula>AA135=10</formula>
    </cfRule>
    <cfRule type="expression" dxfId="1939" priority="2235">
      <formula>Y135=15</formula>
    </cfRule>
    <cfRule type="expression" dxfId="1938" priority="2236">
      <formula>W135=25</formula>
    </cfRule>
    <cfRule type="cellIs" dxfId="1937" priority="2246" operator="equal">
      <formula>25</formula>
    </cfRule>
  </conditionalFormatting>
  <conditionalFormatting sqref="AA135:AB137">
    <cfRule type="expression" dxfId="1936" priority="2243">
      <formula>AC135=15</formula>
    </cfRule>
    <cfRule type="expression" dxfId="1935" priority="2244">
      <formula>AE135=10</formula>
    </cfRule>
    <cfRule type="expression" dxfId="1934" priority="2245">
      <formula>AC135=15</formula>
    </cfRule>
  </conditionalFormatting>
  <conditionalFormatting sqref="W135:X137">
    <cfRule type="expression" dxfId="1933" priority="2240">
      <formula>AA135=10</formula>
    </cfRule>
    <cfRule type="expression" dxfId="1932" priority="2241">
      <formula>W135=25</formula>
    </cfRule>
    <cfRule type="expression" dxfId="1931" priority="2242">
      <formula>Y135=15</formula>
    </cfRule>
  </conditionalFormatting>
  <conditionalFormatting sqref="Y135:Z137">
    <cfRule type="expression" dxfId="1930" priority="2237">
      <formula>Y135=15</formula>
    </cfRule>
    <cfRule type="expression" dxfId="1929" priority="2238">
      <formula>AA135=10</formula>
    </cfRule>
    <cfRule type="expression" dxfId="1928" priority="2239">
      <formula>W135=25</formula>
    </cfRule>
  </conditionalFormatting>
  <conditionalFormatting sqref="AA134:AB134">
    <cfRule type="expression" dxfId="1927" priority="2224">
      <formula>AA134=10</formula>
    </cfRule>
    <cfRule type="expression" dxfId="1926" priority="2225">
      <formula>Y134=15</formula>
    </cfRule>
    <cfRule type="expression" dxfId="1925" priority="2226">
      <formula>W134=25</formula>
    </cfRule>
    <cfRule type="cellIs" dxfId="1924" priority="2233" operator="equal">
      <formula>25</formula>
    </cfRule>
  </conditionalFormatting>
  <conditionalFormatting sqref="AA134:AB134">
    <cfRule type="expression" dxfId="1923" priority="2230">
      <formula>AC134=15</formula>
    </cfRule>
    <cfRule type="expression" dxfId="1922" priority="2231">
      <formula>AE134=10</formula>
    </cfRule>
    <cfRule type="expression" dxfId="1921" priority="2232">
      <formula>AC134=15</formula>
    </cfRule>
  </conditionalFormatting>
  <conditionalFormatting sqref="Y134:Z134">
    <cfRule type="expression" dxfId="1920" priority="2227">
      <formula>Y134=15</formula>
    </cfRule>
    <cfRule type="expression" dxfId="1919" priority="2228">
      <formula>AA134=10</formula>
    </cfRule>
    <cfRule type="expression" dxfId="1918" priority="2229">
      <formula>W134=25</formula>
    </cfRule>
  </conditionalFormatting>
  <conditionalFormatting sqref="AC134:AD137">
    <cfRule type="cellIs" dxfId="1917" priority="2223" operator="equal">
      <formula>25</formula>
    </cfRule>
  </conditionalFormatting>
  <conditionalFormatting sqref="AE134:AF137">
    <cfRule type="cellIs" dxfId="1916" priority="2222" operator="equal">
      <formula>15</formula>
    </cfRule>
  </conditionalFormatting>
  <conditionalFormatting sqref="AC134:AD137">
    <cfRule type="expression" dxfId="1915" priority="2221">
      <formula>AE134=15</formula>
    </cfRule>
  </conditionalFormatting>
  <conditionalFormatting sqref="AE134:AF137">
    <cfRule type="expression" dxfId="1914" priority="2220">
      <formula>AC134=25</formula>
    </cfRule>
  </conditionalFormatting>
  <conditionalFormatting sqref="CA133:CC137 CE133:CG137 CI133:CK137 CM133:CO137">
    <cfRule type="cellIs" dxfId="1913" priority="2218" operator="equal">
      <formula>"NO"</formula>
    </cfRule>
    <cfRule type="cellIs" dxfId="1912" priority="2219" operator="equal">
      <formula>"SI"</formula>
    </cfRule>
  </conditionalFormatting>
  <conditionalFormatting sqref="DA133:DC137 DE133:DG137 DM133:DO137 DI133:DK137">
    <cfRule type="cellIs" dxfId="1911" priority="2216" operator="equal">
      <formula>"NO"</formula>
    </cfRule>
    <cfRule type="cellIs" dxfId="1910" priority="2217" operator="equal">
      <formula>"SI"</formula>
    </cfRule>
  </conditionalFormatting>
  <conditionalFormatting sqref="CV133:CY137">
    <cfRule type="cellIs" dxfId="1909" priority="2214" operator="equal">
      <formula>"NO"</formula>
    </cfRule>
    <cfRule type="cellIs" dxfId="1908" priority="2215" operator="equal">
      <formula>"SI"</formula>
    </cfRule>
  </conditionalFormatting>
  <conditionalFormatting sqref="AN133:AO135">
    <cfRule type="cellIs" dxfId="1907" priority="2202" operator="equal">
      <formula>"NO"</formula>
    </cfRule>
  </conditionalFormatting>
  <conditionalFormatting sqref="W133:X133">
    <cfRule type="expression" dxfId="1906" priority="2211">
      <formula>AA133=10</formula>
    </cfRule>
    <cfRule type="expression" dxfId="1905" priority="2212">
      <formula>W133=25</formula>
    </cfRule>
    <cfRule type="expression" dxfId="1904" priority="2213">
      <formula>Y133=15</formula>
    </cfRule>
  </conditionalFormatting>
  <conditionalFormatting sqref="AJ133:AK135">
    <cfRule type="cellIs" dxfId="1903" priority="2206" operator="equal">
      <formula>"NO"</formula>
    </cfRule>
    <cfRule type="cellIs" dxfId="1902" priority="2207" operator="equal">
      <formula>"SI"</formula>
    </cfRule>
  </conditionalFormatting>
  <conditionalFormatting sqref="AL133:AM135">
    <cfRule type="cellIs" dxfId="1901" priority="2204" operator="equal">
      <formula>"ALE"</formula>
    </cfRule>
    <cfRule type="cellIs" dxfId="1900" priority="2205" operator="equal">
      <formula>"CON"</formula>
    </cfRule>
  </conditionalFormatting>
  <conditionalFormatting sqref="W140:X140">
    <cfRule type="expression" dxfId="1899" priority="2031">
      <formula>AA140=10</formula>
    </cfRule>
    <cfRule type="expression" dxfId="1898" priority="2032">
      <formula>W140=25</formula>
    </cfRule>
    <cfRule type="expression" dxfId="1897" priority="2033">
      <formula>Y140=15</formula>
    </cfRule>
  </conditionalFormatting>
  <conditionalFormatting sqref="U139:V143">
    <cfRule type="cellIs" dxfId="1896" priority="2201" operator="equal">
      <formula>"X"</formula>
    </cfRule>
  </conditionalFormatting>
  <conditionalFormatting sqref="AJ142:AK143">
    <cfRule type="cellIs" dxfId="1895" priority="2199" operator="equal">
      <formula>"NO"</formula>
    </cfRule>
    <cfRule type="cellIs" dxfId="1894" priority="2200" operator="equal">
      <formula>"SI"</formula>
    </cfRule>
  </conditionalFormatting>
  <conditionalFormatting sqref="AL142:AM143">
    <cfRule type="cellIs" dxfId="1893" priority="2197" operator="equal">
      <formula>"ALE"</formula>
    </cfRule>
    <cfRule type="cellIs" dxfId="1892" priority="2198" operator="equal">
      <formula>"CON"</formula>
    </cfRule>
  </conditionalFormatting>
  <conditionalFormatting sqref="U139:U143">
    <cfRule type="cellIs" dxfId="1891" priority="2142" operator="equal">
      <formula>"Y"</formula>
    </cfRule>
  </conditionalFormatting>
  <conditionalFormatting sqref="AH139:AI143">
    <cfRule type="cellIs" dxfId="1890" priority="2193" operator="equal">
      <formula>0</formula>
    </cfRule>
    <cfRule type="cellIs" dxfId="1889" priority="2194" operator="between">
      <formula>"0.1"</formula>
      <formula>100</formula>
    </cfRule>
    <cfRule type="cellIs" dxfId="1888" priority="2195" operator="between">
      <formula>0</formula>
      <formula>100</formula>
    </cfRule>
    <cfRule type="cellIs" dxfId="1887" priority="2196" operator="between">
      <formula>0</formula>
      <formula>100</formula>
    </cfRule>
  </conditionalFormatting>
  <conditionalFormatting sqref="AI139:AI143">
    <cfRule type="cellIs" dxfId="1886" priority="2190" operator="equal">
      <formula>0</formula>
    </cfRule>
    <cfRule type="cellIs" dxfId="1885" priority="2191" operator="between">
      <formula>0</formula>
      <formula>100</formula>
    </cfRule>
    <cfRule type="cellIs" dxfId="1884" priority="2192" operator="between">
      <formula>"0.1"</formula>
      <formula>100</formula>
    </cfRule>
  </conditionalFormatting>
  <conditionalFormatting sqref="BA139">
    <cfRule type="cellIs" dxfId="1883" priority="2188" operator="equal">
      <formula>"NO"</formula>
    </cfRule>
    <cfRule type="cellIs" dxfId="1882" priority="2189" operator="equal">
      <formula>"SI"</formula>
    </cfRule>
  </conditionalFormatting>
  <conditionalFormatting sqref="AH139:AH143">
    <cfRule type="cellIs" dxfId="1881" priority="2187" operator="equal">
      <formula>0.58</formula>
    </cfRule>
  </conditionalFormatting>
  <conditionalFormatting sqref="AI139:AI143">
    <cfRule type="cellIs" dxfId="1880" priority="2186" operator="equal">
      <formula>0.56</formula>
    </cfRule>
  </conditionalFormatting>
  <conditionalFormatting sqref="AX139:AX143">
    <cfRule type="expression" dxfId="1879" priority="2160">
      <formula>"&lt;,2"</formula>
    </cfRule>
  </conditionalFormatting>
  <conditionalFormatting sqref="AV139:AV143">
    <cfRule type="expression" dxfId="1878" priority="2159">
      <formula>"&lt;,2"</formula>
    </cfRule>
  </conditionalFormatting>
  <conditionalFormatting sqref="AZ139">
    <cfRule type="expression" dxfId="1877" priority="2161">
      <formula>$BC139=25</formula>
    </cfRule>
    <cfRule type="expression" dxfId="1876" priority="2162">
      <formula>$BC139=24</formula>
    </cfRule>
    <cfRule type="expression" dxfId="1875" priority="2163">
      <formula>$BC139=23</formula>
    </cfRule>
    <cfRule type="expression" dxfId="1874" priority="2164">
      <formula>$BC139=22</formula>
    </cfRule>
    <cfRule type="expression" dxfId="1873" priority="2165">
      <formula>$BC139=21</formula>
    </cfRule>
    <cfRule type="expression" dxfId="1872" priority="2166">
      <formula>$BC139=20</formula>
    </cfRule>
    <cfRule type="expression" dxfId="1871" priority="2167">
      <formula>$BC139=19</formula>
    </cfRule>
    <cfRule type="expression" dxfId="1870" priority="2168">
      <formula>$BC139=18</formula>
    </cfRule>
    <cfRule type="expression" dxfId="1869" priority="2169">
      <formula>$BC139=17</formula>
    </cfRule>
    <cfRule type="expression" dxfId="1868" priority="2170">
      <formula>$BC139=16</formula>
    </cfRule>
    <cfRule type="expression" dxfId="1867" priority="2171">
      <formula>$BC139=15</formula>
    </cfRule>
    <cfRule type="expression" dxfId="1866" priority="2172">
      <formula>$BC139=14</formula>
    </cfRule>
    <cfRule type="expression" dxfId="1865" priority="2173">
      <formula>$BC139=13</formula>
    </cfRule>
    <cfRule type="expression" dxfId="1864" priority="2174">
      <formula>$BC139=12</formula>
    </cfRule>
    <cfRule type="expression" dxfId="1863" priority="2175">
      <formula>$BC139=11</formula>
    </cfRule>
    <cfRule type="expression" dxfId="1862" priority="2176">
      <formula>$BC139=10</formula>
    </cfRule>
    <cfRule type="expression" dxfId="1861" priority="2177">
      <formula>$BC139=9</formula>
    </cfRule>
    <cfRule type="expression" dxfId="1860" priority="2178">
      <formula>$BC139=8</formula>
    </cfRule>
    <cfRule type="expression" dxfId="1859" priority="2179">
      <formula>$BC139=7</formula>
    </cfRule>
    <cfRule type="expression" dxfId="1858" priority="2180">
      <formula>$BC139=6</formula>
    </cfRule>
    <cfRule type="expression" dxfId="1857" priority="2181">
      <formula>$BC139=5</formula>
    </cfRule>
    <cfRule type="expression" dxfId="1856" priority="2182">
      <formula>$BC139=4</formula>
    </cfRule>
    <cfRule type="expression" dxfId="1855" priority="2183">
      <formula>$BC139=3</formula>
    </cfRule>
    <cfRule type="expression" dxfId="1854" priority="2184">
      <formula>$BC139=2</formula>
    </cfRule>
    <cfRule type="expression" dxfId="1853" priority="2185">
      <formula>$BC139=1</formula>
    </cfRule>
  </conditionalFormatting>
  <conditionalFormatting sqref="AW139:AW143">
    <cfRule type="beginsWith" dxfId="1852" priority="2154" operator="beginsWith" text="MUY ALTA">
      <formula>LEFT(AW139,LEN("MUY ALTA"))="MUY ALTA"</formula>
    </cfRule>
    <cfRule type="beginsWith" dxfId="1851" priority="2155" operator="beginsWith" text="ALTA">
      <formula>LEFT(AW139,LEN("ALTA"))="ALTA"</formula>
    </cfRule>
    <cfRule type="beginsWith" dxfId="1850" priority="2156" operator="beginsWith" text="MEDIA">
      <formula>LEFT(AW139,LEN("MEDIA"))="MEDIA"</formula>
    </cfRule>
    <cfRule type="beginsWith" dxfId="1849" priority="2157" operator="beginsWith" text="BAJA">
      <formula>LEFT(AW139,LEN("BAJA"))="BAJA"</formula>
    </cfRule>
    <cfRule type="beginsWith" dxfId="1848" priority="2158" operator="beginsWith" text="MUY BAJA">
      <formula>LEFT(AW139,LEN("MUY BAJA"))="MUY BAJA"</formula>
    </cfRule>
  </conditionalFormatting>
  <conditionalFormatting sqref="AY139:AY143">
    <cfRule type="beginsWith" dxfId="1847" priority="2149" operator="beginsWith" text="MUY ALTA">
      <formula>LEFT(AY139,LEN("MUY ALTA"))="MUY ALTA"</formula>
    </cfRule>
    <cfRule type="beginsWith" dxfId="1846" priority="2150" operator="beginsWith" text="ALTA">
      <formula>LEFT(AY139,LEN("ALTA"))="ALTA"</formula>
    </cfRule>
    <cfRule type="beginsWith" dxfId="1845" priority="2151" operator="beginsWith" text="MEDIA">
      <formula>LEFT(AY139,LEN("MEDIA"))="MEDIA"</formula>
    </cfRule>
    <cfRule type="beginsWith" dxfId="1844" priority="2152" operator="beginsWith" text="BAJA">
      <formula>LEFT(AY139,LEN("BAJA"))="BAJA"</formula>
    </cfRule>
    <cfRule type="beginsWith" dxfId="1843" priority="2153" operator="beginsWith" text="MUY BAJA">
      <formula>LEFT(AY139,LEN("MUY BAJA"))="MUY BAJA"</formula>
    </cfRule>
  </conditionalFormatting>
  <conditionalFormatting sqref="AN142:AO143">
    <cfRule type="cellIs" dxfId="1842" priority="2147" operator="equal">
      <formula>"NO"</formula>
    </cfRule>
  </conditionalFormatting>
  <conditionalFormatting sqref="BA139:BA143">
    <cfRule type="cellIs" dxfId="1841" priority="2144" operator="equal">
      <formula>"Evitar"</formula>
    </cfRule>
    <cfRule type="cellIs" dxfId="1840" priority="2145" operator="equal">
      <formula>"Aceptar"</formula>
    </cfRule>
    <cfRule type="cellIs" dxfId="1839" priority="2146" operator="equal">
      <formula>"Reducir"</formula>
    </cfRule>
  </conditionalFormatting>
  <conditionalFormatting sqref="V139:V143">
    <cfRule type="cellIs" dxfId="1838" priority="2143" operator="equal">
      <formula>"X"</formula>
    </cfRule>
  </conditionalFormatting>
  <conditionalFormatting sqref="R139">
    <cfRule type="expression" dxfId="1837" priority="2117">
      <formula>$S139=25</formula>
    </cfRule>
    <cfRule type="expression" dxfId="1836" priority="2118">
      <formula>$S139=24</formula>
    </cfRule>
    <cfRule type="expression" dxfId="1835" priority="2119">
      <formula>$S139=23</formula>
    </cfRule>
    <cfRule type="expression" dxfId="1834" priority="2120">
      <formula>$S139=22</formula>
    </cfRule>
    <cfRule type="expression" dxfId="1833" priority="2121">
      <formula>$S139=21</formula>
    </cfRule>
    <cfRule type="expression" dxfId="1832" priority="2122">
      <formula>$S139=20</formula>
    </cfRule>
    <cfRule type="expression" dxfId="1831" priority="2123">
      <formula>$S139=19</formula>
    </cfRule>
    <cfRule type="expression" dxfId="1830" priority="2124">
      <formula>$S139=18</formula>
    </cfRule>
    <cfRule type="expression" dxfId="1829" priority="2125">
      <formula>$S139=17</formula>
    </cfRule>
    <cfRule type="expression" dxfId="1828" priority="2126">
      <formula>$S139=16</formula>
    </cfRule>
    <cfRule type="expression" dxfId="1827" priority="2127">
      <formula>$S139=15</formula>
    </cfRule>
    <cfRule type="expression" dxfId="1826" priority="2128">
      <formula>$S139=14</formula>
    </cfRule>
    <cfRule type="expression" dxfId="1825" priority="2129">
      <formula>$S139=13</formula>
    </cfRule>
    <cfRule type="expression" dxfId="1824" priority="2130">
      <formula>$S139=12</formula>
    </cfRule>
    <cfRule type="expression" dxfId="1823" priority="2131">
      <formula>$S139=11</formula>
    </cfRule>
    <cfRule type="expression" dxfId="1822" priority="2132">
      <formula>$S139=10</formula>
    </cfRule>
    <cfRule type="expression" dxfId="1821" priority="2133">
      <formula>$S139=9</formula>
    </cfRule>
    <cfRule type="expression" dxfId="1820" priority="2134">
      <formula>$S139=8</formula>
    </cfRule>
    <cfRule type="expression" dxfId="1819" priority="2135">
      <formula>$S139=7</formula>
    </cfRule>
    <cfRule type="expression" dxfId="1818" priority="2136">
      <formula>$S139=6</formula>
    </cfRule>
    <cfRule type="expression" dxfId="1817" priority="2137">
      <formula>$S139=5</formula>
    </cfRule>
    <cfRule type="expression" dxfId="1816" priority="2138">
      <formula>$S139=4</formula>
    </cfRule>
    <cfRule type="expression" dxfId="1815" priority="2139">
      <formula>$S139=3</formula>
    </cfRule>
    <cfRule type="expression" dxfId="1814" priority="2140">
      <formula>$S139=2</formula>
    </cfRule>
    <cfRule type="expression" dxfId="1813" priority="2141">
      <formula>$S139=1</formula>
    </cfRule>
  </conditionalFormatting>
  <conditionalFormatting sqref="P139:P143">
    <cfRule type="expression" dxfId="1812" priority="2116">
      <formula>"&lt;,2"</formula>
    </cfRule>
  </conditionalFormatting>
  <conditionalFormatting sqref="Q139:Q143">
    <cfRule type="cellIs" dxfId="1811" priority="2108" operator="equal">
      <formula>20</formula>
    </cfRule>
    <cfRule type="cellIs" dxfId="1810" priority="2109" operator="equal">
      <formula>10</formula>
    </cfRule>
    <cfRule type="cellIs" dxfId="1809" priority="2110" operator="equal">
      <formula>5</formula>
    </cfRule>
    <cfRule type="cellIs" dxfId="1808" priority="2111" operator="equal">
      <formula>1</formula>
    </cfRule>
    <cfRule type="cellIs" dxfId="1807" priority="2112" operator="equal">
      <formula>0.8</formula>
    </cfRule>
    <cfRule type="cellIs" dxfId="1806" priority="2113" operator="equal">
      <formula>0.6</formula>
    </cfRule>
    <cfRule type="cellIs" dxfId="1805" priority="2114" operator="equal">
      <formula>0.4</formula>
    </cfRule>
    <cfRule type="cellIs" dxfId="1804" priority="2115" operator="equal">
      <formula>20%</formula>
    </cfRule>
  </conditionalFormatting>
  <conditionalFormatting sqref="O139:O143">
    <cfRule type="cellIs" dxfId="1803" priority="2101" operator="equal">
      <formula>"MUY ALTA "</formula>
    </cfRule>
    <cfRule type="cellIs" dxfId="1802" priority="2102" operator="equal">
      <formula>"MUY ALTA"</formula>
    </cfRule>
    <cfRule type="cellIs" dxfId="1801" priority="2103" operator="equal">
      <formula>"ALTA"</formula>
    </cfRule>
    <cfRule type="cellIs" dxfId="1800" priority="2104" operator="equal">
      <formula>"MEDIA"</formula>
    </cfRule>
    <cfRule type="cellIs" dxfId="1799" priority="2105" operator="equal">
      <formula>"BAJA"</formula>
    </cfRule>
    <cfRule type="cellIs" dxfId="1798" priority="2106" operator="equal">
      <formula>"MUY BAJA"</formula>
    </cfRule>
    <cfRule type="cellIs" dxfId="1797" priority="2107" operator="equal">
      <formula>0.2</formula>
    </cfRule>
  </conditionalFormatting>
  <conditionalFormatting sqref="N139:N143">
    <cfRule type="beginsWith" priority="2094" operator="beginsWith" text="La actividad que conlleva el riesgo se ejecuta como máximos 2 veces por año">
      <formula>LEFT(N139,LEN("La actividad que conlleva el riesgo se ejecuta como máximos 2 veces por año"))="La actividad que conlleva el riesgo se ejecuta como máximos 2 veces por año"</formula>
    </cfRule>
    <cfRule type="cellIs" dxfId="1796" priority="2095" operator="equal">
      <formula>"La actividad que conlleva el riesgo se ejecuta como máximos 2 veces por año"</formula>
    </cfRule>
    <cfRule type="cellIs" dxfId="1795" priority="2096" operator="equal">
      <formula>"La actividad que conlleva el riesgo se ejecuta como máximos 2 veces por año "</formula>
    </cfRule>
    <cfRule type="containsText" dxfId="1794" priority="2098" operator="containsText" text="La actividad que conlleva el riesgo se ejecuta como máximos 2 veces por año">
      <formula>NOT(ISERROR(SEARCH("La actividad que conlleva el riesgo se ejecuta como máximos 2 veces por año",N139)))</formula>
    </cfRule>
    <cfRule type="cellIs" dxfId="1793" priority="2099" operator="equal">
      <formula>"La actividad que conlleva el riesgo se ejecuta como máximos 2 veces por año"</formula>
    </cfRule>
    <cfRule type="cellIs" dxfId="1792" priority="2100" operator="equal">
      <formula>"La actividad que conlleva el riesgo se ejecuta como máximos 2 veces por año"</formula>
    </cfRule>
  </conditionalFormatting>
  <conditionalFormatting sqref="V139:V143">
    <cfRule type="expression" dxfId="1791" priority="2092">
      <formula>U139=Y</formula>
    </cfRule>
    <cfRule type="expression" dxfId="1790" priority="2093">
      <formula>U139="y"</formula>
    </cfRule>
  </conditionalFormatting>
  <conditionalFormatting sqref="V140">
    <cfRule type="expression" dxfId="1789" priority="2090">
      <formula>$U$20=Y</formula>
    </cfRule>
    <cfRule type="expression" dxfId="1788" priority="2091">
      <formula>$U$20=x</formula>
    </cfRule>
  </conditionalFormatting>
  <conditionalFormatting sqref="U139:U143">
    <cfRule type="expression" dxfId="1787" priority="2089">
      <formula>V139="X"</formula>
    </cfRule>
  </conditionalFormatting>
  <conditionalFormatting sqref="V139:V143">
    <cfRule type="expression" dxfId="1786" priority="2087">
      <formula>U139=Y</formula>
    </cfRule>
    <cfRule type="expression" dxfId="1785" priority="2088">
      <formula>U139="y"</formula>
    </cfRule>
  </conditionalFormatting>
  <conditionalFormatting sqref="V140">
    <cfRule type="expression" dxfId="1784" priority="2085">
      <formula>$U$20=Y</formula>
    </cfRule>
    <cfRule type="expression" dxfId="1783" priority="2086">
      <formula>$U$20=x</formula>
    </cfRule>
  </conditionalFormatting>
  <conditionalFormatting sqref="U139:U143">
    <cfRule type="expression" dxfId="1782" priority="2084">
      <formula>V139="X"</formula>
    </cfRule>
  </conditionalFormatting>
  <conditionalFormatting sqref="AA139:AB139">
    <cfRule type="expression" dxfId="1781" priority="2074">
      <formula>AA139=10</formula>
    </cfRule>
    <cfRule type="expression" dxfId="1780" priority="2075">
      <formula>Y139=15</formula>
    </cfRule>
    <cfRule type="expression" dxfId="1779" priority="2076">
      <formula>W139=25</formula>
    </cfRule>
    <cfRule type="cellIs" dxfId="1778" priority="2083" operator="equal">
      <formula>25</formula>
    </cfRule>
  </conditionalFormatting>
  <conditionalFormatting sqref="AA139:AB139">
    <cfRule type="expression" dxfId="1777" priority="2080">
      <formula>AC139=15</formula>
    </cfRule>
    <cfRule type="expression" dxfId="1776" priority="2081">
      <formula>AE139=10</formula>
    </cfRule>
    <cfRule type="expression" dxfId="1775" priority="2082">
      <formula>AC139=15</formula>
    </cfRule>
  </conditionalFormatting>
  <conditionalFormatting sqref="Y139:Z139">
    <cfRule type="expression" dxfId="1774" priority="2077">
      <formula>Y139=15</formula>
    </cfRule>
    <cfRule type="expression" dxfId="1773" priority="2078">
      <formula>AA139=10</formula>
    </cfRule>
    <cfRule type="expression" dxfId="1772" priority="2079">
      <formula>W139=25</formula>
    </cfRule>
  </conditionalFormatting>
  <conditionalFormatting sqref="AC139:AD139">
    <cfRule type="cellIs" dxfId="1771" priority="2073" operator="equal">
      <formula>25</formula>
    </cfRule>
  </conditionalFormatting>
  <conditionalFormatting sqref="AE139:AF139">
    <cfRule type="cellIs" dxfId="1770" priority="2072" operator="equal">
      <formula>15</formula>
    </cfRule>
  </conditionalFormatting>
  <conditionalFormatting sqref="AC139:AD139">
    <cfRule type="expression" dxfId="1769" priority="2071">
      <formula>AE139=15</formula>
    </cfRule>
  </conditionalFormatting>
  <conditionalFormatting sqref="AE139:AF139">
    <cfRule type="expression" dxfId="1768" priority="2070">
      <formula>AC139=25</formula>
    </cfRule>
  </conditionalFormatting>
  <conditionalFormatting sqref="AA141:AB143">
    <cfRule type="expression" dxfId="1767" priority="2057">
      <formula>AA141=10</formula>
    </cfRule>
    <cfRule type="expression" dxfId="1766" priority="2058">
      <formula>Y141=15</formula>
    </cfRule>
    <cfRule type="expression" dxfId="1765" priority="2059">
      <formula>W141=25</formula>
    </cfRule>
    <cfRule type="cellIs" dxfId="1764" priority="2069" operator="equal">
      <formula>25</formula>
    </cfRule>
  </conditionalFormatting>
  <conditionalFormatting sqref="AA141:AB143">
    <cfRule type="expression" dxfId="1763" priority="2066">
      <formula>AC141=15</formula>
    </cfRule>
    <cfRule type="expression" dxfId="1762" priority="2067">
      <formula>AE141=10</formula>
    </cfRule>
    <cfRule type="expression" dxfId="1761" priority="2068">
      <formula>AC141=15</formula>
    </cfRule>
  </conditionalFormatting>
  <conditionalFormatting sqref="W141:X143">
    <cfRule type="expression" dxfId="1760" priority="2063">
      <formula>AA141=10</formula>
    </cfRule>
    <cfRule type="expression" dxfId="1759" priority="2064">
      <formula>W141=25</formula>
    </cfRule>
    <cfRule type="expression" dxfId="1758" priority="2065">
      <formula>Y141=15</formula>
    </cfRule>
  </conditionalFormatting>
  <conditionalFormatting sqref="Y141:Z143">
    <cfRule type="expression" dxfId="1757" priority="2060">
      <formula>Y141=15</formula>
    </cfRule>
    <cfRule type="expression" dxfId="1756" priority="2061">
      <formula>AA141=10</formula>
    </cfRule>
    <cfRule type="expression" dxfId="1755" priority="2062">
      <formula>W141=25</formula>
    </cfRule>
  </conditionalFormatting>
  <conditionalFormatting sqref="AA140:AB140">
    <cfRule type="expression" dxfId="1754" priority="2047">
      <formula>AA140=10</formula>
    </cfRule>
    <cfRule type="expression" dxfId="1753" priority="2048">
      <formula>Y140=15</formula>
    </cfRule>
    <cfRule type="expression" dxfId="1752" priority="2049">
      <formula>W140=25</formula>
    </cfRule>
    <cfRule type="cellIs" dxfId="1751" priority="2056" operator="equal">
      <formula>25</formula>
    </cfRule>
  </conditionalFormatting>
  <conditionalFormatting sqref="AA140:AB140">
    <cfRule type="expression" dxfId="1750" priority="2053">
      <formula>AC140=15</formula>
    </cfRule>
    <cfRule type="expression" dxfId="1749" priority="2054">
      <formula>AE140=10</formula>
    </cfRule>
    <cfRule type="expression" dxfId="1748" priority="2055">
      <formula>AC140=15</formula>
    </cfRule>
  </conditionalFormatting>
  <conditionalFormatting sqref="Y140:Z140">
    <cfRule type="expression" dxfId="1747" priority="2050">
      <formula>Y140=15</formula>
    </cfRule>
    <cfRule type="expression" dxfId="1746" priority="2051">
      <formula>AA140=10</formula>
    </cfRule>
    <cfRule type="expression" dxfId="1745" priority="2052">
      <formula>W140=25</formula>
    </cfRule>
  </conditionalFormatting>
  <conditionalFormatting sqref="AC140:AD143">
    <cfRule type="cellIs" dxfId="1744" priority="2046" operator="equal">
      <formula>25</formula>
    </cfRule>
  </conditionalFormatting>
  <conditionalFormatting sqref="AE140:AF143">
    <cfRule type="cellIs" dxfId="1743" priority="2045" operator="equal">
      <formula>15</formula>
    </cfRule>
  </conditionalFormatting>
  <conditionalFormatting sqref="AC140:AD143">
    <cfRule type="expression" dxfId="1742" priority="2044">
      <formula>AE140=15</formula>
    </cfRule>
  </conditionalFormatting>
  <conditionalFormatting sqref="AE140:AF143">
    <cfRule type="expression" dxfId="1741" priority="2043">
      <formula>AC140=25</formula>
    </cfRule>
  </conditionalFormatting>
  <conditionalFormatting sqref="CA139:CC143 CE139:CG143 CI139:CK143 CM139:CO143">
    <cfRule type="cellIs" dxfId="1740" priority="2041" operator="equal">
      <formula>"NO"</formula>
    </cfRule>
    <cfRule type="cellIs" dxfId="1739" priority="2042" operator="equal">
      <formula>"SI"</formula>
    </cfRule>
  </conditionalFormatting>
  <conditionalFormatting sqref="DA139:DC143 DE139:DG143 DM139:DO143 DI139:DK143">
    <cfRule type="cellIs" dxfId="1738" priority="2039" operator="equal">
      <formula>"NO"</formula>
    </cfRule>
    <cfRule type="cellIs" dxfId="1737" priority="2040" operator="equal">
      <formula>"SI"</formula>
    </cfRule>
  </conditionalFormatting>
  <conditionalFormatting sqref="CV139:CY143">
    <cfRule type="cellIs" dxfId="1736" priority="2037" operator="equal">
      <formula>"NO"</formula>
    </cfRule>
    <cfRule type="cellIs" dxfId="1735" priority="2038" operator="equal">
      <formula>"SI"</formula>
    </cfRule>
  </conditionalFormatting>
  <conditionalFormatting sqref="AN139:AO141">
    <cfRule type="cellIs" dxfId="1734" priority="2025" operator="equal">
      <formula>"NO"</formula>
    </cfRule>
  </conditionalFormatting>
  <conditionalFormatting sqref="W139:X139">
    <cfRule type="expression" dxfId="1733" priority="2034">
      <formula>AA139=10</formula>
    </cfRule>
    <cfRule type="expression" dxfId="1732" priority="2035">
      <formula>W139=25</formula>
    </cfRule>
    <cfRule type="expression" dxfId="1731" priority="2036">
      <formula>Y139=15</formula>
    </cfRule>
  </conditionalFormatting>
  <conditionalFormatting sqref="AJ139:AK141">
    <cfRule type="cellIs" dxfId="1730" priority="2029" operator="equal">
      <formula>"NO"</formula>
    </cfRule>
    <cfRule type="cellIs" dxfId="1729" priority="2030" operator="equal">
      <formula>"SI"</formula>
    </cfRule>
  </conditionalFormatting>
  <conditionalFormatting sqref="AL139:AM141">
    <cfRule type="cellIs" dxfId="1728" priority="2027" operator="equal">
      <formula>"ALE"</formula>
    </cfRule>
    <cfRule type="cellIs" dxfId="1727" priority="2028" operator="equal">
      <formula>"CON"</formula>
    </cfRule>
  </conditionalFormatting>
  <conditionalFormatting sqref="W146:X146">
    <cfRule type="expression" dxfId="1726" priority="1854">
      <formula>AA146=10</formula>
    </cfRule>
    <cfRule type="expression" dxfId="1725" priority="1855">
      <formula>W146=25</formula>
    </cfRule>
    <cfRule type="expression" dxfId="1724" priority="1856">
      <formula>Y146=15</formula>
    </cfRule>
  </conditionalFormatting>
  <conditionalFormatting sqref="U145:V149">
    <cfRule type="cellIs" dxfId="1723" priority="2024" operator="equal">
      <formula>"X"</formula>
    </cfRule>
  </conditionalFormatting>
  <conditionalFormatting sqref="AJ148:AK149">
    <cfRule type="cellIs" dxfId="1722" priority="2022" operator="equal">
      <formula>"NO"</formula>
    </cfRule>
    <cfRule type="cellIs" dxfId="1721" priority="2023" operator="equal">
      <formula>"SI"</formula>
    </cfRule>
  </conditionalFormatting>
  <conditionalFormatting sqref="AL148:AM149">
    <cfRule type="cellIs" dxfId="1720" priority="2020" operator="equal">
      <formula>"ALE"</formula>
    </cfRule>
    <cfRule type="cellIs" dxfId="1719" priority="2021" operator="equal">
      <formula>"CON"</formula>
    </cfRule>
  </conditionalFormatting>
  <conditionalFormatting sqref="U145:U149">
    <cfRule type="cellIs" dxfId="1718" priority="1965" operator="equal">
      <formula>"Y"</formula>
    </cfRule>
  </conditionalFormatting>
  <conditionalFormatting sqref="AH145:AI149">
    <cfRule type="cellIs" dxfId="1717" priority="2016" operator="equal">
      <formula>0</formula>
    </cfRule>
    <cfRule type="cellIs" dxfId="1716" priority="2017" operator="between">
      <formula>"0.1"</formula>
      <formula>100</formula>
    </cfRule>
    <cfRule type="cellIs" dxfId="1715" priority="2018" operator="between">
      <formula>0</formula>
      <formula>100</formula>
    </cfRule>
    <cfRule type="cellIs" dxfId="1714" priority="2019" operator="between">
      <formula>0</formula>
      <formula>100</formula>
    </cfRule>
  </conditionalFormatting>
  <conditionalFormatting sqref="AI145:AI149">
    <cfRule type="cellIs" dxfId="1713" priority="2013" operator="equal">
      <formula>0</formula>
    </cfRule>
    <cfRule type="cellIs" dxfId="1712" priority="2014" operator="between">
      <formula>0</formula>
      <formula>100</formula>
    </cfRule>
    <cfRule type="cellIs" dxfId="1711" priority="2015" operator="between">
      <formula>"0.1"</formula>
      <formula>100</formula>
    </cfRule>
  </conditionalFormatting>
  <conditionalFormatting sqref="BA145">
    <cfRule type="cellIs" dxfId="1710" priority="2011" operator="equal">
      <formula>"NO"</formula>
    </cfRule>
    <cfRule type="cellIs" dxfId="1709" priority="2012" operator="equal">
      <formula>"SI"</formula>
    </cfRule>
  </conditionalFormatting>
  <conditionalFormatting sqref="AH145:AH149">
    <cfRule type="cellIs" dxfId="1708" priority="2010" operator="equal">
      <formula>0.58</formula>
    </cfRule>
  </conditionalFormatting>
  <conditionalFormatting sqref="AI145:AI149">
    <cfRule type="cellIs" dxfId="1707" priority="2009" operator="equal">
      <formula>0.56</formula>
    </cfRule>
  </conditionalFormatting>
  <conditionalFormatting sqref="AX145:AX149">
    <cfRule type="expression" dxfId="1706" priority="1983">
      <formula>"&lt;,2"</formula>
    </cfRule>
  </conditionalFormatting>
  <conditionalFormatting sqref="AV145:AV149">
    <cfRule type="expression" dxfId="1705" priority="1982">
      <formula>"&lt;,2"</formula>
    </cfRule>
  </conditionalFormatting>
  <conditionalFormatting sqref="AZ145">
    <cfRule type="expression" dxfId="1704" priority="1984">
      <formula>$BC145=25</formula>
    </cfRule>
    <cfRule type="expression" dxfId="1703" priority="1985">
      <formula>$BC145=24</formula>
    </cfRule>
    <cfRule type="expression" dxfId="1702" priority="1986">
      <formula>$BC145=23</formula>
    </cfRule>
    <cfRule type="expression" dxfId="1701" priority="1987">
      <formula>$BC145=22</formula>
    </cfRule>
    <cfRule type="expression" dxfId="1700" priority="1988">
      <formula>$BC145=21</formula>
    </cfRule>
    <cfRule type="expression" dxfId="1699" priority="1989">
      <formula>$BC145=20</formula>
    </cfRule>
    <cfRule type="expression" dxfId="1698" priority="1990">
      <formula>$BC145=19</formula>
    </cfRule>
    <cfRule type="expression" dxfId="1697" priority="1991">
      <formula>$BC145=18</formula>
    </cfRule>
    <cfRule type="expression" dxfId="1696" priority="1992">
      <formula>$BC145=17</formula>
    </cfRule>
    <cfRule type="expression" dxfId="1695" priority="1993">
      <formula>$BC145=16</formula>
    </cfRule>
    <cfRule type="expression" dxfId="1694" priority="1994">
      <formula>$BC145=15</formula>
    </cfRule>
    <cfRule type="expression" dxfId="1693" priority="1995">
      <formula>$BC145=14</formula>
    </cfRule>
    <cfRule type="expression" dxfId="1692" priority="1996">
      <formula>$BC145=13</formula>
    </cfRule>
    <cfRule type="expression" dxfId="1691" priority="1997">
      <formula>$BC145=12</formula>
    </cfRule>
    <cfRule type="expression" dxfId="1690" priority="1998">
      <formula>$BC145=11</formula>
    </cfRule>
    <cfRule type="expression" dxfId="1689" priority="1999">
      <formula>$BC145=10</formula>
    </cfRule>
    <cfRule type="expression" dxfId="1688" priority="2000">
      <formula>$BC145=9</formula>
    </cfRule>
    <cfRule type="expression" dxfId="1687" priority="2001">
      <formula>$BC145=8</formula>
    </cfRule>
    <cfRule type="expression" dxfId="1686" priority="2002">
      <formula>$BC145=7</formula>
    </cfRule>
    <cfRule type="expression" dxfId="1685" priority="2003">
      <formula>$BC145=6</formula>
    </cfRule>
    <cfRule type="expression" dxfId="1684" priority="2004">
      <formula>$BC145=5</formula>
    </cfRule>
    <cfRule type="expression" dxfId="1683" priority="2005">
      <formula>$BC145=4</formula>
    </cfRule>
    <cfRule type="expression" dxfId="1682" priority="2006">
      <formula>$BC145=3</formula>
    </cfRule>
    <cfRule type="expression" dxfId="1681" priority="2007">
      <formula>$BC145=2</formula>
    </cfRule>
    <cfRule type="expression" dxfId="1680" priority="2008">
      <formula>$BC145=1</formula>
    </cfRule>
  </conditionalFormatting>
  <conditionalFormatting sqref="AW145:AW149">
    <cfRule type="beginsWith" dxfId="1679" priority="1977" operator="beginsWith" text="MUY ALTA">
      <formula>LEFT(AW145,LEN("MUY ALTA"))="MUY ALTA"</formula>
    </cfRule>
    <cfRule type="beginsWith" dxfId="1678" priority="1978" operator="beginsWith" text="ALTA">
      <formula>LEFT(AW145,LEN("ALTA"))="ALTA"</formula>
    </cfRule>
    <cfRule type="beginsWith" dxfId="1677" priority="1979" operator="beginsWith" text="MEDIA">
      <formula>LEFT(AW145,LEN("MEDIA"))="MEDIA"</formula>
    </cfRule>
    <cfRule type="beginsWith" dxfId="1676" priority="1980" operator="beginsWith" text="BAJA">
      <formula>LEFT(AW145,LEN("BAJA"))="BAJA"</formula>
    </cfRule>
    <cfRule type="beginsWith" dxfId="1675" priority="1981" operator="beginsWith" text="MUY BAJA">
      <formula>LEFT(AW145,LEN("MUY BAJA"))="MUY BAJA"</formula>
    </cfRule>
  </conditionalFormatting>
  <conditionalFormatting sqref="AY145:AY149">
    <cfRule type="beginsWith" dxfId="1674" priority="1972" operator="beginsWith" text="MUY ALTA">
      <formula>LEFT(AY145,LEN("MUY ALTA"))="MUY ALTA"</formula>
    </cfRule>
    <cfRule type="beginsWith" dxfId="1673" priority="1973" operator="beginsWith" text="ALTA">
      <formula>LEFT(AY145,LEN("ALTA"))="ALTA"</formula>
    </cfRule>
    <cfRule type="beginsWith" dxfId="1672" priority="1974" operator="beginsWith" text="MEDIA">
      <formula>LEFT(AY145,LEN("MEDIA"))="MEDIA"</formula>
    </cfRule>
    <cfRule type="beginsWith" dxfId="1671" priority="1975" operator="beginsWith" text="BAJA">
      <formula>LEFT(AY145,LEN("BAJA"))="BAJA"</formula>
    </cfRule>
    <cfRule type="beginsWith" dxfId="1670" priority="1976" operator="beginsWith" text="MUY BAJA">
      <formula>LEFT(AY145,LEN("MUY BAJA"))="MUY BAJA"</formula>
    </cfRule>
  </conditionalFormatting>
  <conditionalFormatting sqref="AN148:AO149">
    <cfRule type="cellIs" dxfId="1669" priority="1970" operator="equal">
      <formula>"NO"</formula>
    </cfRule>
  </conditionalFormatting>
  <conditionalFormatting sqref="BA145:BA149">
    <cfRule type="cellIs" dxfId="1668" priority="1967" operator="equal">
      <formula>"Evitar"</formula>
    </cfRule>
    <cfRule type="cellIs" dxfId="1667" priority="1968" operator="equal">
      <formula>"Aceptar"</formula>
    </cfRule>
    <cfRule type="cellIs" dxfId="1666" priority="1969" operator="equal">
      <formula>"Reducir"</formula>
    </cfRule>
  </conditionalFormatting>
  <conditionalFormatting sqref="V145:V149">
    <cfRule type="cellIs" dxfId="1665" priority="1966" operator="equal">
      <formula>"X"</formula>
    </cfRule>
  </conditionalFormatting>
  <conditionalFormatting sqref="R145">
    <cfRule type="expression" dxfId="1664" priority="1940">
      <formula>$S145=25</formula>
    </cfRule>
    <cfRule type="expression" dxfId="1663" priority="1941">
      <formula>$S145=24</formula>
    </cfRule>
    <cfRule type="expression" dxfId="1662" priority="1942">
      <formula>$S145=23</formula>
    </cfRule>
    <cfRule type="expression" dxfId="1661" priority="1943">
      <formula>$S145=22</formula>
    </cfRule>
    <cfRule type="expression" dxfId="1660" priority="1944">
      <formula>$S145=21</formula>
    </cfRule>
    <cfRule type="expression" dxfId="1659" priority="1945">
      <formula>$S145=20</formula>
    </cfRule>
    <cfRule type="expression" dxfId="1658" priority="1946">
      <formula>$S145=19</formula>
    </cfRule>
    <cfRule type="expression" dxfId="1657" priority="1947">
      <formula>$S145=18</formula>
    </cfRule>
    <cfRule type="expression" dxfId="1656" priority="1948">
      <formula>$S145=17</formula>
    </cfRule>
    <cfRule type="expression" dxfId="1655" priority="1949">
      <formula>$S145=16</formula>
    </cfRule>
    <cfRule type="expression" dxfId="1654" priority="1950">
      <formula>$S145=15</formula>
    </cfRule>
    <cfRule type="expression" dxfId="1653" priority="1951">
      <formula>$S145=14</formula>
    </cfRule>
    <cfRule type="expression" dxfId="1652" priority="1952">
      <formula>$S145=13</formula>
    </cfRule>
    <cfRule type="expression" dxfId="1651" priority="1953">
      <formula>$S145=12</formula>
    </cfRule>
    <cfRule type="expression" dxfId="1650" priority="1954">
      <formula>$S145=11</formula>
    </cfRule>
    <cfRule type="expression" dxfId="1649" priority="1955">
      <formula>$S145=10</formula>
    </cfRule>
    <cfRule type="expression" dxfId="1648" priority="1956">
      <formula>$S145=9</formula>
    </cfRule>
    <cfRule type="expression" dxfId="1647" priority="1957">
      <formula>$S145=8</formula>
    </cfRule>
    <cfRule type="expression" dxfId="1646" priority="1958">
      <formula>$S145=7</formula>
    </cfRule>
    <cfRule type="expression" dxfId="1645" priority="1959">
      <formula>$S145=6</formula>
    </cfRule>
    <cfRule type="expression" dxfId="1644" priority="1960">
      <formula>$S145=5</formula>
    </cfRule>
    <cfRule type="expression" dxfId="1643" priority="1961">
      <formula>$S145=4</formula>
    </cfRule>
    <cfRule type="expression" dxfId="1642" priority="1962">
      <formula>$S145=3</formula>
    </cfRule>
    <cfRule type="expression" dxfId="1641" priority="1963">
      <formula>$S145=2</formula>
    </cfRule>
    <cfRule type="expression" dxfId="1640" priority="1964">
      <formula>$S145=1</formula>
    </cfRule>
  </conditionalFormatting>
  <conditionalFormatting sqref="P145:P149">
    <cfRule type="expression" dxfId="1639" priority="1939">
      <formula>"&lt;,2"</formula>
    </cfRule>
  </conditionalFormatting>
  <conditionalFormatting sqref="Q145:Q149">
    <cfRule type="cellIs" dxfId="1638" priority="1931" operator="equal">
      <formula>20</formula>
    </cfRule>
    <cfRule type="cellIs" dxfId="1637" priority="1932" operator="equal">
      <formula>10</formula>
    </cfRule>
    <cfRule type="cellIs" dxfId="1636" priority="1933" operator="equal">
      <formula>5</formula>
    </cfRule>
    <cfRule type="cellIs" dxfId="1635" priority="1934" operator="equal">
      <formula>1</formula>
    </cfRule>
    <cfRule type="cellIs" dxfId="1634" priority="1935" operator="equal">
      <formula>0.8</formula>
    </cfRule>
    <cfRule type="cellIs" dxfId="1633" priority="1936" operator="equal">
      <formula>0.6</formula>
    </cfRule>
    <cfRule type="cellIs" dxfId="1632" priority="1937" operator="equal">
      <formula>0.4</formula>
    </cfRule>
    <cfRule type="cellIs" dxfId="1631" priority="1938" operator="equal">
      <formula>20%</formula>
    </cfRule>
  </conditionalFormatting>
  <conditionalFormatting sqref="O145:O149">
    <cfRule type="cellIs" dxfId="1630" priority="1924" operator="equal">
      <formula>"MUY ALTA "</formula>
    </cfRule>
    <cfRule type="cellIs" dxfId="1629" priority="1925" operator="equal">
      <formula>"MUY ALTA"</formula>
    </cfRule>
    <cfRule type="cellIs" dxfId="1628" priority="1926" operator="equal">
      <formula>"ALTA"</formula>
    </cfRule>
    <cfRule type="cellIs" dxfId="1627" priority="1927" operator="equal">
      <formula>"MEDIA"</formula>
    </cfRule>
    <cfRule type="cellIs" dxfId="1626" priority="1928" operator="equal">
      <formula>"BAJA"</formula>
    </cfRule>
    <cfRule type="cellIs" dxfId="1625" priority="1929" operator="equal">
      <formula>"MUY BAJA"</formula>
    </cfRule>
    <cfRule type="cellIs" dxfId="1624" priority="1930" operator="equal">
      <formula>0.2</formula>
    </cfRule>
  </conditionalFormatting>
  <conditionalFormatting sqref="N145:N149">
    <cfRule type="beginsWith" priority="1917" operator="beginsWith" text="La actividad que conlleva el riesgo se ejecuta como máximos 2 veces por año">
      <formula>LEFT(N145,LEN("La actividad que conlleva el riesgo se ejecuta como máximos 2 veces por año"))="La actividad que conlleva el riesgo se ejecuta como máximos 2 veces por año"</formula>
    </cfRule>
    <cfRule type="cellIs" dxfId="1623" priority="1918" operator="equal">
      <formula>"La actividad que conlleva el riesgo se ejecuta como máximos 2 veces por año"</formula>
    </cfRule>
    <cfRule type="cellIs" dxfId="1622" priority="1919" operator="equal">
      <formula>"La actividad que conlleva el riesgo se ejecuta como máximos 2 veces por año "</formula>
    </cfRule>
    <cfRule type="containsText" dxfId="1621" priority="1921" operator="containsText" text="La actividad que conlleva el riesgo se ejecuta como máximos 2 veces por año">
      <formula>NOT(ISERROR(SEARCH("La actividad que conlleva el riesgo se ejecuta como máximos 2 veces por año",N145)))</formula>
    </cfRule>
    <cfRule type="cellIs" dxfId="1620" priority="1922" operator="equal">
      <formula>"La actividad que conlleva el riesgo se ejecuta como máximos 2 veces por año"</formula>
    </cfRule>
    <cfRule type="cellIs" dxfId="1619" priority="1923" operator="equal">
      <formula>"La actividad que conlleva el riesgo se ejecuta como máximos 2 veces por año"</formula>
    </cfRule>
  </conditionalFormatting>
  <conditionalFormatting sqref="V145:V149">
    <cfRule type="expression" dxfId="1618" priority="1915">
      <formula>U145=Y</formula>
    </cfRule>
    <cfRule type="expression" dxfId="1617" priority="1916">
      <formula>U145="y"</formula>
    </cfRule>
  </conditionalFormatting>
  <conditionalFormatting sqref="V146">
    <cfRule type="expression" dxfId="1616" priority="1913">
      <formula>$U$20=Y</formula>
    </cfRule>
    <cfRule type="expression" dxfId="1615" priority="1914">
      <formula>$U$20=x</formula>
    </cfRule>
  </conditionalFormatting>
  <conditionalFormatting sqref="U145:U149">
    <cfRule type="expression" dxfId="1614" priority="1912">
      <formula>V145="X"</formula>
    </cfRule>
  </conditionalFormatting>
  <conditionalFormatting sqref="V145:V149">
    <cfRule type="expression" dxfId="1613" priority="1910">
      <formula>U145=Y</formula>
    </cfRule>
    <cfRule type="expression" dxfId="1612" priority="1911">
      <formula>U145="y"</formula>
    </cfRule>
  </conditionalFormatting>
  <conditionalFormatting sqref="V146">
    <cfRule type="expression" dxfId="1611" priority="1908">
      <formula>$U$20=Y</formula>
    </cfRule>
    <cfRule type="expression" dxfId="1610" priority="1909">
      <formula>$U$20=x</formula>
    </cfRule>
  </conditionalFormatting>
  <conditionalFormatting sqref="U145:U149">
    <cfRule type="expression" dxfId="1609" priority="1907">
      <formula>V145="X"</formula>
    </cfRule>
  </conditionalFormatting>
  <conditionalFormatting sqref="AA145:AB145">
    <cfRule type="expression" dxfId="1608" priority="1897">
      <formula>AA145=10</formula>
    </cfRule>
    <cfRule type="expression" dxfId="1607" priority="1898">
      <formula>Y145=15</formula>
    </cfRule>
    <cfRule type="expression" dxfId="1606" priority="1899">
      <formula>W145=25</formula>
    </cfRule>
    <cfRule type="cellIs" dxfId="1605" priority="1906" operator="equal">
      <formula>25</formula>
    </cfRule>
  </conditionalFormatting>
  <conditionalFormatting sqref="AA145:AB145">
    <cfRule type="expression" dxfId="1604" priority="1903">
      <formula>AC145=15</formula>
    </cfRule>
    <cfRule type="expression" dxfId="1603" priority="1904">
      <formula>AE145=10</formula>
    </cfRule>
    <cfRule type="expression" dxfId="1602" priority="1905">
      <formula>AC145=15</formula>
    </cfRule>
  </conditionalFormatting>
  <conditionalFormatting sqref="Y145:Z145">
    <cfRule type="expression" dxfId="1601" priority="1900">
      <formula>Y145=15</formula>
    </cfRule>
    <cfRule type="expression" dxfId="1600" priority="1901">
      <formula>AA145=10</formula>
    </cfRule>
    <cfRule type="expression" dxfId="1599" priority="1902">
      <formula>W145=25</formula>
    </cfRule>
  </conditionalFormatting>
  <conditionalFormatting sqref="AC145:AD145">
    <cfRule type="cellIs" dxfId="1598" priority="1896" operator="equal">
      <formula>25</formula>
    </cfRule>
  </conditionalFormatting>
  <conditionalFormatting sqref="AE145:AF145">
    <cfRule type="cellIs" dxfId="1597" priority="1895" operator="equal">
      <formula>15</formula>
    </cfRule>
  </conditionalFormatting>
  <conditionalFormatting sqref="AC145:AD145">
    <cfRule type="expression" dxfId="1596" priority="1894">
      <formula>AE145=15</formula>
    </cfRule>
  </conditionalFormatting>
  <conditionalFormatting sqref="AE145:AF145">
    <cfRule type="expression" dxfId="1595" priority="1893">
      <formula>AC145=25</formula>
    </cfRule>
  </conditionalFormatting>
  <conditionalFormatting sqref="AA147:AB149">
    <cfRule type="expression" dxfId="1594" priority="1880">
      <formula>AA147=10</formula>
    </cfRule>
    <cfRule type="expression" dxfId="1593" priority="1881">
      <formula>Y147=15</formula>
    </cfRule>
    <cfRule type="expression" dxfId="1592" priority="1882">
      <formula>W147=25</formula>
    </cfRule>
    <cfRule type="cellIs" dxfId="1591" priority="1892" operator="equal">
      <formula>25</formula>
    </cfRule>
  </conditionalFormatting>
  <conditionalFormatting sqref="AA147:AB149">
    <cfRule type="expression" dxfId="1590" priority="1889">
      <formula>AC147=15</formula>
    </cfRule>
    <cfRule type="expression" dxfId="1589" priority="1890">
      <formula>AE147=10</formula>
    </cfRule>
    <cfRule type="expression" dxfId="1588" priority="1891">
      <formula>AC147=15</formula>
    </cfRule>
  </conditionalFormatting>
  <conditionalFormatting sqref="W147:X149">
    <cfRule type="expression" dxfId="1587" priority="1886">
      <formula>AA147=10</formula>
    </cfRule>
    <cfRule type="expression" dxfId="1586" priority="1887">
      <formula>W147=25</formula>
    </cfRule>
    <cfRule type="expression" dxfId="1585" priority="1888">
      <formula>Y147=15</formula>
    </cfRule>
  </conditionalFormatting>
  <conditionalFormatting sqref="Y147:Z149">
    <cfRule type="expression" dxfId="1584" priority="1883">
      <formula>Y147=15</formula>
    </cfRule>
    <cfRule type="expression" dxfId="1583" priority="1884">
      <formula>AA147=10</formula>
    </cfRule>
    <cfRule type="expression" dxfId="1582" priority="1885">
      <formula>W147=25</formula>
    </cfRule>
  </conditionalFormatting>
  <conditionalFormatting sqref="AA146:AB146">
    <cfRule type="expression" dxfId="1581" priority="1870">
      <formula>AA146=10</formula>
    </cfRule>
    <cfRule type="expression" dxfId="1580" priority="1871">
      <formula>Y146=15</formula>
    </cfRule>
    <cfRule type="expression" dxfId="1579" priority="1872">
      <formula>W146=25</formula>
    </cfRule>
    <cfRule type="cellIs" dxfId="1578" priority="1879" operator="equal">
      <formula>25</formula>
    </cfRule>
  </conditionalFormatting>
  <conditionalFormatting sqref="AA146:AB146">
    <cfRule type="expression" dxfId="1577" priority="1876">
      <formula>AC146=15</formula>
    </cfRule>
    <cfRule type="expression" dxfId="1576" priority="1877">
      <formula>AE146=10</formula>
    </cfRule>
    <cfRule type="expression" dxfId="1575" priority="1878">
      <formula>AC146=15</formula>
    </cfRule>
  </conditionalFormatting>
  <conditionalFormatting sqref="Y146:Z146">
    <cfRule type="expression" dxfId="1574" priority="1873">
      <formula>Y146=15</formula>
    </cfRule>
    <cfRule type="expression" dxfId="1573" priority="1874">
      <formula>AA146=10</formula>
    </cfRule>
    <cfRule type="expression" dxfId="1572" priority="1875">
      <formula>W146=25</formula>
    </cfRule>
  </conditionalFormatting>
  <conditionalFormatting sqref="AC146:AD149">
    <cfRule type="cellIs" dxfId="1571" priority="1869" operator="equal">
      <formula>25</formula>
    </cfRule>
  </conditionalFormatting>
  <conditionalFormatting sqref="AE146:AF149">
    <cfRule type="cellIs" dxfId="1570" priority="1868" operator="equal">
      <formula>15</formula>
    </cfRule>
  </conditionalFormatting>
  <conditionalFormatting sqref="AC146:AD149">
    <cfRule type="expression" dxfId="1569" priority="1867">
      <formula>AE146=15</formula>
    </cfRule>
  </conditionalFormatting>
  <conditionalFormatting sqref="AE146:AF149">
    <cfRule type="expression" dxfId="1568" priority="1866">
      <formula>AC146=25</formula>
    </cfRule>
  </conditionalFormatting>
  <conditionalFormatting sqref="CA145:CC149 CE145:CG149 CI145:CK149 CM145:CO149">
    <cfRule type="cellIs" dxfId="1567" priority="1864" operator="equal">
      <formula>"NO"</formula>
    </cfRule>
    <cfRule type="cellIs" dxfId="1566" priority="1865" operator="equal">
      <formula>"SI"</formula>
    </cfRule>
  </conditionalFormatting>
  <conditionalFormatting sqref="DA145:DC149 DE145:DG149 DM145:DO149 DI145:DK149">
    <cfRule type="cellIs" dxfId="1565" priority="1862" operator="equal">
      <formula>"NO"</formula>
    </cfRule>
    <cfRule type="cellIs" dxfId="1564" priority="1863" operator="equal">
      <formula>"SI"</formula>
    </cfRule>
  </conditionalFormatting>
  <conditionalFormatting sqref="CV145:CY149">
    <cfRule type="cellIs" dxfId="1563" priority="1860" operator="equal">
      <formula>"NO"</formula>
    </cfRule>
    <cfRule type="cellIs" dxfId="1562" priority="1861" operator="equal">
      <formula>"SI"</formula>
    </cfRule>
  </conditionalFormatting>
  <conditionalFormatting sqref="AN145:AO147">
    <cfRule type="cellIs" dxfId="1561" priority="1848" operator="equal">
      <formula>"NO"</formula>
    </cfRule>
  </conditionalFormatting>
  <conditionalFormatting sqref="W145:X145">
    <cfRule type="expression" dxfId="1560" priority="1857">
      <formula>AA145=10</formula>
    </cfRule>
    <cfRule type="expression" dxfId="1559" priority="1858">
      <formula>W145=25</formula>
    </cfRule>
    <cfRule type="expression" dxfId="1558" priority="1859">
      <formula>Y145=15</formula>
    </cfRule>
  </conditionalFormatting>
  <conditionalFormatting sqref="AJ145:AK147">
    <cfRule type="cellIs" dxfId="1557" priority="1852" operator="equal">
      <formula>"NO"</formula>
    </cfRule>
    <cfRule type="cellIs" dxfId="1556" priority="1853" operator="equal">
      <formula>"SI"</formula>
    </cfRule>
  </conditionalFormatting>
  <conditionalFormatting sqref="AL145:AM147">
    <cfRule type="cellIs" dxfId="1555" priority="1850" operator="equal">
      <formula>"ALE"</formula>
    </cfRule>
    <cfRule type="cellIs" dxfId="1554" priority="1851" operator="equal">
      <formula>"CON"</formula>
    </cfRule>
  </conditionalFormatting>
  <conditionalFormatting sqref="W152:X152">
    <cfRule type="expression" dxfId="1553" priority="1677">
      <formula>AA152=10</formula>
    </cfRule>
    <cfRule type="expression" dxfId="1552" priority="1678">
      <formula>W152=25</formula>
    </cfRule>
    <cfRule type="expression" dxfId="1551" priority="1679">
      <formula>Y152=15</formula>
    </cfRule>
  </conditionalFormatting>
  <conditionalFormatting sqref="U151:V155">
    <cfRule type="cellIs" dxfId="1550" priority="1847" operator="equal">
      <formula>"X"</formula>
    </cfRule>
  </conditionalFormatting>
  <conditionalFormatting sqref="AJ154:AK155">
    <cfRule type="cellIs" dxfId="1549" priority="1845" operator="equal">
      <formula>"NO"</formula>
    </cfRule>
    <cfRule type="cellIs" dxfId="1548" priority="1846" operator="equal">
      <formula>"SI"</formula>
    </cfRule>
  </conditionalFormatting>
  <conditionalFormatting sqref="AL154:AM155">
    <cfRule type="cellIs" dxfId="1547" priority="1843" operator="equal">
      <formula>"ALE"</formula>
    </cfRule>
    <cfRule type="cellIs" dxfId="1546" priority="1844" operator="equal">
      <formula>"CON"</formula>
    </cfRule>
  </conditionalFormatting>
  <conditionalFormatting sqref="U151:U155">
    <cfRule type="cellIs" dxfId="1545" priority="1788" operator="equal">
      <formula>"Y"</formula>
    </cfRule>
  </conditionalFormatting>
  <conditionalFormatting sqref="AH151:AI155">
    <cfRule type="cellIs" dxfId="1544" priority="1839" operator="equal">
      <formula>0</formula>
    </cfRule>
    <cfRule type="cellIs" dxfId="1543" priority="1840" operator="between">
      <formula>"0.1"</formula>
      <formula>100</formula>
    </cfRule>
    <cfRule type="cellIs" dxfId="1542" priority="1841" operator="between">
      <formula>0</formula>
      <formula>100</formula>
    </cfRule>
    <cfRule type="cellIs" dxfId="1541" priority="1842" operator="between">
      <formula>0</formula>
      <formula>100</formula>
    </cfRule>
  </conditionalFormatting>
  <conditionalFormatting sqref="AI151:AI155">
    <cfRule type="cellIs" dxfId="1540" priority="1836" operator="equal">
      <formula>0</formula>
    </cfRule>
    <cfRule type="cellIs" dxfId="1539" priority="1837" operator="between">
      <formula>0</formula>
      <formula>100</formula>
    </cfRule>
    <cfRule type="cellIs" dxfId="1538" priority="1838" operator="between">
      <formula>"0.1"</formula>
      <formula>100</formula>
    </cfRule>
  </conditionalFormatting>
  <conditionalFormatting sqref="BA151">
    <cfRule type="cellIs" dxfId="1537" priority="1834" operator="equal">
      <formula>"NO"</formula>
    </cfRule>
    <cfRule type="cellIs" dxfId="1536" priority="1835" operator="equal">
      <formula>"SI"</formula>
    </cfRule>
  </conditionalFormatting>
  <conditionalFormatting sqref="AH151:AH155">
    <cfRule type="cellIs" dxfId="1535" priority="1833" operator="equal">
      <formula>0.58</formula>
    </cfRule>
  </conditionalFormatting>
  <conditionalFormatting sqref="AI151:AI155">
    <cfRule type="cellIs" dxfId="1534" priority="1832" operator="equal">
      <formula>0.56</formula>
    </cfRule>
  </conditionalFormatting>
  <conditionalFormatting sqref="AX151:AX155">
    <cfRule type="expression" dxfId="1533" priority="1806">
      <formula>"&lt;,2"</formula>
    </cfRule>
  </conditionalFormatting>
  <conditionalFormatting sqref="AV151:AV155">
    <cfRule type="expression" dxfId="1532" priority="1805">
      <formula>"&lt;,2"</formula>
    </cfRule>
  </conditionalFormatting>
  <conditionalFormatting sqref="AZ151">
    <cfRule type="expression" dxfId="1531" priority="1807">
      <formula>$BC151=25</formula>
    </cfRule>
    <cfRule type="expression" dxfId="1530" priority="1808">
      <formula>$BC151=24</formula>
    </cfRule>
    <cfRule type="expression" dxfId="1529" priority="1809">
      <formula>$BC151=23</formula>
    </cfRule>
    <cfRule type="expression" dxfId="1528" priority="1810">
      <formula>$BC151=22</formula>
    </cfRule>
    <cfRule type="expression" dxfId="1527" priority="1811">
      <formula>$BC151=21</formula>
    </cfRule>
    <cfRule type="expression" dxfId="1526" priority="1812">
      <formula>$BC151=20</formula>
    </cfRule>
    <cfRule type="expression" dxfId="1525" priority="1813">
      <formula>$BC151=19</formula>
    </cfRule>
    <cfRule type="expression" dxfId="1524" priority="1814">
      <formula>$BC151=18</formula>
    </cfRule>
    <cfRule type="expression" dxfId="1523" priority="1815">
      <formula>$BC151=17</formula>
    </cfRule>
    <cfRule type="expression" dxfId="1522" priority="1816">
      <formula>$BC151=16</formula>
    </cfRule>
    <cfRule type="expression" dxfId="1521" priority="1817">
      <formula>$BC151=15</formula>
    </cfRule>
    <cfRule type="expression" dxfId="1520" priority="1818">
      <formula>$BC151=14</formula>
    </cfRule>
    <cfRule type="expression" dxfId="1519" priority="1819">
      <formula>$BC151=13</formula>
    </cfRule>
    <cfRule type="expression" dxfId="1518" priority="1820">
      <formula>$BC151=12</formula>
    </cfRule>
    <cfRule type="expression" dxfId="1517" priority="1821">
      <formula>$BC151=11</formula>
    </cfRule>
    <cfRule type="expression" dxfId="1516" priority="1822">
      <formula>$BC151=10</formula>
    </cfRule>
    <cfRule type="expression" dxfId="1515" priority="1823">
      <formula>$BC151=9</formula>
    </cfRule>
    <cfRule type="expression" dxfId="1514" priority="1824">
      <formula>$BC151=8</formula>
    </cfRule>
    <cfRule type="expression" dxfId="1513" priority="1825">
      <formula>$BC151=7</formula>
    </cfRule>
    <cfRule type="expression" dxfId="1512" priority="1826">
      <formula>$BC151=6</formula>
    </cfRule>
    <cfRule type="expression" dxfId="1511" priority="1827">
      <formula>$BC151=5</formula>
    </cfRule>
    <cfRule type="expression" dxfId="1510" priority="1828">
      <formula>$BC151=4</formula>
    </cfRule>
    <cfRule type="expression" dxfId="1509" priority="1829">
      <formula>$BC151=3</formula>
    </cfRule>
    <cfRule type="expression" dxfId="1508" priority="1830">
      <formula>$BC151=2</formula>
    </cfRule>
    <cfRule type="expression" dxfId="1507" priority="1831">
      <formula>$BC151=1</formula>
    </cfRule>
  </conditionalFormatting>
  <conditionalFormatting sqref="AW151:AW155">
    <cfRule type="beginsWith" dxfId="1506" priority="1800" operator="beginsWith" text="MUY ALTA">
      <formula>LEFT(AW151,LEN("MUY ALTA"))="MUY ALTA"</formula>
    </cfRule>
    <cfRule type="beginsWith" dxfId="1505" priority="1801" operator="beginsWith" text="ALTA">
      <formula>LEFT(AW151,LEN("ALTA"))="ALTA"</formula>
    </cfRule>
    <cfRule type="beginsWith" dxfId="1504" priority="1802" operator="beginsWith" text="MEDIA">
      <formula>LEFT(AW151,LEN("MEDIA"))="MEDIA"</formula>
    </cfRule>
    <cfRule type="beginsWith" dxfId="1503" priority="1803" operator="beginsWith" text="BAJA">
      <formula>LEFT(AW151,LEN("BAJA"))="BAJA"</formula>
    </cfRule>
    <cfRule type="beginsWith" dxfId="1502" priority="1804" operator="beginsWith" text="MUY BAJA">
      <formula>LEFT(AW151,LEN("MUY BAJA"))="MUY BAJA"</formula>
    </cfRule>
  </conditionalFormatting>
  <conditionalFormatting sqref="AY151:AY155">
    <cfRule type="beginsWith" dxfId="1501" priority="1795" operator="beginsWith" text="MUY ALTA">
      <formula>LEFT(AY151,LEN("MUY ALTA"))="MUY ALTA"</formula>
    </cfRule>
    <cfRule type="beginsWith" dxfId="1500" priority="1796" operator="beginsWith" text="ALTA">
      <formula>LEFT(AY151,LEN("ALTA"))="ALTA"</formula>
    </cfRule>
    <cfRule type="beginsWith" dxfId="1499" priority="1797" operator="beginsWith" text="MEDIA">
      <formula>LEFT(AY151,LEN("MEDIA"))="MEDIA"</formula>
    </cfRule>
    <cfRule type="beginsWith" dxfId="1498" priority="1798" operator="beginsWith" text="BAJA">
      <formula>LEFT(AY151,LEN("BAJA"))="BAJA"</formula>
    </cfRule>
    <cfRule type="beginsWith" dxfId="1497" priority="1799" operator="beginsWith" text="MUY BAJA">
      <formula>LEFT(AY151,LEN("MUY BAJA"))="MUY BAJA"</formula>
    </cfRule>
  </conditionalFormatting>
  <conditionalFormatting sqref="AN154:AO155">
    <cfRule type="cellIs" dxfId="1496" priority="1793" operator="equal">
      <formula>"NO"</formula>
    </cfRule>
  </conditionalFormatting>
  <conditionalFormatting sqref="BA151:BA155">
    <cfRule type="cellIs" dxfId="1495" priority="1790" operator="equal">
      <formula>"Evitar"</formula>
    </cfRule>
    <cfRule type="cellIs" dxfId="1494" priority="1791" operator="equal">
      <formula>"Aceptar"</formula>
    </cfRule>
    <cfRule type="cellIs" dxfId="1493" priority="1792" operator="equal">
      <formula>"Reducir"</formula>
    </cfRule>
  </conditionalFormatting>
  <conditionalFormatting sqref="V151:V155">
    <cfRule type="cellIs" dxfId="1492" priority="1789" operator="equal">
      <formula>"X"</formula>
    </cfRule>
  </conditionalFormatting>
  <conditionalFormatting sqref="R151">
    <cfRule type="expression" dxfId="1491" priority="1763">
      <formula>$S151=25</formula>
    </cfRule>
    <cfRule type="expression" dxfId="1490" priority="1764">
      <formula>$S151=24</formula>
    </cfRule>
    <cfRule type="expression" dxfId="1489" priority="1765">
      <formula>$S151=23</formula>
    </cfRule>
    <cfRule type="expression" dxfId="1488" priority="1766">
      <formula>$S151=22</formula>
    </cfRule>
    <cfRule type="expression" dxfId="1487" priority="1767">
      <formula>$S151=21</formula>
    </cfRule>
    <cfRule type="expression" dxfId="1486" priority="1768">
      <formula>$S151=20</formula>
    </cfRule>
    <cfRule type="expression" dxfId="1485" priority="1769">
      <formula>$S151=19</formula>
    </cfRule>
    <cfRule type="expression" dxfId="1484" priority="1770">
      <formula>$S151=18</formula>
    </cfRule>
    <cfRule type="expression" dxfId="1483" priority="1771">
      <formula>$S151=17</formula>
    </cfRule>
    <cfRule type="expression" dxfId="1482" priority="1772">
      <formula>$S151=16</formula>
    </cfRule>
    <cfRule type="expression" dxfId="1481" priority="1773">
      <formula>$S151=15</formula>
    </cfRule>
    <cfRule type="expression" dxfId="1480" priority="1774">
      <formula>$S151=14</formula>
    </cfRule>
    <cfRule type="expression" dxfId="1479" priority="1775">
      <formula>$S151=13</formula>
    </cfRule>
    <cfRule type="expression" dxfId="1478" priority="1776">
      <formula>$S151=12</formula>
    </cfRule>
    <cfRule type="expression" dxfId="1477" priority="1777">
      <formula>$S151=11</formula>
    </cfRule>
    <cfRule type="expression" dxfId="1476" priority="1778">
      <formula>$S151=10</formula>
    </cfRule>
    <cfRule type="expression" dxfId="1475" priority="1779">
      <formula>$S151=9</formula>
    </cfRule>
    <cfRule type="expression" dxfId="1474" priority="1780">
      <formula>$S151=8</formula>
    </cfRule>
    <cfRule type="expression" dxfId="1473" priority="1781">
      <formula>$S151=7</formula>
    </cfRule>
    <cfRule type="expression" dxfId="1472" priority="1782">
      <formula>$S151=6</formula>
    </cfRule>
    <cfRule type="expression" dxfId="1471" priority="1783">
      <formula>$S151=5</formula>
    </cfRule>
    <cfRule type="expression" dxfId="1470" priority="1784">
      <formula>$S151=4</formula>
    </cfRule>
    <cfRule type="expression" dxfId="1469" priority="1785">
      <formula>$S151=3</formula>
    </cfRule>
    <cfRule type="expression" dxfId="1468" priority="1786">
      <formula>$S151=2</formula>
    </cfRule>
    <cfRule type="expression" dxfId="1467" priority="1787">
      <formula>$S151=1</formula>
    </cfRule>
  </conditionalFormatting>
  <conditionalFormatting sqref="P151:P155">
    <cfRule type="expression" dxfId="1466" priority="1762">
      <formula>"&lt;,2"</formula>
    </cfRule>
  </conditionalFormatting>
  <conditionalFormatting sqref="Q151:Q155">
    <cfRule type="cellIs" dxfId="1465" priority="1754" operator="equal">
      <formula>20</formula>
    </cfRule>
    <cfRule type="cellIs" dxfId="1464" priority="1755" operator="equal">
      <formula>10</formula>
    </cfRule>
    <cfRule type="cellIs" dxfId="1463" priority="1756" operator="equal">
      <formula>5</formula>
    </cfRule>
    <cfRule type="cellIs" dxfId="1462" priority="1757" operator="equal">
      <formula>1</formula>
    </cfRule>
    <cfRule type="cellIs" dxfId="1461" priority="1758" operator="equal">
      <formula>0.8</formula>
    </cfRule>
    <cfRule type="cellIs" dxfId="1460" priority="1759" operator="equal">
      <formula>0.6</formula>
    </cfRule>
    <cfRule type="cellIs" dxfId="1459" priority="1760" operator="equal">
      <formula>0.4</formula>
    </cfRule>
    <cfRule type="cellIs" dxfId="1458" priority="1761" operator="equal">
      <formula>20%</formula>
    </cfRule>
  </conditionalFormatting>
  <conditionalFormatting sqref="O151:O155">
    <cfRule type="cellIs" dxfId="1457" priority="1747" operator="equal">
      <formula>"MUY ALTA "</formula>
    </cfRule>
    <cfRule type="cellIs" dxfId="1456" priority="1748" operator="equal">
      <formula>"MUY ALTA"</formula>
    </cfRule>
    <cfRule type="cellIs" dxfId="1455" priority="1749" operator="equal">
      <formula>"ALTA"</formula>
    </cfRule>
    <cfRule type="cellIs" dxfId="1454" priority="1750" operator="equal">
      <formula>"MEDIA"</formula>
    </cfRule>
    <cfRule type="cellIs" dxfId="1453" priority="1751" operator="equal">
      <formula>"BAJA"</formula>
    </cfRule>
    <cfRule type="cellIs" dxfId="1452" priority="1752" operator="equal">
      <formula>"MUY BAJA"</formula>
    </cfRule>
    <cfRule type="cellIs" dxfId="1451" priority="1753" operator="equal">
      <formula>0.2</formula>
    </cfRule>
  </conditionalFormatting>
  <conditionalFormatting sqref="N151:N155">
    <cfRule type="beginsWith" priority="1740" operator="beginsWith" text="La actividad que conlleva el riesgo se ejecuta como máximos 2 veces por año">
      <formula>LEFT(N151,LEN("La actividad que conlleva el riesgo se ejecuta como máximos 2 veces por año"))="La actividad que conlleva el riesgo se ejecuta como máximos 2 veces por año"</formula>
    </cfRule>
    <cfRule type="cellIs" dxfId="1450" priority="1741" operator="equal">
      <formula>"La actividad que conlleva el riesgo se ejecuta como máximos 2 veces por año"</formula>
    </cfRule>
    <cfRule type="cellIs" dxfId="1449" priority="1742" operator="equal">
      <formula>"La actividad que conlleva el riesgo se ejecuta como máximos 2 veces por año "</formula>
    </cfRule>
    <cfRule type="containsText" dxfId="1448" priority="1744" operator="containsText" text="La actividad que conlleva el riesgo se ejecuta como máximos 2 veces por año">
      <formula>NOT(ISERROR(SEARCH("La actividad que conlleva el riesgo se ejecuta como máximos 2 veces por año",N151)))</formula>
    </cfRule>
    <cfRule type="cellIs" dxfId="1447" priority="1745" operator="equal">
      <formula>"La actividad que conlleva el riesgo se ejecuta como máximos 2 veces por año"</formula>
    </cfRule>
    <cfRule type="cellIs" dxfId="1446" priority="1746" operator="equal">
      <formula>"La actividad que conlleva el riesgo se ejecuta como máximos 2 veces por año"</formula>
    </cfRule>
  </conditionalFormatting>
  <conditionalFormatting sqref="V151:V155">
    <cfRule type="expression" dxfId="1445" priority="1738">
      <formula>U151=Y</formula>
    </cfRule>
    <cfRule type="expression" dxfId="1444" priority="1739">
      <formula>U151="y"</formula>
    </cfRule>
  </conditionalFormatting>
  <conditionalFormatting sqref="V152">
    <cfRule type="expression" dxfId="1443" priority="1736">
      <formula>$U$20=Y</formula>
    </cfRule>
    <cfRule type="expression" dxfId="1442" priority="1737">
      <formula>$U$20=x</formula>
    </cfRule>
  </conditionalFormatting>
  <conditionalFormatting sqref="U151:U155">
    <cfRule type="expression" dxfId="1441" priority="1735">
      <formula>V151="X"</formula>
    </cfRule>
  </conditionalFormatting>
  <conditionalFormatting sqref="V151:V155">
    <cfRule type="expression" dxfId="1440" priority="1733">
      <formula>U151=Y</formula>
    </cfRule>
    <cfRule type="expression" dxfId="1439" priority="1734">
      <formula>U151="y"</formula>
    </cfRule>
  </conditionalFormatting>
  <conditionalFormatting sqref="V152">
    <cfRule type="expression" dxfId="1438" priority="1731">
      <formula>$U$20=Y</formula>
    </cfRule>
    <cfRule type="expression" dxfId="1437" priority="1732">
      <formula>$U$20=x</formula>
    </cfRule>
  </conditionalFormatting>
  <conditionalFormatting sqref="U151:U155">
    <cfRule type="expression" dxfId="1436" priority="1730">
      <formula>V151="X"</formula>
    </cfRule>
  </conditionalFormatting>
  <conditionalFormatting sqref="AA151:AB151">
    <cfRule type="expression" dxfId="1435" priority="1720">
      <formula>AA151=10</formula>
    </cfRule>
    <cfRule type="expression" dxfId="1434" priority="1721">
      <formula>Y151=15</formula>
    </cfRule>
    <cfRule type="expression" dxfId="1433" priority="1722">
      <formula>W151=25</formula>
    </cfRule>
    <cfRule type="cellIs" dxfId="1432" priority="1729" operator="equal">
      <formula>25</formula>
    </cfRule>
  </conditionalFormatting>
  <conditionalFormatting sqref="AA151:AB151">
    <cfRule type="expression" dxfId="1431" priority="1726">
      <formula>AC151=15</formula>
    </cfRule>
    <cfRule type="expression" dxfId="1430" priority="1727">
      <formula>AE151=10</formula>
    </cfRule>
    <cfRule type="expression" dxfId="1429" priority="1728">
      <formula>AC151=15</formula>
    </cfRule>
  </conditionalFormatting>
  <conditionalFormatting sqref="Y151:Z151">
    <cfRule type="expression" dxfId="1428" priority="1723">
      <formula>Y151=15</formula>
    </cfRule>
    <cfRule type="expression" dxfId="1427" priority="1724">
      <formula>AA151=10</formula>
    </cfRule>
    <cfRule type="expression" dxfId="1426" priority="1725">
      <formula>W151=25</formula>
    </cfRule>
  </conditionalFormatting>
  <conditionalFormatting sqref="AC151:AD151">
    <cfRule type="expression" dxfId="1425" priority="1717">
      <formula>AE151=15</formula>
    </cfRule>
  </conditionalFormatting>
  <conditionalFormatting sqref="AE151:AF151">
    <cfRule type="expression" dxfId="1424" priority="1716">
      <formula>AC151=25</formula>
    </cfRule>
  </conditionalFormatting>
  <conditionalFormatting sqref="AA153:AB155">
    <cfRule type="expression" dxfId="1423" priority="1703">
      <formula>AA153=10</formula>
    </cfRule>
    <cfRule type="expression" dxfId="1422" priority="1704">
      <formula>Y153=15</formula>
    </cfRule>
    <cfRule type="expression" dxfId="1421" priority="1705">
      <formula>W153=25</formula>
    </cfRule>
    <cfRule type="cellIs" dxfId="1420" priority="1715" operator="equal">
      <formula>25</formula>
    </cfRule>
  </conditionalFormatting>
  <conditionalFormatting sqref="AA153:AB155">
    <cfRule type="expression" dxfId="1419" priority="1712">
      <formula>AC153=15</formula>
    </cfRule>
    <cfRule type="expression" dxfId="1418" priority="1713">
      <formula>AE153=10</formula>
    </cfRule>
    <cfRule type="expression" dxfId="1417" priority="1714">
      <formula>AC153=15</formula>
    </cfRule>
  </conditionalFormatting>
  <conditionalFormatting sqref="W153:X155">
    <cfRule type="expression" dxfId="1416" priority="1709">
      <formula>AA153=10</formula>
    </cfRule>
    <cfRule type="expression" dxfId="1415" priority="1710">
      <formula>W153=25</formula>
    </cfRule>
    <cfRule type="expression" dxfId="1414" priority="1711">
      <formula>Y153=15</formula>
    </cfRule>
  </conditionalFormatting>
  <conditionalFormatting sqref="Y153:Z155">
    <cfRule type="expression" dxfId="1413" priority="1706">
      <formula>Y153=15</formula>
    </cfRule>
    <cfRule type="expression" dxfId="1412" priority="1707">
      <formula>AA153=10</formula>
    </cfRule>
    <cfRule type="expression" dxfId="1411" priority="1708">
      <formula>W153=25</formula>
    </cfRule>
  </conditionalFormatting>
  <conditionalFormatting sqref="AA152:AB152">
    <cfRule type="expression" dxfId="1410" priority="1693">
      <formula>AA152=10</formula>
    </cfRule>
    <cfRule type="expression" dxfId="1409" priority="1694">
      <formula>Y152=15</formula>
    </cfRule>
    <cfRule type="expression" dxfId="1408" priority="1695">
      <formula>W152=25</formula>
    </cfRule>
    <cfRule type="cellIs" dxfId="1407" priority="1702" operator="equal">
      <formula>25</formula>
    </cfRule>
  </conditionalFormatting>
  <conditionalFormatting sqref="AA152:AB152">
    <cfRule type="expression" dxfId="1406" priority="1699">
      <formula>AC152=15</formula>
    </cfRule>
    <cfRule type="expression" dxfId="1405" priority="1700">
      <formula>AE152=10</formula>
    </cfRule>
    <cfRule type="expression" dxfId="1404" priority="1701">
      <formula>AC152=15</formula>
    </cfRule>
  </conditionalFormatting>
  <conditionalFormatting sqref="Y152:Z152">
    <cfRule type="expression" dxfId="1403" priority="1696">
      <formula>Y152=15</formula>
    </cfRule>
    <cfRule type="expression" dxfId="1402" priority="1697">
      <formula>AA152=10</formula>
    </cfRule>
    <cfRule type="expression" dxfId="1401" priority="1698">
      <formula>W152=25</formula>
    </cfRule>
  </conditionalFormatting>
  <conditionalFormatting sqref="AC152:AD155">
    <cfRule type="cellIs" dxfId="1400" priority="1692" operator="equal">
      <formula>25</formula>
    </cfRule>
  </conditionalFormatting>
  <conditionalFormatting sqref="AE152:AF155">
    <cfRule type="cellIs" dxfId="1399" priority="1691" operator="equal">
      <formula>15</formula>
    </cfRule>
  </conditionalFormatting>
  <conditionalFormatting sqref="AC152:AD155">
    <cfRule type="expression" dxfId="1398" priority="1690">
      <formula>AE152=15</formula>
    </cfRule>
  </conditionalFormatting>
  <conditionalFormatting sqref="AE152:AF155">
    <cfRule type="expression" dxfId="1397" priority="1689">
      <formula>AC152=25</formula>
    </cfRule>
  </conditionalFormatting>
  <conditionalFormatting sqref="CA151:CC155 CE151:CG155 CI151:CK155 CM151:CO155">
    <cfRule type="cellIs" dxfId="1396" priority="1687" operator="equal">
      <formula>"NO"</formula>
    </cfRule>
    <cfRule type="cellIs" dxfId="1395" priority="1688" operator="equal">
      <formula>"SI"</formula>
    </cfRule>
  </conditionalFormatting>
  <conditionalFormatting sqref="DA151:DC155 DE151:DG155 DM151:DO155 DI151:DK155">
    <cfRule type="cellIs" dxfId="1394" priority="1685" operator="equal">
      <formula>"NO"</formula>
    </cfRule>
    <cfRule type="cellIs" dxfId="1393" priority="1686" operator="equal">
      <formula>"SI"</formula>
    </cfRule>
  </conditionalFormatting>
  <conditionalFormatting sqref="CV151:CY155">
    <cfRule type="cellIs" dxfId="1392" priority="1683" operator="equal">
      <formula>"NO"</formula>
    </cfRule>
    <cfRule type="cellIs" dxfId="1391" priority="1684" operator="equal">
      <formula>"SI"</formula>
    </cfRule>
  </conditionalFormatting>
  <conditionalFormatting sqref="W151:X151">
    <cfRule type="expression" dxfId="1390" priority="1680">
      <formula>AA151=10</formula>
    </cfRule>
    <cfRule type="expression" dxfId="1389" priority="1681">
      <formula>W151=25</formula>
    </cfRule>
    <cfRule type="expression" dxfId="1388" priority="1682">
      <formula>Y151=15</formula>
    </cfRule>
  </conditionalFormatting>
  <conditionalFormatting sqref="AJ151:AK153">
    <cfRule type="cellIs" dxfId="1387" priority="1675" operator="equal">
      <formula>"NO"</formula>
    </cfRule>
    <cfRule type="cellIs" dxfId="1386" priority="1676" operator="equal">
      <formula>"SI"</formula>
    </cfRule>
  </conditionalFormatting>
  <conditionalFormatting sqref="AL151:AM153">
    <cfRule type="cellIs" dxfId="1385" priority="1673" operator="equal">
      <formula>"ALE"</formula>
    </cfRule>
    <cfRule type="cellIs" dxfId="1384" priority="1674" operator="equal">
      <formula>"CON"</formula>
    </cfRule>
  </conditionalFormatting>
  <conditionalFormatting sqref="W158:X158">
    <cfRule type="expression" dxfId="1383" priority="1500">
      <formula>AA158=10</formula>
    </cfRule>
    <cfRule type="expression" dxfId="1382" priority="1501">
      <formula>W158=25</formula>
    </cfRule>
    <cfRule type="expression" dxfId="1381" priority="1502">
      <formula>Y158=15</formula>
    </cfRule>
  </conditionalFormatting>
  <conditionalFormatting sqref="U157:V161">
    <cfRule type="cellIs" dxfId="1380" priority="1670" operator="equal">
      <formula>"X"</formula>
    </cfRule>
  </conditionalFormatting>
  <conditionalFormatting sqref="AJ160:AK161">
    <cfRule type="cellIs" dxfId="1379" priority="1668" operator="equal">
      <formula>"NO"</formula>
    </cfRule>
    <cfRule type="cellIs" dxfId="1378" priority="1669" operator="equal">
      <formula>"SI"</formula>
    </cfRule>
  </conditionalFormatting>
  <conditionalFormatting sqref="AL160:AM161">
    <cfRule type="cellIs" dxfId="1377" priority="1666" operator="equal">
      <formula>"ALE"</formula>
    </cfRule>
    <cfRule type="cellIs" dxfId="1376" priority="1667" operator="equal">
      <formula>"CON"</formula>
    </cfRule>
  </conditionalFormatting>
  <conditionalFormatting sqref="U157:U161">
    <cfRule type="cellIs" dxfId="1375" priority="1611" operator="equal">
      <formula>"Y"</formula>
    </cfRule>
  </conditionalFormatting>
  <conditionalFormatting sqref="AH157:AI161">
    <cfRule type="cellIs" dxfId="1374" priority="1662" operator="equal">
      <formula>0</formula>
    </cfRule>
    <cfRule type="cellIs" dxfId="1373" priority="1663" operator="between">
      <formula>"0.1"</formula>
      <formula>100</formula>
    </cfRule>
    <cfRule type="cellIs" dxfId="1372" priority="1664" operator="between">
      <formula>0</formula>
      <formula>100</formula>
    </cfRule>
    <cfRule type="cellIs" dxfId="1371" priority="1665" operator="between">
      <formula>0</formula>
      <formula>100</formula>
    </cfRule>
  </conditionalFormatting>
  <conditionalFormatting sqref="AI157:AI161">
    <cfRule type="cellIs" dxfId="1370" priority="1659" operator="equal">
      <formula>0</formula>
    </cfRule>
    <cfRule type="cellIs" dxfId="1369" priority="1660" operator="between">
      <formula>0</formula>
      <formula>100</formula>
    </cfRule>
    <cfRule type="cellIs" dxfId="1368" priority="1661" operator="between">
      <formula>"0.1"</formula>
      <formula>100</formula>
    </cfRule>
  </conditionalFormatting>
  <conditionalFormatting sqref="BA157">
    <cfRule type="cellIs" dxfId="1367" priority="1657" operator="equal">
      <formula>"NO"</formula>
    </cfRule>
    <cfRule type="cellIs" dxfId="1366" priority="1658" operator="equal">
      <formula>"SI"</formula>
    </cfRule>
  </conditionalFormatting>
  <conditionalFormatting sqref="AH157:AH161">
    <cfRule type="cellIs" dxfId="1365" priority="1656" operator="equal">
      <formula>0.58</formula>
    </cfRule>
  </conditionalFormatting>
  <conditionalFormatting sqref="AI157:AI161">
    <cfRule type="cellIs" dxfId="1364" priority="1655" operator="equal">
      <formula>0.56</formula>
    </cfRule>
  </conditionalFormatting>
  <conditionalFormatting sqref="AX157:AX161">
    <cfRule type="expression" dxfId="1363" priority="1629">
      <formula>"&lt;,2"</formula>
    </cfRule>
  </conditionalFormatting>
  <conditionalFormatting sqref="AV157:AV161">
    <cfRule type="expression" dxfId="1362" priority="1628">
      <formula>"&lt;,2"</formula>
    </cfRule>
  </conditionalFormatting>
  <conditionalFormatting sqref="AZ157">
    <cfRule type="expression" dxfId="1361" priority="1630">
      <formula>$BC157=25</formula>
    </cfRule>
    <cfRule type="expression" dxfId="1360" priority="1631">
      <formula>$BC157=24</formula>
    </cfRule>
    <cfRule type="expression" dxfId="1359" priority="1632">
      <formula>$BC157=23</formula>
    </cfRule>
    <cfRule type="expression" dxfId="1358" priority="1633">
      <formula>$BC157=22</formula>
    </cfRule>
    <cfRule type="expression" dxfId="1357" priority="1634">
      <formula>$BC157=21</formula>
    </cfRule>
    <cfRule type="expression" dxfId="1356" priority="1635">
      <formula>$BC157=20</formula>
    </cfRule>
    <cfRule type="expression" dxfId="1355" priority="1636">
      <formula>$BC157=19</formula>
    </cfRule>
    <cfRule type="expression" dxfId="1354" priority="1637">
      <formula>$BC157=18</formula>
    </cfRule>
    <cfRule type="expression" dxfId="1353" priority="1638">
      <formula>$BC157=17</formula>
    </cfRule>
    <cfRule type="expression" dxfId="1352" priority="1639">
      <formula>$BC157=16</formula>
    </cfRule>
    <cfRule type="expression" dxfId="1351" priority="1640">
      <formula>$BC157=15</formula>
    </cfRule>
    <cfRule type="expression" dxfId="1350" priority="1641">
      <formula>$BC157=14</formula>
    </cfRule>
    <cfRule type="expression" dxfId="1349" priority="1642">
      <formula>$BC157=13</formula>
    </cfRule>
    <cfRule type="expression" dxfId="1348" priority="1643">
      <formula>$BC157=12</formula>
    </cfRule>
    <cfRule type="expression" dxfId="1347" priority="1644">
      <formula>$BC157=11</formula>
    </cfRule>
    <cfRule type="expression" dxfId="1346" priority="1645">
      <formula>$BC157=10</formula>
    </cfRule>
    <cfRule type="expression" dxfId="1345" priority="1646">
      <formula>$BC157=9</formula>
    </cfRule>
    <cfRule type="expression" dxfId="1344" priority="1647">
      <formula>$BC157=8</formula>
    </cfRule>
    <cfRule type="expression" dxfId="1343" priority="1648">
      <formula>$BC157=7</formula>
    </cfRule>
    <cfRule type="expression" dxfId="1342" priority="1649">
      <formula>$BC157=6</formula>
    </cfRule>
    <cfRule type="expression" dxfId="1341" priority="1650">
      <formula>$BC157=5</formula>
    </cfRule>
    <cfRule type="expression" dxfId="1340" priority="1651">
      <formula>$BC157=4</formula>
    </cfRule>
    <cfRule type="expression" dxfId="1339" priority="1652">
      <formula>$BC157=3</formula>
    </cfRule>
    <cfRule type="expression" dxfId="1338" priority="1653">
      <formula>$BC157=2</formula>
    </cfRule>
    <cfRule type="expression" dxfId="1337" priority="1654">
      <formula>$BC157=1</formula>
    </cfRule>
  </conditionalFormatting>
  <conditionalFormatting sqref="AW157:AW161">
    <cfRule type="beginsWith" dxfId="1336" priority="1623" operator="beginsWith" text="MUY ALTA">
      <formula>LEFT(AW157,LEN("MUY ALTA"))="MUY ALTA"</formula>
    </cfRule>
    <cfRule type="beginsWith" dxfId="1335" priority="1624" operator="beginsWith" text="ALTA">
      <formula>LEFT(AW157,LEN("ALTA"))="ALTA"</formula>
    </cfRule>
    <cfRule type="beginsWith" dxfId="1334" priority="1625" operator="beginsWith" text="MEDIA">
      <formula>LEFT(AW157,LEN("MEDIA"))="MEDIA"</formula>
    </cfRule>
    <cfRule type="beginsWith" dxfId="1333" priority="1626" operator="beginsWith" text="BAJA">
      <formula>LEFT(AW157,LEN("BAJA"))="BAJA"</formula>
    </cfRule>
    <cfRule type="beginsWith" dxfId="1332" priority="1627" operator="beginsWith" text="MUY BAJA">
      <formula>LEFT(AW157,LEN("MUY BAJA"))="MUY BAJA"</formula>
    </cfRule>
  </conditionalFormatting>
  <conditionalFormatting sqref="AY157:AY161">
    <cfRule type="beginsWith" dxfId="1331" priority="1618" operator="beginsWith" text="MUY ALTA">
      <formula>LEFT(AY157,LEN("MUY ALTA"))="MUY ALTA"</formula>
    </cfRule>
    <cfRule type="beginsWith" dxfId="1330" priority="1619" operator="beginsWith" text="ALTA">
      <formula>LEFT(AY157,LEN("ALTA"))="ALTA"</formula>
    </cfRule>
    <cfRule type="beginsWith" dxfId="1329" priority="1620" operator="beginsWith" text="MEDIA">
      <formula>LEFT(AY157,LEN("MEDIA"))="MEDIA"</formula>
    </cfRule>
    <cfRule type="beginsWith" dxfId="1328" priority="1621" operator="beginsWith" text="BAJA">
      <formula>LEFT(AY157,LEN("BAJA"))="BAJA"</formula>
    </cfRule>
    <cfRule type="beginsWith" dxfId="1327" priority="1622" operator="beginsWith" text="MUY BAJA">
      <formula>LEFT(AY157,LEN("MUY BAJA"))="MUY BAJA"</formula>
    </cfRule>
  </conditionalFormatting>
  <conditionalFormatting sqref="AN160:AO161">
    <cfRule type="cellIs" dxfId="1326" priority="1616" operator="equal">
      <formula>"NO"</formula>
    </cfRule>
  </conditionalFormatting>
  <conditionalFormatting sqref="BA157:BA161">
    <cfRule type="cellIs" dxfId="1325" priority="1613" operator="equal">
      <formula>"Evitar"</formula>
    </cfRule>
    <cfRule type="cellIs" dxfId="1324" priority="1614" operator="equal">
      <formula>"Aceptar"</formula>
    </cfRule>
    <cfRule type="cellIs" dxfId="1323" priority="1615" operator="equal">
      <formula>"Reducir"</formula>
    </cfRule>
  </conditionalFormatting>
  <conditionalFormatting sqref="V157:V161">
    <cfRule type="cellIs" dxfId="1322" priority="1612" operator="equal">
      <formula>"X"</formula>
    </cfRule>
  </conditionalFormatting>
  <conditionalFormatting sqref="R157">
    <cfRule type="expression" dxfId="1321" priority="1586">
      <formula>$S157=25</formula>
    </cfRule>
    <cfRule type="expression" dxfId="1320" priority="1587">
      <formula>$S157=24</formula>
    </cfRule>
    <cfRule type="expression" dxfId="1319" priority="1588">
      <formula>$S157=23</formula>
    </cfRule>
    <cfRule type="expression" dxfId="1318" priority="1589">
      <formula>$S157=22</formula>
    </cfRule>
    <cfRule type="expression" dxfId="1317" priority="1590">
      <formula>$S157=21</formula>
    </cfRule>
    <cfRule type="expression" dxfId="1316" priority="1591">
      <formula>$S157=20</formula>
    </cfRule>
    <cfRule type="expression" dxfId="1315" priority="1592">
      <formula>$S157=19</formula>
    </cfRule>
    <cfRule type="expression" dxfId="1314" priority="1593">
      <formula>$S157=18</formula>
    </cfRule>
    <cfRule type="expression" dxfId="1313" priority="1594">
      <formula>$S157=17</formula>
    </cfRule>
    <cfRule type="expression" dxfId="1312" priority="1595">
      <formula>$S157=16</formula>
    </cfRule>
    <cfRule type="expression" dxfId="1311" priority="1596">
      <formula>$S157=15</formula>
    </cfRule>
    <cfRule type="expression" dxfId="1310" priority="1597">
      <formula>$S157=14</formula>
    </cfRule>
    <cfRule type="expression" dxfId="1309" priority="1598">
      <formula>$S157=13</formula>
    </cfRule>
    <cfRule type="expression" dxfId="1308" priority="1599">
      <formula>$S157=12</formula>
    </cfRule>
    <cfRule type="expression" dxfId="1307" priority="1600">
      <formula>$S157=11</formula>
    </cfRule>
    <cfRule type="expression" dxfId="1306" priority="1601">
      <formula>$S157=10</formula>
    </cfRule>
    <cfRule type="expression" dxfId="1305" priority="1602">
      <formula>$S157=9</formula>
    </cfRule>
    <cfRule type="expression" dxfId="1304" priority="1603">
      <formula>$S157=8</formula>
    </cfRule>
    <cfRule type="expression" dxfId="1303" priority="1604">
      <formula>$S157=7</formula>
    </cfRule>
    <cfRule type="expression" dxfId="1302" priority="1605">
      <formula>$S157=6</formula>
    </cfRule>
    <cfRule type="expression" dxfId="1301" priority="1606">
      <formula>$S157=5</formula>
    </cfRule>
    <cfRule type="expression" dxfId="1300" priority="1607">
      <formula>$S157=4</formula>
    </cfRule>
    <cfRule type="expression" dxfId="1299" priority="1608">
      <formula>$S157=3</formula>
    </cfRule>
    <cfRule type="expression" dxfId="1298" priority="1609">
      <formula>$S157=2</formula>
    </cfRule>
    <cfRule type="expression" dxfId="1297" priority="1610">
      <formula>$S157=1</formula>
    </cfRule>
  </conditionalFormatting>
  <conditionalFormatting sqref="P157:P161">
    <cfRule type="expression" dxfId="1296" priority="1585">
      <formula>"&lt;,2"</formula>
    </cfRule>
  </conditionalFormatting>
  <conditionalFormatting sqref="Q157:Q161">
    <cfRule type="cellIs" dxfId="1295" priority="1577" operator="equal">
      <formula>20</formula>
    </cfRule>
    <cfRule type="cellIs" dxfId="1294" priority="1578" operator="equal">
      <formula>10</formula>
    </cfRule>
    <cfRule type="cellIs" dxfId="1293" priority="1579" operator="equal">
      <formula>5</formula>
    </cfRule>
    <cfRule type="cellIs" dxfId="1292" priority="1580" operator="equal">
      <formula>1</formula>
    </cfRule>
    <cfRule type="cellIs" dxfId="1291" priority="1581" operator="equal">
      <formula>0.8</formula>
    </cfRule>
    <cfRule type="cellIs" dxfId="1290" priority="1582" operator="equal">
      <formula>0.6</formula>
    </cfRule>
    <cfRule type="cellIs" dxfId="1289" priority="1583" operator="equal">
      <formula>0.4</formula>
    </cfRule>
    <cfRule type="cellIs" dxfId="1288" priority="1584" operator="equal">
      <formula>20%</formula>
    </cfRule>
  </conditionalFormatting>
  <conditionalFormatting sqref="O157:O161">
    <cfRule type="cellIs" dxfId="1287" priority="1570" operator="equal">
      <formula>"MUY ALTA "</formula>
    </cfRule>
    <cfRule type="cellIs" dxfId="1286" priority="1571" operator="equal">
      <formula>"MUY ALTA"</formula>
    </cfRule>
    <cfRule type="cellIs" dxfId="1285" priority="1572" operator="equal">
      <formula>"ALTA"</formula>
    </cfRule>
    <cfRule type="cellIs" dxfId="1284" priority="1573" operator="equal">
      <formula>"MEDIA"</formula>
    </cfRule>
    <cfRule type="cellIs" dxfId="1283" priority="1574" operator="equal">
      <formula>"BAJA"</formula>
    </cfRule>
    <cfRule type="cellIs" dxfId="1282" priority="1575" operator="equal">
      <formula>"MUY BAJA"</formula>
    </cfRule>
    <cfRule type="cellIs" dxfId="1281" priority="1576" operator="equal">
      <formula>0.2</formula>
    </cfRule>
  </conditionalFormatting>
  <conditionalFormatting sqref="N157:N161">
    <cfRule type="beginsWith" priority="1563" operator="beginsWith" text="La actividad que conlleva el riesgo se ejecuta como máximos 2 veces por año">
      <formula>LEFT(N157,LEN("La actividad que conlleva el riesgo se ejecuta como máximos 2 veces por año"))="La actividad que conlleva el riesgo se ejecuta como máximos 2 veces por año"</formula>
    </cfRule>
    <cfRule type="cellIs" dxfId="1280" priority="1564" operator="equal">
      <formula>"La actividad que conlleva el riesgo se ejecuta como máximos 2 veces por año"</formula>
    </cfRule>
    <cfRule type="cellIs" dxfId="1279" priority="1565" operator="equal">
      <formula>"La actividad que conlleva el riesgo se ejecuta como máximos 2 veces por año "</formula>
    </cfRule>
    <cfRule type="containsText" dxfId="1278" priority="1567" operator="containsText" text="La actividad que conlleva el riesgo se ejecuta como máximos 2 veces por año">
      <formula>NOT(ISERROR(SEARCH("La actividad que conlleva el riesgo se ejecuta como máximos 2 veces por año",N157)))</formula>
    </cfRule>
    <cfRule type="cellIs" dxfId="1277" priority="1568" operator="equal">
      <formula>"La actividad que conlleva el riesgo se ejecuta como máximos 2 veces por año"</formula>
    </cfRule>
    <cfRule type="cellIs" dxfId="1276" priority="1569" operator="equal">
      <formula>"La actividad que conlleva el riesgo se ejecuta como máximos 2 veces por año"</formula>
    </cfRule>
  </conditionalFormatting>
  <conditionalFormatting sqref="V157:V161">
    <cfRule type="expression" dxfId="1275" priority="1561">
      <formula>U157=Y</formula>
    </cfRule>
    <cfRule type="expression" dxfId="1274" priority="1562">
      <formula>U157="y"</formula>
    </cfRule>
  </conditionalFormatting>
  <conditionalFormatting sqref="V158">
    <cfRule type="expression" dxfId="1273" priority="1559">
      <formula>$U$20=Y</formula>
    </cfRule>
    <cfRule type="expression" dxfId="1272" priority="1560">
      <formula>$U$20=x</formula>
    </cfRule>
  </conditionalFormatting>
  <conditionalFormatting sqref="U157:U161">
    <cfRule type="expression" dxfId="1271" priority="1558">
      <formula>V157="X"</formula>
    </cfRule>
  </conditionalFormatting>
  <conditionalFormatting sqref="V157:V161">
    <cfRule type="expression" dxfId="1270" priority="1556">
      <formula>U157=Y</formula>
    </cfRule>
    <cfRule type="expression" dxfId="1269" priority="1557">
      <formula>U157="y"</formula>
    </cfRule>
  </conditionalFormatting>
  <conditionalFormatting sqref="V158">
    <cfRule type="expression" dxfId="1268" priority="1554">
      <formula>$U$20=Y</formula>
    </cfRule>
    <cfRule type="expression" dxfId="1267" priority="1555">
      <formula>$U$20=x</formula>
    </cfRule>
  </conditionalFormatting>
  <conditionalFormatting sqref="U157:U161">
    <cfRule type="expression" dxfId="1266" priority="1553">
      <formula>V157="X"</formula>
    </cfRule>
  </conditionalFormatting>
  <conditionalFormatting sqref="AA157:AB157">
    <cfRule type="expression" dxfId="1265" priority="1543">
      <formula>AA157=10</formula>
    </cfRule>
    <cfRule type="expression" dxfId="1264" priority="1544">
      <formula>Y157=15</formula>
    </cfRule>
    <cfRule type="expression" dxfId="1263" priority="1545">
      <formula>W157=25</formula>
    </cfRule>
    <cfRule type="cellIs" dxfId="1262" priority="1552" operator="equal">
      <formula>25</formula>
    </cfRule>
  </conditionalFormatting>
  <conditionalFormatting sqref="AA157:AB157">
    <cfRule type="expression" dxfId="1261" priority="1549">
      <formula>AC157=15</formula>
    </cfRule>
    <cfRule type="expression" dxfId="1260" priority="1550">
      <formula>AE157=10</formula>
    </cfRule>
    <cfRule type="expression" dxfId="1259" priority="1551">
      <formula>AC157=15</formula>
    </cfRule>
  </conditionalFormatting>
  <conditionalFormatting sqref="Y157:Z157">
    <cfRule type="expression" dxfId="1258" priority="1546">
      <formula>Y157=15</formula>
    </cfRule>
    <cfRule type="expression" dxfId="1257" priority="1547">
      <formula>AA157=10</formula>
    </cfRule>
    <cfRule type="expression" dxfId="1256" priority="1548">
      <formula>W157=25</formula>
    </cfRule>
  </conditionalFormatting>
  <conditionalFormatting sqref="AC157:AD157">
    <cfRule type="cellIs" dxfId="1255" priority="1542" operator="equal">
      <formula>25</formula>
    </cfRule>
  </conditionalFormatting>
  <conditionalFormatting sqref="AE157:AF157">
    <cfRule type="cellIs" dxfId="1254" priority="1541" operator="equal">
      <formula>15</formula>
    </cfRule>
  </conditionalFormatting>
  <conditionalFormatting sqref="AC157:AD157">
    <cfRule type="expression" dxfId="1253" priority="1540">
      <formula>AE157=15</formula>
    </cfRule>
  </conditionalFormatting>
  <conditionalFormatting sqref="AE157:AF157">
    <cfRule type="expression" dxfId="1252" priority="1539">
      <formula>AC157=25</formula>
    </cfRule>
  </conditionalFormatting>
  <conditionalFormatting sqref="AA158:AB158">
    <cfRule type="expression" dxfId="1251" priority="1516">
      <formula>AA158=10</formula>
    </cfRule>
    <cfRule type="expression" dxfId="1250" priority="1517">
      <formula>Y158=15</formula>
    </cfRule>
    <cfRule type="expression" dxfId="1249" priority="1518">
      <formula>W158=25</formula>
    </cfRule>
    <cfRule type="cellIs" dxfId="1248" priority="1525" operator="equal">
      <formula>25</formula>
    </cfRule>
  </conditionalFormatting>
  <conditionalFormatting sqref="Y158:Z158">
    <cfRule type="expression" dxfId="1247" priority="1519">
      <formula>Y158=15</formula>
    </cfRule>
    <cfRule type="expression" dxfId="1246" priority="1520">
      <formula>AA158=10</formula>
    </cfRule>
    <cfRule type="expression" dxfId="1245" priority="1521">
      <formula>W158=25</formula>
    </cfRule>
  </conditionalFormatting>
  <conditionalFormatting sqref="AC158:AD161">
    <cfRule type="cellIs" dxfId="1244" priority="1515" operator="equal">
      <formula>25</formula>
    </cfRule>
  </conditionalFormatting>
  <conditionalFormatting sqref="AE158:AF161">
    <cfRule type="cellIs" dxfId="1243" priority="1514" operator="equal">
      <formula>15</formula>
    </cfRule>
  </conditionalFormatting>
  <conditionalFormatting sqref="AC158:AD161">
    <cfRule type="expression" dxfId="1242" priority="1513">
      <formula>AE158=15</formula>
    </cfRule>
  </conditionalFormatting>
  <conditionalFormatting sqref="AE158:AF161">
    <cfRule type="expression" dxfId="1241" priority="1512">
      <formula>AC158=25</formula>
    </cfRule>
  </conditionalFormatting>
  <conditionalFormatting sqref="CA157:CC161 CE157:CG161 CI157:CK161 CM157:CO161">
    <cfRule type="cellIs" dxfId="1240" priority="1510" operator="equal">
      <formula>"NO"</formula>
    </cfRule>
    <cfRule type="cellIs" dxfId="1239" priority="1511" operator="equal">
      <formula>"SI"</formula>
    </cfRule>
  </conditionalFormatting>
  <conditionalFormatting sqref="DA157:DC161 DE157:DG161 DM157:DO161 DI157:DK161">
    <cfRule type="cellIs" dxfId="1238" priority="1508" operator="equal">
      <formula>"NO"</formula>
    </cfRule>
    <cfRule type="cellIs" dxfId="1237" priority="1509" operator="equal">
      <formula>"SI"</formula>
    </cfRule>
  </conditionalFormatting>
  <conditionalFormatting sqref="CV157:CY161">
    <cfRule type="cellIs" dxfId="1236" priority="1506" operator="equal">
      <formula>"NO"</formula>
    </cfRule>
    <cfRule type="cellIs" dxfId="1235" priority="1507" operator="equal">
      <formula>"SI"</formula>
    </cfRule>
  </conditionalFormatting>
  <conditionalFormatting sqref="AN157:AO159">
    <cfRule type="cellIs" dxfId="1234" priority="1494" operator="equal">
      <formula>"NO"</formula>
    </cfRule>
  </conditionalFormatting>
  <conditionalFormatting sqref="W157:X157">
    <cfRule type="expression" dxfId="1233" priority="1503">
      <formula>AA157=10</formula>
    </cfRule>
    <cfRule type="expression" dxfId="1232" priority="1504">
      <formula>W157=25</formula>
    </cfRule>
    <cfRule type="expression" dxfId="1231" priority="1505">
      <formula>Y157=15</formula>
    </cfRule>
  </conditionalFormatting>
  <conditionalFormatting sqref="AJ157:AK159">
    <cfRule type="cellIs" dxfId="1230" priority="1498" operator="equal">
      <formula>"NO"</formula>
    </cfRule>
    <cfRule type="cellIs" dxfId="1229" priority="1499" operator="equal">
      <formula>"SI"</formula>
    </cfRule>
  </conditionalFormatting>
  <conditionalFormatting sqref="AL157:AM159">
    <cfRule type="cellIs" dxfId="1228" priority="1496" operator="equal">
      <formula>"ALE"</formula>
    </cfRule>
    <cfRule type="cellIs" dxfId="1227" priority="1497" operator="equal">
      <formula>"CON"</formula>
    </cfRule>
  </conditionalFormatting>
  <conditionalFormatting sqref="U439:V443">
    <cfRule type="cellIs" dxfId="1226" priority="975" operator="equal">
      <formula>"X"</formula>
    </cfRule>
  </conditionalFormatting>
  <conditionalFormatting sqref="AJ441:AK443">
    <cfRule type="cellIs" dxfId="1225" priority="973" operator="equal">
      <formula>"NO"</formula>
    </cfRule>
    <cfRule type="cellIs" dxfId="1224" priority="974" operator="equal">
      <formula>"SI"</formula>
    </cfRule>
  </conditionalFormatting>
  <conditionalFormatting sqref="AL441:AM443">
    <cfRule type="cellIs" dxfId="1223" priority="971" operator="equal">
      <formula>"ALE"</formula>
    </cfRule>
    <cfRule type="cellIs" dxfId="1222" priority="972" operator="equal">
      <formula>"CON"</formula>
    </cfRule>
  </conditionalFormatting>
  <conditionalFormatting sqref="U439:U443">
    <cfRule type="cellIs" dxfId="1221" priority="916" operator="equal">
      <formula>"Y"</formula>
    </cfRule>
  </conditionalFormatting>
  <conditionalFormatting sqref="AH439:AI443">
    <cfRule type="cellIs" dxfId="1220" priority="967" operator="equal">
      <formula>0</formula>
    </cfRule>
    <cfRule type="cellIs" dxfId="1219" priority="968" operator="between">
      <formula>"0.1"</formula>
      <formula>100</formula>
    </cfRule>
    <cfRule type="cellIs" dxfId="1218" priority="969" operator="between">
      <formula>0</formula>
      <formula>100</formula>
    </cfRule>
    <cfRule type="cellIs" dxfId="1217" priority="970" operator="between">
      <formula>0</formula>
      <formula>100</formula>
    </cfRule>
  </conditionalFormatting>
  <conditionalFormatting sqref="AI439:AI443">
    <cfRule type="cellIs" dxfId="1216" priority="964" operator="equal">
      <formula>0</formula>
    </cfRule>
    <cfRule type="cellIs" dxfId="1215" priority="965" operator="between">
      <formula>0</formula>
      <formula>100</formula>
    </cfRule>
    <cfRule type="cellIs" dxfId="1214" priority="966" operator="between">
      <formula>"0.1"</formula>
      <formula>100</formula>
    </cfRule>
  </conditionalFormatting>
  <conditionalFormatting sqref="BA439">
    <cfRule type="cellIs" dxfId="1213" priority="962" operator="equal">
      <formula>"NO"</formula>
    </cfRule>
    <cfRule type="cellIs" dxfId="1212" priority="963" operator="equal">
      <formula>"SI"</formula>
    </cfRule>
  </conditionalFormatting>
  <conditionalFormatting sqref="AH439:AH443">
    <cfRule type="cellIs" dxfId="1211" priority="961" operator="equal">
      <formula>0.58</formula>
    </cfRule>
  </conditionalFormatting>
  <conditionalFormatting sqref="AI439:AI443">
    <cfRule type="cellIs" dxfId="1210" priority="960" operator="equal">
      <formula>0.56</formula>
    </cfRule>
  </conditionalFormatting>
  <conditionalFormatting sqref="AX439:AX443">
    <cfRule type="expression" dxfId="1209" priority="934">
      <formula>"&lt;,2"</formula>
    </cfRule>
  </conditionalFormatting>
  <conditionalFormatting sqref="AV439:AV443">
    <cfRule type="expression" dxfId="1208" priority="933">
      <formula>"&lt;,2"</formula>
    </cfRule>
  </conditionalFormatting>
  <conditionalFormatting sqref="AZ439">
    <cfRule type="expression" dxfId="1207" priority="935">
      <formula>$BC439=25</formula>
    </cfRule>
    <cfRule type="expression" dxfId="1206" priority="936">
      <formula>$BC439=24</formula>
    </cfRule>
    <cfRule type="expression" dxfId="1205" priority="937">
      <formula>$BC439=23</formula>
    </cfRule>
    <cfRule type="expression" dxfId="1204" priority="938">
      <formula>$BC439=22</formula>
    </cfRule>
    <cfRule type="expression" dxfId="1203" priority="939">
      <formula>$BC439=21</formula>
    </cfRule>
    <cfRule type="expression" dxfId="1202" priority="940">
      <formula>$BC439=20</formula>
    </cfRule>
    <cfRule type="expression" dxfId="1201" priority="941">
      <formula>$BC439=19</formula>
    </cfRule>
    <cfRule type="expression" dxfId="1200" priority="942">
      <formula>$BC439=18</formula>
    </cfRule>
    <cfRule type="expression" dxfId="1199" priority="943">
      <formula>$BC439=17</formula>
    </cfRule>
    <cfRule type="expression" dxfId="1198" priority="944">
      <formula>$BC439=16</formula>
    </cfRule>
    <cfRule type="expression" dxfId="1197" priority="945">
      <formula>$BC439=15</formula>
    </cfRule>
    <cfRule type="expression" dxfId="1196" priority="946">
      <formula>$BC439=14</formula>
    </cfRule>
    <cfRule type="expression" dxfId="1195" priority="947">
      <formula>$BC439=13</formula>
    </cfRule>
    <cfRule type="expression" dxfId="1194" priority="948">
      <formula>$BC439=12</formula>
    </cfRule>
    <cfRule type="expression" dxfId="1193" priority="949">
      <formula>$BC439=11</formula>
    </cfRule>
    <cfRule type="expression" dxfId="1192" priority="950">
      <formula>$BC439=10</formula>
    </cfRule>
    <cfRule type="expression" dxfId="1191" priority="951">
      <formula>$BC439=9</formula>
    </cfRule>
    <cfRule type="expression" dxfId="1190" priority="952">
      <formula>$BC439=8</formula>
    </cfRule>
    <cfRule type="expression" dxfId="1189" priority="953">
      <formula>$BC439=7</formula>
    </cfRule>
    <cfRule type="expression" dxfId="1188" priority="954">
      <formula>$BC439=6</formula>
    </cfRule>
    <cfRule type="expression" dxfId="1187" priority="955">
      <formula>$BC439=5</formula>
    </cfRule>
    <cfRule type="expression" dxfId="1186" priority="956">
      <formula>$BC439=4</formula>
    </cfRule>
    <cfRule type="expression" dxfId="1185" priority="957">
      <formula>$BC439=3</formula>
    </cfRule>
    <cfRule type="expression" dxfId="1184" priority="958">
      <formula>$BC439=2</formula>
    </cfRule>
    <cfRule type="expression" dxfId="1183" priority="959">
      <formula>$BC439=1</formula>
    </cfRule>
  </conditionalFormatting>
  <conditionalFormatting sqref="AW439:AW443">
    <cfRule type="beginsWith" dxfId="1182" priority="928" operator="beginsWith" text="MUY ALTA">
      <formula>LEFT(AW439,LEN("MUY ALTA"))="MUY ALTA"</formula>
    </cfRule>
    <cfRule type="beginsWith" dxfId="1181" priority="929" operator="beginsWith" text="ALTA">
      <formula>LEFT(AW439,LEN("ALTA"))="ALTA"</formula>
    </cfRule>
    <cfRule type="beginsWith" dxfId="1180" priority="930" operator="beginsWith" text="MEDIA">
      <formula>LEFT(AW439,LEN("MEDIA"))="MEDIA"</formula>
    </cfRule>
    <cfRule type="beginsWith" dxfId="1179" priority="931" operator="beginsWith" text="BAJA">
      <formula>LEFT(AW439,LEN("BAJA"))="BAJA"</formula>
    </cfRule>
    <cfRule type="beginsWith" dxfId="1178" priority="932" operator="beginsWith" text="MUY BAJA">
      <formula>LEFT(AW439,LEN("MUY BAJA"))="MUY BAJA"</formula>
    </cfRule>
  </conditionalFormatting>
  <conditionalFormatting sqref="AY439:AY443">
    <cfRule type="beginsWith" dxfId="1177" priority="923" operator="beginsWith" text="MUY ALTA">
      <formula>LEFT(AY439,LEN("MUY ALTA"))="MUY ALTA"</formula>
    </cfRule>
    <cfRule type="beginsWith" dxfId="1176" priority="924" operator="beginsWith" text="ALTA">
      <formula>LEFT(AY439,LEN("ALTA"))="ALTA"</formula>
    </cfRule>
    <cfRule type="beginsWith" dxfId="1175" priority="925" operator="beginsWith" text="MEDIA">
      <formula>LEFT(AY439,LEN("MEDIA"))="MEDIA"</formula>
    </cfRule>
    <cfRule type="beginsWith" dxfId="1174" priority="926" operator="beginsWith" text="BAJA">
      <formula>LEFT(AY439,LEN("BAJA"))="BAJA"</formula>
    </cfRule>
    <cfRule type="beginsWith" dxfId="1173" priority="927" operator="beginsWith" text="MUY BAJA">
      <formula>LEFT(AY439,LEN("MUY BAJA"))="MUY BAJA"</formula>
    </cfRule>
  </conditionalFormatting>
  <conditionalFormatting sqref="AN441:AO443">
    <cfRule type="cellIs" dxfId="1172" priority="921" operator="equal">
      <formula>"NO"</formula>
    </cfRule>
  </conditionalFormatting>
  <conditionalFormatting sqref="BA439:BA443">
    <cfRule type="cellIs" dxfId="1171" priority="918" operator="equal">
      <formula>"Evitar"</formula>
    </cfRule>
    <cfRule type="cellIs" dxfId="1170" priority="919" operator="equal">
      <formula>"Aceptar"</formula>
    </cfRule>
    <cfRule type="cellIs" dxfId="1169" priority="920" operator="equal">
      <formula>"Reducir"</formula>
    </cfRule>
  </conditionalFormatting>
  <conditionalFormatting sqref="V439:V443">
    <cfRule type="cellIs" dxfId="1168" priority="917" operator="equal">
      <formula>"X"</formula>
    </cfRule>
  </conditionalFormatting>
  <conditionalFormatting sqref="R439">
    <cfRule type="expression" dxfId="1167" priority="891">
      <formula>$S439=25</formula>
    </cfRule>
    <cfRule type="expression" dxfId="1166" priority="892">
      <formula>$S439=24</formula>
    </cfRule>
    <cfRule type="expression" dxfId="1165" priority="893">
      <formula>$S439=23</formula>
    </cfRule>
    <cfRule type="expression" dxfId="1164" priority="894">
      <formula>$S439=22</formula>
    </cfRule>
    <cfRule type="expression" dxfId="1163" priority="895">
      <formula>$S439=21</formula>
    </cfRule>
    <cfRule type="expression" dxfId="1162" priority="896">
      <formula>$S439=20</formula>
    </cfRule>
    <cfRule type="expression" dxfId="1161" priority="897">
      <formula>$S439=19</formula>
    </cfRule>
    <cfRule type="expression" dxfId="1160" priority="898">
      <formula>$S439=18</formula>
    </cfRule>
    <cfRule type="expression" dxfId="1159" priority="899">
      <formula>$S439=17</formula>
    </cfRule>
    <cfRule type="expression" dxfId="1158" priority="900">
      <formula>$S439=16</formula>
    </cfRule>
    <cfRule type="expression" dxfId="1157" priority="901">
      <formula>$S439=15</formula>
    </cfRule>
    <cfRule type="expression" dxfId="1156" priority="902">
      <formula>$S439=14</formula>
    </cfRule>
    <cfRule type="expression" dxfId="1155" priority="903">
      <formula>$S439=13</formula>
    </cfRule>
    <cfRule type="expression" dxfId="1154" priority="904">
      <formula>$S439=12</formula>
    </cfRule>
    <cfRule type="expression" dxfId="1153" priority="905">
      <formula>$S439=11</formula>
    </cfRule>
    <cfRule type="expression" dxfId="1152" priority="906">
      <formula>$S439=10</formula>
    </cfRule>
    <cfRule type="expression" dxfId="1151" priority="907">
      <formula>$S439=9</formula>
    </cfRule>
    <cfRule type="expression" dxfId="1150" priority="908">
      <formula>$S439=8</formula>
    </cfRule>
    <cfRule type="expression" dxfId="1149" priority="909">
      <formula>$S439=7</formula>
    </cfRule>
    <cfRule type="expression" dxfId="1148" priority="910">
      <formula>$S439=6</formula>
    </cfRule>
    <cfRule type="expression" dxfId="1147" priority="911">
      <formula>$S439=5</formula>
    </cfRule>
    <cfRule type="expression" dxfId="1146" priority="912">
      <formula>$S439=4</formula>
    </cfRule>
    <cfRule type="expression" dxfId="1145" priority="913">
      <formula>$S439=3</formula>
    </cfRule>
    <cfRule type="expression" dxfId="1144" priority="914">
      <formula>$S439=2</formula>
    </cfRule>
    <cfRule type="expression" dxfId="1143" priority="915">
      <formula>$S439=1</formula>
    </cfRule>
  </conditionalFormatting>
  <conditionalFormatting sqref="P439:P443">
    <cfRule type="expression" dxfId="1142" priority="890">
      <formula>"&lt;,2"</formula>
    </cfRule>
  </conditionalFormatting>
  <conditionalFormatting sqref="Q439:Q443">
    <cfRule type="cellIs" dxfId="1141" priority="882" operator="equal">
      <formula>20</formula>
    </cfRule>
    <cfRule type="cellIs" dxfId="1140" priority="883" operator="equal">
      <formula>10</formula>
    </cfRule>
    <cfRule type="cellIs" dxfId="1139" priority="884" operator="equal">
      <formula>5</formula>
    </cfRule>
    <cfRule type="cellIs" dxfId="1138" priority="885" operator="equal">
      <formula>1</formula>
    </cfRule>
    <cfRule type="cellIs" dxfId="1137" priority="886" operator="equal">
      <formula>0.8</formula>
    </cfRule>
    <cfRule type="cellIs" dxfId="1136" priority="887" operator="equal">
      <formula>0.6</formula>
    </cfRule>
    <cfRule type="cellIs" dxfId="1135" priority="888" operator="equal">
      <formula>0.4</formula>
    </cfRule>
    <cfRule type="cellIs" dxfId="1134" priority="889" operator="equal">
      <formula>20%</formula>
    </cfRule>
  </conditionalFormatting>
  <conditionalFormatting sqref="O439:O443">
    <cfRule type="cellIs" dxfId="1133" priority="875" operator="equal">
      <formula>"MUY ALTA "</formula>
    </cfRule>
    <cfRule type="cellIs" dxfId="1132" priority="876" operator="equal">
      <formula>"MUY ALTA"</formula>
    </cfRule>
    <cfRule type="cellIs" dxfId="1131" priority="877" operator="equal">
      <formula>"ALTA"</formula>
    </cfRule>
    <cfRule type="cellIs" dxfId="1130" priority="878" operator="equal">
      <formula>"MEDIA"</formula>
    </cfRule>
    <cfRule type="cellIs" dxfId="1129" priority="879" operator="equal">
      <formula>"BAJA"</formula>
    </cfRule>
    <cfRule type="cellIs" dxfId="1128" priority="880" operator="equal">
      <formula>"MUY BAJA"</formula>
    </cfRule>
    <cfRule type="cellIs" dxfId="1127" priority="881" operator="equal">
      <formula>0.2</formula>
    </cfRule>
  </conditionalFormatting>
  <conditionalFormatting sqref="N439:N443">
    <cfRule type="beginsWith" priority="868" operator="beginsWith" text="La actividad que conlleva el riesgo se ejecuta como máximos 2 veces por año">
      <formula>LEFT(N439,LEN("La actividad que conlleva el riesgo se ejecuta como máximos 2 veces por año"))="La actividad que conlleva el riesgo se ejecuta como máximos 2 veces por año"</formula>
    </cfRule>
    <cfRule type="cellIs" dxfId="1126" priority="869" operator="equal">
      <formula>"La actividad que conlleva el riesgo se ejecuta como máximos 2 veces por año"</formula>
    </cfRule>
    <cfRule type="cellIs" dxfId="1125" priority="870" operator="equal">
      <formula>"La actividad que conlleva el riesgo se ejecuta como máximos 2 veces por año "</formula>
    </cfRule>
    <cfRule type="containsText" dxfId="1124" priority="872" operator="containsText" text="La actividad que conlleva el riesgo se ejecuta como máximos 2 veces por año">
      <formula>NOT(ISERROR(SEARCH("La actividad que conlleva el riesgo se ejecuta como máximos 2 veces por año",N439)))</formula>
    </cfRule>
    <cfRule type="cellIs" dxfId="1123" priority="873" operator="equal">
      <formula>"La actividad que conlleva el riesgo se ejecuta como máximos 2 veces por año"</formula>
    </cfRule>
    <cfRule type="cellIs" dxfId="1122" priority="874" operator="equal">
      <formula>"La actividad que conlleva el riesgo se ejecuta como máximos 2 veces por año"</formula>
    </cfRule>
  </conditionalFormatting>
  <conditionalFormatting sqref="V439:V443">
    <cfRule type="expression" dxfId="1121" priority="866">
      <formula>U439=Y</formula>
    </cfRule>
    <cfRule type="expression" dxfId="1120" priority="867">
      <formula>U439="y"</formula>
    </cfRule>
  </conditionalFormatting>
  <conditionalFormatting sqref="V440">
    <cfRule type="expression" dxfId="1119" priority="864">
      <formula>$U$20=Y</formula>
    </cfRule>
    <cfRule type="expression" dxfId="1118" priority="865">
      <formula>$U$20=x</formula>
    </cfRule>
  </conditionalFormatting>
  <conditionalFormatting sqref="U439:U443">
    <cfRule type="expression" dxfId="1117" priority="863">
      <formula>V439="X"</formula>
    </cfRule>
  </conditionalFormatting>
  <conditionalFormatting sqref="V439:V443">
    <cfRule type="expression" dxfId="1116" priority="861">
      <formula>U439=Y</formula>
    </cfRule>
    <cfRule type="expression" dxfId="1115" priority="862">
      <formula>U439="y"</formula>
    </cfRule>
  </conditionalFormatting>
  <conditionalFormatting sqref="V440">
    <cfRule type="expression" dxfId="1114" priority="859">
      <formula>$U$20=Y</formula>
    </cfRule>
    <cfRule type="expression" dxfId="1113" priority="860">
      <formula>$U$20=x</formula>
    </cfRule>
  </conditionalFormatting>
  <conditionalFormatting sqref="U439:U443">
    <cfRule type="expression" dxfId="1112" priority="858">
      <formula>V439="X"</formula>
    </cfRule>
  </conditionalFormatting>
  <conditionalFormatting sqref="AA439:AB439">
    <cfRule type="expression" dxfId="1111" priority="845">
      <formula>AA439=10</formula>
    </cfRule>
    <cfRule type="expression" dxfId="1110" priority="846">
      <formula>Y439=15</formula>
    </cfRule>
    <cfRule type="expression" dxfId="1109" priority="847">
      <formula>W439=25</formula>
    </cfRule>
    <cfRule type="cellIs" dxfId="1108" priority="857" operator="equal">
      <formula>25</formula>
    </cfRule>
  </conditionalFormatting>
  <conditionalFormatting sqref="AA439:AB439">
    <cfRule type="expression" dxfId="1107" priority="854">
      <formula>AC439=15</formula>
    </cfRule>
    <cfRule type="expression" dxfId="1106" priority="855">
      <formula>AE439=10</formula>
    </cfRule>
    <cfRule type="expression" dxfId="1105" priority="856">
      <formula>AC439=15</formula>
    </cfRule>
  </conditionalFormatting>
  <conditionalFormatting sqref="W439:X439">
    <cfRule type="expression" dxfId="1104" priority="851">
      <formula>AA439=10</formula>
    </cfRule>
    <cfRule type="expression" dxfId="1103" priority="852">
      <formula>W439=25</formula>
    </cfRule>
    <cfRule type="expression" dxfId="1102" priority="853">
      <formula>Y439=15</formula>
    </cfRule>
  </conditionalFormatting>
  <conditionalFormatting sqref="Y439:Z439">
    <cfRule type="expression" dxfId="1101" priority="848">
      <formula>Y439=15</formula>
    </cfRule>
    <cfRule type="expression" dxfId="1100" priority="849">
      <formula>AA439=10</formula>
    </cfRule>
    <cfRule type="expression" dxfId="1099" priority="850">
      <formula>W439=25</formula>
    </cfRule>
  </conditionalFormatting>
  <conditionalFormatting sqref="AC439:AD439">
    <cfRule type="cellIs" dxfId="1098" priority="844" operator="equal">
      <formula>25</formula>
    </cfRule>
  </conditionalFormatting>
  <conditionalFormatting sqref="AE439:AF439">
    <cfRule type="cellIs" dxfId="1097" priority="843" operator="equal">
      <formula>15</formula>
    </cfRule>
  </conditionalFormatting>
  <conditionalFormatting sqref="AC439:AD439">
    <cfRule type="expression" dxfId="1096" priority="842">
      <formula>AE439=15</formula>
    </cfRule>
  </conditionalFormatting>
  <conditionalFormatting sqref="AE439:AF439">
    <cfRule type="expression" dxfId="1095" priority="841">
      <formula>AC439=25</formula>
    </cfRule>
  </conditionalFormatting>
  <conditionalFormatting sqref="AA441:AB443">
    <cfRule type="expression" dxfId="1094" priority="828">
      <formula>AA441=10</formula>
    </cfRule>
    <cfRule type="expression" dxfId="1093" priority="829">
      <formula>Y441=15</formula>
    </cfRule>
    <cfRule type="expression" dxfId="1092" priority="830">
      <formula>W441=25</formula>
    </cfRule>
    <cfRule type="cellIs" dxfId="1091" priority="840" operator="equal">
      <formula>25</formula>
    </cfRule>
  </conditionalFormatting>
  <conditionalFormatting sqref="AA441:AB443">
    <cfRule type="expression" dxfId="1090" priority="837">
      <formula>AC441=15</formula>
    </cfRule>
    <cfRule type="expression" dxfId="1089" priority="838">
      <formula>AE441=10</formula>
    </cfRule>
    <cfRule type="expression" dxfId="1088" priority="839">
      <formula>AC441=15</formula>
    </cfRule>
  </conditionalFormatting>
  <conditionalFormatting sqref="W441:X443">
    <cfRule type="expression" dxfId="1087" priority="834">
      <formula>AA441=10</formula>
    </cfRule>
    <cfRule type="expression" dxfId="1086" priority="835">
      <formula>W441=25</formula>
    </cfRule>
    <cfRule type="expression" dxfId="1085" priority="836">
      <formula>Y441=15</formula>
    </cfRule>
  </conditionalFormatting>
  <conditionalFormatting sqref="Y441:Z443">
    <cfRule type="expression" dxfId="1084" priority="831">
      <formula>Y441=15</formula>
    </cfRule>
    <cfRule type="expression" dxfId="1083" priority="832">
      <formula>AA441=10</formula>
    </cfRule>
    <cfRule type="expression" dxfId="1082" priority="833">
      <formula>W441=25</formula>
    </cfRule>
  </conditionalFormatting>
  <conditionalFormatting sqref="AA440:AB440">
    <cfRule type="expression" dxfId="1081" priority="815">
      <formula>AA440=10</formula>
    </cfRule>
    <cfRule type="expression" dxfId="1080" priority="816">
      <formula>Y440=15</formula>
    </cfRule>
    <cfRule type="expression" dxfId="1079" priority="817">
      <formula>W440=25</formula>
    </cfRule>
    <cfRule type="cellIs" dxfId="1078" priority="827" operator="equal">
      <formula>25</formula>
    </cfRule>
  </conditionalFormatting>
  <conditionalFormatting sqref="AA440:AB440">
    <cfRule type="expression" dxfId="1077" priority="824">
      <formula>AC440=15</formula>
    </cfRule>
    <cfRule type="expression" dxfId="1076" priority="825">
      <formula>AE440=10</formula>
    </cfRule>
    <cfRule type="expression" dxfId="1075" priority="826">
      <formula>AC440=15</formula>
    </cfRule>
  </conditionalFormatting>
  <conditionalFormatting sqref="W440:X440">
    <cfRule type="expression" dxfId="1074" priority="821">
      <formula>AA440=10</formula>
    </cfRule>
    <cfRule type="expression" dxfId="1073" priority="822">
      <formula>W440=25</formula>
    </cfRule>
    <cfRule type="expression" dxfId="1072" priority="823">
      <formula>Y440=15</formula>
    </cfRule>
  </conditionalFormatting>
  <conditionalFormatting sqref="Y440:Z440">
    <cfRule type="expression" dxfId="1071" priority="818">
      <formula>Y440=15</formula>
    </cfRule>
    <cfRule type="expression" dxfId="1070" priority="819">
      <formula>AA440=10</formula>
    </cfRule>
    <cfRule type="expression" dxfId="1069" priority="820">
      <formula>W440=25</formula>
    </cfRule>
  </conditionalFormatting>
  <conditionalFormatting sqref="AC440:AD443">
    <cfRule type="cellIs" dxfId="1068" priority="814" operator="equal">
      <formula>25</formula>
    </cfRule>
  </conditionalFormatting>
  <conditionalFormatting sqref="AE440:AF443">
    <cfRule type="cellIs" dxfId="1067" priority="813" operator="equal">
      <formula>15</formula>
    </cfRule>
  </conditionalFormatting>
  <conditionalFormatting sqref="AC440:AD443">
    <cfRule type="expression" dxfId="1066" priority="812">
      <formula>AE440=15</formula>
    </cfRule>
  </conditionalFormatting>
  <conditionalFormatting sqref="AE440:AF443">
    <cfRule type="expression" dxfId="1065" priority="811">
      <formula>AC440=25</formula>
    </cfRule>
  </conditionalFormatting>
  <conditionalFormatting sqref="BA445">
    <cfRule type="cellIs" dxfId="1064" priority="779" operator="equal">
      <formula>"NO"</formula>
    </cfRule>
    <cfRule type="cellIs" dxfId="1063" priority="780" operator="equal">
      <formula>"SI"</formula>
    </cfRule>
  </conditionalFormatting>
  <conditionalFormatting sqref="AN439:AO439">
    <cfRule type="cellIs" dxfId="1062" priority="799" operator="equal">
      <formula>"NO"</formula>
    </cfRule>
  </conditionalFormatting>
  <conditionalFormatting sqref="AJ439:AK439">
    <cfRule type="cellIs" dxfId="1061" priority="803" operator="equal">
      <formula>"NO"</formula>
    </cfRule>
    <cfRule type="cellIs" dxfId="1060" priority="804" operator="equal">
      <formula>"SI"</formula>
    </cfRule>
  </conditionalFormatting>
  <conditionalFormatting sqref="AL439:AM439">
    <cfRule type="cellIs" dxfId="1059" priority="801" operator="equal">
      <formula>"ALE"</formula>
    </cfRule>
    <cfRule type="cellIs" dxfId="1058" priority="802" operator="equal">
      <formula>"CON"</formula>
    </cfRule>
  </conditionalFormatting>
  <conditionalFormatting sqref="AJ440:AK440">
    <cfRule type="cellIs" dxfId="1057" priority="797" operator="equal">
      <formula>"NO"</formula>
    </cfRule>
    <cfRule type="cellIs" dxfId="1056" priority="798" operator="equal">
      <formula>"SI"</formula>
    </cfRule>
  </conditionalFormatting>
  <conditionalFormatting sqref="AL440:AM440">
    <cfRule type="cellIs" dxfId="1055" priority="795" operator="equal">
      <formula>"ALE"</formula>
    </cfRule>
    <cfRule type="cellIs" dxfId="1054" priority="796" operator="equal">
      <formula>"CON"</formula>
    </cfRule>
  </conditionalFormatting>
  <conditionalFormatting sqref="AN440:AO440">
    <cfRule type="cellIs" dxfId="1053" priority="793" operator="equal">
      <formula>"NO"</formula>
    </cfRule>
  </conditionalFormatting>
  <conditionalFormatting sqref="U445:V449">
    <cfRule type="cellIs" dxfId="1052" priority="792" operator="equal">
      <formula>"X"</formula>
    </cfRule>
  </conditionalFormatting>
  <conditionalFormatting sqref="AJ447:AK449">
    <cfRule type="cellIs" dxfId="1051" priority="790" operator="equal">
      <formula>"NO"</formula>
    </cfRule>
    <cfRule type="cellIs" dxfId="1050" priority="791" operator="equal">
      <formula>"SI"</formula>
    </cfRule>
  </conditionalFormatting>
  <conditionalFormatting sqref="AL447:AM449">
    <cfRule type="cellIs" dxfId="1049" priority="788" operator="equal">
      <formula>"ALE"</formula>
    </cfRule>
    <cfRule type="cellIs" dxfId="1048" priority="789" operator="equal">
      <formula>"CON"</formula>
    </cfRule>
  </conditionalFormatting>
  <conditionalFormatting sqref="U445:U449">
    <cfRule type="cellIs" dxfId="1047" priority="733" operator="equal">
      <formula>"Y"</formula>
    </cfRule>
  </conditionalFormatting>
  <conditionalFormatting sqref="AH445:AI449">
    <cfRule type="cellIs" dxfId="1046" priority="784" operator="equal">
      <formula>0</formula>
    </cfRule>
    <cfRule type="cellIs" dxfId="1045" priority="785" operator="between">
      <formula>"0.1"</formula>
      <formula>100</formula>
    </cfRule>
    <cfRule type="cellIs" dxfId="1044" priority="786" operator="between">
      <formula>0</formula>
      <formula>100</formula>
    </cfRule>
    <cfRule type="cellIs" dxfId="1043" priority="787" operator="between">
      <formula>0</formula>
      <formula>100</formula>
    </cfRule>
  </conditionalFormatting>
  <conditionalFormatting sqref="AI445:AI449">
    <cfRule type="cellIs" dxfId="1042" priority="781" operator="equal">
      <formula>0</formula>
    </cfRule>
    <cfRule type="cellIs" dxfId="1041" priority="782" operator="between">
      <formula>0</formula>
      <formula>100</formula>
    </cfRule>
    <cfRule type="cellIs" dxfId="1040" priority="783" operator="between">
      <formula>"0.1"</formula>
      <formula>100</formula>
    </cfRule>
  </conditionalFormatting>
  <conditionalFormatting sqref="AH445:AH449">
    <cfRule type="cellIs" dxfId="1039" priority="778" operator="equal">
      <formula>0.58</formula>
    </cfRule>
  </conditionalFormatting>
  <conditionalFormatting sqref="AI445:AI449">
    <cfRule type="cellIs" dxfId="1038" priority="777" operator="equal">
      <formula>0.56</formula>
    </cfRule>
  </conditionalFormatting>
  <conditionalFormatting sqref="AX445:AX449">
    <cfRule type="expression" dxfId="1037" priority="751">
      <formula>"&lt;,2"</formula>
    </cfRule>
  </conditionalFormatting>
  <conditionalFormatting sqref="AV445:AV449">
    <cfRule type="expression" dxfId="1036" priority="750">
      <formula>"&lt;,2"</formula>
    </cfRule>
  </conditionalFormatting>
  <conditionalFormatting sqref="AZ445">
    <cfRule type="expression" dxfId="1035" priority="752">
      <formula>$BC445=25</formula>
    </cfRule>
    <cfRule type="expression" dxfId="1034" priority="753">
      <formula>$BC445=24</formula>
    </cfRule>
    <cfRule type="expression" dxfId="1033" priority="754">
      <formula>$BC445=23</formula>
    </cfRule>
    <cfRule type="expression" dxfId="1032" priority="755">
      <formula>$BC445=22</formula>
    </cfRule>
    <cfRule type="expression" dxfId="1031" priority="756">
      <formula>$BC445=21</formula>
    </cfRule>
    <cfRule type="expression" dxfId="1030" priority="757">
      <formula>$BC445=20</formula>
    </cfRule>
    <cfRule type="expression" dxfId="1029" priority="758">
      <formula>$BC445=19</formula>
    </cfRule>
    <cfRule type="expression" dxfId="1028" priority="759">
      <formula>$BC445=18</formula>
    </cfRule>
    <cfRule type="expression" dxfId="1027" priority="760">
      <formula>$BC445=17</formula>
    </cfRule>
    <cfRule type="expression" dxfId="1026" priority="761">
      <formula>$BC445=16</formula>
    </cfRule>
    <cfRule type="expression" dxfId="1025" priority="762">
      <formula>$BC445=15</formula>
    </cfRule>
    <cfRule type="expression" dxfId="1024" priority="763">
      <formula>$BC445=14</formula>
    </cfRule>
    <cfRule type="expression" dxfId="1023" priority="764">
      <formula>$BC445=13</formula>
    </cfRule>
    <cfRule type="expression" dxfId="1022" priority="765">
      <formula>$BC445=12</formula>
    </cfRule>
    <cfRule type="expression" dxfId="1021" priority="766">
      <formula>$BC445=11</formula>
    </cfRule>
    <cfRule type="expression" dxfId="1020" priority="767">
      <formula>$BC445=10</formula>
    </cfRule>
    <cfRule type="expression" dxfId="1019" priority="768">
      <formula>$BC445=9</formula>
    </cfRule>
    <cfRule type="expression" dxfId="1018" priority="769">
      <formula>$BC445=8</formula>
    </cfRule>
    <cfRule type="expression" dxfId="1017" priority="770">
      <formula>$BC445=7</formula>
    </cfRule>
    <cfRule type="expression" dxfId="1016" priority="771">
      <formula>$BC445=6</formula>
    </cfRule>
    <cfRule type="expression" dxfId="1015" priority="772">
      <formula>$BC445=5</formula>
    </cfRule>
    <cfRule type="expression" dxfId="1014" priority="773">
      <formula>$BC445=4</formula>
    </cfRule>
    <cfRule type="expression" dxfId="1013" priority="774">
      <formula>$BC445=3</formula>
    </cfRule>
    <cfRule type="expression" dxfId="1012" priority="775">
      <formula>$BC445=2</formula>
    </cfRule>
    <cfRule type="expression" dxfId="1011" priority="776">
      <formula>$BC445=1</formula>
    </cfRule>
  </conditionalFormatting>
  <conditionalFormatting sqref="AW445:AW449">
    <cfRule type="beginsWith" dxfId="1010" priority="745" operator="beginsWith" text="MUY ALTA">
      <formula>LEFT(AW445,LEN("MUY ALTA"))="MUY ALTA"</formula>
    </cfRule>
    <cfRule type="beginsWith" dxfId="1009" priority="746" operator="beginsWith" text="ALTA">
      <formula>LEFT(AW445,LEN("ALTA"))="ALTA"</formula>
    </cfRule>
    <cfRule type="beginsWith" dxfId="1008" priority="747" operator="beginsWith" text="MEDIA">
      <formula>LEFT(AW445,LEN("MEDIA"))="MEDIA"</formula>
    </cfRule>
    <cfRule type="beginsWith" dxfId="1007" priority="748" operator="beginsWith" text="BAJA">
      <formula>LEFT(AW445,LEN("BAJA"))="BAJA"</formula>
    </cfRule>
    <cfRule type="beginsWith" dxfId="1006" priority="749" operator="beginsWith" text="MUY BAJA">
      <formula>LEFT(AW445,LEN("MUY BAJA"))="MUY BAJA"</formula>
    </cfRule>
  </conditionalFormatting>
  <conditionalFormatting sqref="AY445:AY449">
    <cfRule type="beginsWith" dxfId="1005" priority="740" operator="beginsWith" text="MUY ALTA">
      <formula>LEFT(AY445,LEN("MUY ALTA"))="MUY ALTA"</formula>
    </cfRule>
    <cfRule type="beginsWith" dxfId="1004" priority="741" operator="beginsWith" text="ALTA">
      <formula>LEFT(AY445,LEN("ALTA"))="ALTA"</formula>
    </cfRule>
    <cfRule type="beginsWith" dxfId="1003" priority="742" operator="beginsWith" text="MEDIA">
      <formula>LEFT(AY445,LEN("MEDIA"))="MEDIA"</formula>
    </cfRule>
    <cfRule type="beginsWith" dxfId="1002" priority="743" operator="beginsWith" text="BAJA">
      <formula>LEFT(AY445,LEN("BAJA"))="BAJA"</formula>
    </cfRule>
    <cfRule type="beginsWith" dxfId="1001" priority="744" operator="beginsWith" text="MUY BAJA">
      <formula>LEFT(AY445,LEN("MUY BAJA"))="MUY BAJA"</formula>
    </cfRule>
  </conditionalFormatting>
  <conditionalFormatting sqref="AN447:AO449">
    <cfRule type="cellIs" dxfId="1000" priority="738" operator="equal">
      <formula>"NO"</formula>
    </cfRule>
  </conditionalFormatting>
  <conditionalFormatting sqref="BA445:BA449">
    <cfRule type="cellIs" dxfId="999" priority="735" operator="equal">
      <formula>"Evitar"</formula>
    </cfRule>
    <cfRule type="cellIs" dxfId="998" priority="736" operator="equal">
      <formula>"Aceptar"</formula>
    </cfRule>
    <cfRule type="cellIs" dxfId="997" priority="737" operator="equal">
      <formula>"Reducir"</formula>
    </cfRule>
  </conditionalFormatting>
  <conditionalFormatting sqref="V445:V449">
    <cfRule type="cellIs" dxfId="996" priority="734" operator="equal">
      <formula>"X"</formula>
    </cfRule>
  </conditionalFormatting>
  <conditionalFormatting sqref="R445">
    <cfRule type="expression" dxfId="995" priority="708">
      <formula>$S445=25</formula>
    </cfRule>
    <cfRule type="expression" dxfId="994" priority="709">
      <formula>$S445=24</formula>
    </cfRule>
    <cfRule type="expression" dxfId="993" priority="710">
      <formula>$S445=23</formula>
    </cfRule>
    <cfRule type="expression" dxfId="992" priority="711">
      <formula>$S445=22</formula>
    </cfRule>
    <cfRule type="expression" dxfId="991" priority="712">
      <formula>$S445=21</formula>
    </cfRule>
    <cfRule type="expression" dxfId="990" priority="713">
      <formula>$S445=20</formula>
    </cfRule>
    <cfRule type="expression" dxfId="989" priority="714">
      <formula>$S445=19</formula>
    </cfRule>
    <cfRule type="expression" dxfId="988" priority="715">
      <formula>$S445=18</formula>
    </cfRule>
    <cfRule type="expression" dxfId="987" priority="716">
      <formula>$S445=17</formula>
    </cfRule>
    <cfRule type="expression" dxfId="986" priority="717">
      <formula>$S445=16</formula>
    </cfRule>
    <cfRule type="expression" dxfId="985" priority="718">
      <formula>$S445=15</formula>
    </cfRule>
    <cfRule type="expression" dxfId="984" priority="719">
      <formula>$S445=14</formula>
    </cfRule>
    <cfRule type="expression" dxfId="983" priority="720">
      <formula>$S445=13</formula>
    </cfRule>
    <cfRule type="expression" dxfId="982" priority="721">
      <formula>$S445=12</formula>
    </cfRule>
    <cfRule type="expression" dxfId="981" priority="722">
      <formula>$S445=11</formula>
    </cfRule>
    <cfRule type="expression" dxfId="980" priority="723">
      <formula>$S445=10</formula>
    </cfRule>
    <cfRule type="expression" dxfId="979" priority="724">
      <formula>$S445=9</formula>
    </cfRule>
    <cfRule type="expression" dxfId="978" priority="725">
      <formula>$S445=8</formula>
    </cfRule>
    <cfRule type="expression" dxfId="977" priority="726">
      <formula>$S445=7</formula>
    </cfRule>
    <cfRule type="expression" dxfId="976" priority="727">
      <formula>$S445=6</formula>
    </cfRule>
    <cfRule type="expression" dxfId="975" priority="728">
      <formula>$S445=5</formula>
    </cfRule>
    <cfRule type="expression" dxfId="974" priority="729">
      <formula>$S445=4</formula>
    </cfRule>
    <cfRule type="expression" dxfId="973" priority="730">
      <formula>$S445=3</formula>
    </cfRule>
    <cfRule type="expression" dxfId="972" priority="731">
      <formula>$S445=2</formula>
    </cfRule>
    <cfRule type="expression" dxfId="971" priority="732">
      <formula>$S445=1</formula>
    </cfRule>
  </conditionalFormatting>
  <conditionalFormatting sqref="P445:P449">
    <cfRule type="expression" dxfId="970" priority="707">
      <formula>"&lt;,2"</formula>
    </cfRule>
  </conditionalFormatting>
  <conditionalFormatting sqref="Q445:Q449">
    <cfRule type="cellIs" dxfId="969" priority="699" operator="equal">
      <formula>20</formula>
    </cfRule>
    <cfRule type="cellIs" dxfId="968" priority="700" operator="equal">
      <formula>10</formula>
    </cfRule>
    <cfRule type="cellIs" dxfId="967" priority="701" operator="equal">
      <formula>5</formula>
    </cfRule>
    <cfRule type="cellIs" dxfId="966" priority="702" operator="equal">
      <formula>1</formula>
    </cfRule>
    <cfRule type="cellIs" dxfId="965" priority="703" operator="equal">
      <formula>0.8</formula>
    </cfRule>
    <cfRule type="cellIs" dxfId="964" priority="704" operator="equal">
      <formula>0.6</formula>
    </cfRule>
    <cfRule type="cellIs" dxfId="963" priority="705" operator="equal">
      <formula>0.4</formula>
    </cfRule>
    <cfRule type="cellIs" dxfId="962" priority="706" operator="equal">
      <formula>20%</formula>
    </cfRule>
  </conditionalFormatting>
  <conditionalFormatting sqref="O445:O449">
    <cfRule type="cellIs" dxfId="961" priority="692" operator="equal">
      <formula>"MUY ALTA "</formula>
    </cfRule>
    <cfRule type="cellIs" dxfId="960" priority="693" operator="equal">
      <formula>"MUY ALTA"</formula>
    </cfRule>
    <cfRule type="cellIs" dxfId="959" priority="694" operator="equal">
      <formula>"ALTA"</formula>
    </cfRule>
    <cfRule type="cellIs" dxfId="958" priority="695" operator="equal">
      <formula>"MEDIA"</formula>
    </cfRule>
    <cfRule type="cellIs" dxfId="957" priority="696" operator="equal">
      <formula>"BAJA"</formula>
    </cfRule>
    <cfRule type="cellIs" dxfId="956" priority="697" operator="equal">
      <formula>"MUY BAJA"</formula>
    </cfRule>
    <cfRule type="cellIs" dxfId="955" priority="698" operator="equal">
      <formula>0.2</formula>
    </cfRule>
  </conditionalFormatting>
  <conditionalFormatting sqref="N445:N449">
    <cfRule type="beginsWith" priority="685" operator="beginsWith" text="La actividad que conlleva el riesgo se ejecuta como máximos 2 veces por año">
      <formula>LEFT(N445,LEN("La actividad que conlleva el riesgo se ejecuta como máximos 2 veces por año"))="La actividad que conlleva el riesgo se ejecuta como máximos 2 veces por año"</formula>
    </cfRule>
    <cfRule type="cellIs" dxfId="954" priority="686" operator="equal">
      <formula>"La actividad que conlleva el riesgo se ejecuta como máximos 2 veces por año"</formula>
    </cfRule>
    <cfRule type="cellIs" dxfId="953" priority="687" operator="equal">
      <formula>"La actividad que conlleva el riesgo se ejecuta como máximos 2 veces por año "</formula>
    </cfRule>
    <cfRule type="containsText" dxfId="952" priority="689" operator="containsText" text="La actividad que conlleva el riesgo se ejecuta como máximos 2 veces por año">
      <formula>NOT(ISERROR(SEARCH("La actividad que conlleva el riesgo se ejecuta como máximos 2 veces por año",N445)))</formula>
    </cfRule>
    <cfRule type="cellIs" dxfId="951" priority="690" operator="equal">
      <formula>"La actividad que conlleva el riesgo se ejecuta como máximos 2 veces por año"</formula>
    </cfRule>
    <cfRule type="cellIs" dxfId="950" priority="691" operator="equal">
      <formula>"La actividad que conlleva el riesgo se ejecuta como máximos 2 veces por año"</formula>
    </cfRule>
  </conditionalFormatting>
  <conditionalFormatting sqref="V445:V449">
    <cfRule type="expression" dxfId="949" priority="683">
      <formula>U445=Y</formula>
    </cfRule>
    <cfRule type="expression" dxfId="948" priority="684">
      <formula>U445="y"</formula>
    </cfRule>
  </conditionalFormatting>
  <conditionalFormatting sqref="V446">
    <cfRule type="expression" dxfId="947" priority="681">
      <formula>$U$20=Y</formula>
    </cfRule>
    <cfRule type="expression" dxfId="946" priority="682">
      <formula>$U$20=x</formula>
    </cfRule>
  </conditionalFormatting>
  <conditionalFormatting sqref="U445:U449">
    <cfRule type="expression" dxfId="945" priority="680">
      <formula>V445="X"</formula>
    </cfRule>
  </conditionalFormatting>
  <conditionalFormatting sqref="V445:V449">
    <cfRule type="expression" dxfId="944" priority="678">
      <formula>U445=Y</formula>
    </cfRule>
    <cfRule type="expression" dxfId="943" priority="679">
      <formula>U445="y"</formula>
    </cfRule>
  </conditionalFormatting>
  <conditionalFormatting sqref="V446">
    <cfRule type="expression" dxfId="942" priority="676">
      <formula>$U$20=Y</formula>
    </cfRule>
    <cfRule type="expression" dxfId="941" priority="677">
      <formula>$U$20=x</formula>
    </cfRule>
  </conditionalFormatting>
  <conditionalFormatting sqref="U445:U449">
    <cfRule type="expression" dxfId="940" priority="675">
      <formula>V445="X"</formula>
    </cfRule>
  </conditionalFormatting>
  <conditionalFormatting sqref="AA445:AB445">
    <cfRule type="expression" dxfId="939" priority="662">
      <formula>AA445=10</formula>
    </cfRule>
    <cfRule type="expression" dxfId="938" priority="663">
      <formula>Y445=15</formula>
    </cfRule>
    <cfRule type="expression" dxfId="937" priority="664">
      <formula>W445=25</formula>
    </cfRule>
    <cfRule type="cellIs" dxfId="936" priority="674" operator="equal">
      <formula>25</formula>
    </cfRule>
  </conditionalFormatting>
  <conditionalFormatting sqref="AA445:AB445">
    <cfRule type="expression" dxfId="935" priority="671">
      <formula>AC445=15</formula>
    </cfRule>
    <cfRule type="expression" dxfId="934" priority="672">
      <formula>AE445=10</formula>
    </cfRule>
    <cfRule type="expression" dxfId="933" priority="673">
      <formula>AC445=15</formula>
    </cfRule>
  </conditionalFormatting>
  <conditionalFormatting sqref="W445:X445">
    <cfRule type="expression" dxfId="932" priority="668">
      <formula>AA445=10</formula>
    </cfRule>
    <cfRule type="expression" dxfId="931" priority="669">
      <formula>W445=25</formula>
    </cfRule>
    <cfRule type="expression" dxfId="930" priority="670">
      <formula>Y445=15</formula>
    </cfRule>
  </conditionalFormatting>
  <conditionalFormatting sqref="Y445:Z445">
    <cfRule type="expression" dxfId="929" priority="665">
      <formula>Y445=15</formula>
    </cfRule>
    <cfRule type="expression" dxfId="928" priority="666">
      <formula>AA445=10</formula>
    </cfRule>
    <cfRule type="expression" dxfId="927" priority="667">
      <formula>W445=25</formula>
    </cfRule>
  </conditionalFormatting>
  <conditionalFormatting sqref="AC445:AD445">
    <cfRule type="cellIs" dxfId="926" priority="661" operator="equal">
      <formula>25</formula>
    </cfRule>
  </conditionalFormatting>
  <conditionalFormatting sqref="AE445:AF445">
    <cfRule type="cellIs" dxfId="925" priority="660" operator="equal">
      <formula>15</formula>
    </cfRule>
  </conditionalFormatting>
  <conditionalFormatting sqref="AC445:AD445">
    <cfRule type="expression" dxfId="924" priority="659">
      <formula>AE445=15</formula>
    </cfRule>
  </conditionalFormatting>
  <conditionalFormatting sqref="AE445:AF445">
    <cfRule type="expression" dxfId="923" priority="658">
      <formula>AC445=25</formula>
    </cfRule>
  </conditionalFormatting>
  <conditionalFormatting sqref="AA447:AB449">
    <cfRule type="expression" dxfId="922" priority="645">
      <formula>AA447=10</formula>
    </cfRule>
    <cfRule type="expression" dxfId="921" priority="646">
      <formula>Y447=15</formula>
    </cfRule>
    <cfRule type="expression" dxfId="920" priority="647">
      <formula>W447=25</formula>
    </cfRule>
    <cfRule type="cellIs" dxfId="919" priority="657" operator="equal">
      <formula>25</formula>
    </cfRule>
  </conditionalFormatting>
  <conditionalFormatting sqref="AA447:AB449">
    <cfRule type="expression" dxfId="918" priority="654">
      <formula>AC447=15</formula>
    </cfRule>
    <cfRule type="expression" dxfId="917" priority="655">
      <formula>AE447=10</formula>
    </cfRule>
    <cfRule type="expression" dxfId="916" priority="656">
      <formula>AC447=15</formula>
    </cfRule>
  </conditionalFormatting>
  <conditionalFormatting sqref="W447:X449">
    <cfRule type="expression" dxfId="915" priority="651">
      <formula>AA447=10</formula>
    </cfRule>
    <cfRule type="expression" dxfId="914" priority="652">
      <formula>W447=25</formula>
    </cfRule>
    <cfRule type="expression" dxfId="913" priority="653">
      <formula>Y447=15</formula>
    </cfRule>
  </conditionalFormatting>
  <conditionalFormatting sqref="Y447:Z449">
    <cfRule type="expression" dxfId="912" priority="648">
      <formula>Y447=15</formula>
    </cfRule>
    <cfRule type="expression" dxfId="911" priority="649">
      <formula>AA447=10</formula>
    </cfRule>
    <cfRule type="expression" dxfId="910" priority="650">
      <formula>W447=25</formula>
    </cfRule>
  </conditionalFormatting>
  <conditionalFormatting sqref="AA446:AB446">
    <cfRule type="expression" dxfId="909" priority="632">
      <formula>AA446=10</formula>
    </cfRule>
    <cfRule type="expression" dxfId="908" priority="633">
      <formula>Y446=15</formula>
    </cfRule>
    <cfRule type="expression" dxfId="907" priority="634">
      <formula>W446=25</formula>
    </cfRule>
    <cfRule type="cellIs" dxfId="906" priority="644" operator="equal">
      <formula>25</formula>
    </cfRule>
  </conditionalFormatting>
  <conditionalFormatting sqref="AA446:AB446">
    <cfRule type="expression" dxfId="905" priority="641">
      <formula>AC446=15</formula>
    </cfRule>
    <cfRule type="expression" dxfId="904" priority="642">
      <formula>AE446=10</formula>
    </cfRule>
    <cfRule type="expression" dxfId="903" priority="643">
      <formula>AC446=15</formula>
    </cfRule>
  </conditionalFormatting>
  <conditionalFormatting sqref="W446:X446">
    <cfRule type="expression" dxfId="902" priority="638">
      <formula>AA446=10</formula>
    </cfRule>
    <cfRule type="expression" dxfId="901" priority="639">
      <formula>W446=25</formula>
    </cfRule>
    <cfRule type="expression" dxfId="900" priority="640">
      <formula>Y446=15</formula>
    </cfRule>
  </conditionalFormatting>
  <conditionalFormatting sqref="Y446:Z446">
    <cfRule type="expression" dxfId="899" priority="635">
      <formula>Y446=15</formula>
    </cfRule>
    <cfRule type="expression" dxfId="898" priority="636">
      <formula>AA446=10</formula>
    </cfRule>
    <cfRule type="expression" dxfId="897" priority="637">
      <formula>W446=25</formula>
    </cfRule>
  </conditionalFormatting>
  <conditionalFormatting sqref="AC446:AD449">
    <cfRule type="cellIs" dxfId="896" priority="631" operator="equal">
      <formula>25</formula>
    </cfRule>
  </conditionalFormatting>
  <conditionalFormatting sqref="AE446:AF449">
    <cfRule type="cellIs" dxfId="895" priority="630" operator="equal">
      <formula>15</formula>
    </cfRule>
  </conditionalFormatting>
  <conditionalFormatting sqref="AC446:AD449">
    <cfRule type="expression" dxfId="894" priority="629">
      <formula>AE446=15</formula>
    </cfRule>
  </conditionalFormatting>
  <conditionalFormatting sqref="AE446:AF449">
    <cfRule type="expression" dxfId="893" priority="628">
      <formula>AC446=25</formula>
    </cfRule>
  </conditionalFormatting>
  <conditionalFormatting sqref="AN445:AO445">
    <cfRule type="cellIs" dxfId="892" priority="616" operator="equal">
      <formula>"NO"</formula>
    </cfRule>
  </conditionalFormatting>
  <conditionalFormatting sqref="AJ445:AK445">
    <cfRule type="cellIs" dxfId="891" priority="620" operator="equal">
      <formula>"NO"</formula>
    </cfRule>
    <cfRule type="cellIs" dxfId="890" priority="621" operator="equal">
      <formula>"SI"</formula>
    </cfRule>
  </conditionalFormatting>
  <conditionalFormatting sqref="AL445:AM445">
    <cfRule type="cellIs" dxfId="889" priority="618" operator="equal">
      <formula>"ALE"</formula>
    </cfRule>
    <cfRule type="cellIs" dxfId="888" priority="619" operator="equal">
      <formula>"CON"</formula>
    </cfRule>
  </conditionalFormatting>
  <conditionalFormatting sqref="AJ446:AK446">
    <cfRule type="cellIs" dxfId="887" priority="614" operator="equal">
      <formula>"NO"</formula>
    </cfRule>
    <cfRule type="cellIs" dxfId="886" priority="615" operator="equal">
      <formula>"SI"</formula>
    </cfRule>
  </conditionalFormatting>
  <conditionalFormatting sqref="AL446:AM446">
    <cfRule type="cellIs" dxfId="885" priority="612" operator="equal">
      <formula>"ALE"</formula>
    </cfRule>
    <cfRule type="cellIs" dxfId="884" priority="613" operator="equal">
      <formula>"CON"</formula>
    </cfRule>
  </conditionalFormatting>
  <conditionalFormatting sqref="AN446:AO446">
    <cfRule type="cellIs" dxfId="883" priority="610" operator="equal">
      <formula>"NO"</formula>
    </cfRule>
  </conditionalFormatting>
  <conditionalFormatting sqref="U451:V455">
    <cfRule type="cellIs" dxfId="882" priority="609" operator="equal">
      <formula>"X"</formula>
    </cfRule>
  </conditionalFormatting>
  <conditionalFormatting sqref="AJ453:AK455">
    <cfRule type="cellIs" dxfId="881" priority="607" operator="equal">
      <formula>"NO"</formula>
    </cfRule>
    <cfRule type="cellIs" dxfId="880" priority="608" operator="equal">
      <formula>"SI"</formula>
    </cfRule>
  </conditionalFormatting>
  <conditionalFormatting sqref="AL453:AM455">
    <cfRule type="cellIs" dxfId="879" priority="605" operator="equal">
      <formula>"ALE"</formula>
    </cfRule>
    <cfRule type="cellIs" dxfId="878" priority="606" operator="equal">
      <formula>"CON"</formula>
    </cfRule>
  </conditionalFormatting>
  <conditionalFormatting sqref="U451:U455">
    <cfRule type="cellIs" dxfId="877" priority="550" operator="equal">
      <formula>"Y"</formula>
    </cfRule>
  </conditionalFormatting>
  <conditionalFormatting sqref="AH451:AI455">
    <cfRule type="cellIs" dxfId="876" priority="601" operator="equal">
      <formula>0</formula>
    </cfRule>
    <cfRule type="cellIs" dxfId="875" priority="602" operator="between">
      <formula>"0.1"</formula>
      <formula>100</formula>
    </cfRule>
    <cfRule type="cellIs" dxfId="874" priority="603" operator="between">
      <formula>0</formula>
      <formula>100</formula>
    </cfRule>
    <cfRule type="cellIs" dxfId="873" priority="604" operator="between">
      <formula>0</formula>
      <formula>100</formula>
    </cfRule>
  </conditionalFormatting>
  <conditionalFormatting sqref="AI451:AI455">
    <cfRule type="cellIs" dxfId="872" priority="598" operator="equal">
      <formula>0</formula>
    </cfRule>
    <cfRule type="cellIs" dxfId="871" priority="599" operator="between">
      <formula>0</formula>
      <formula>100</formula>
    </cfRule>
    <cfRule type="cellIs" dxfId="870" priority="600" operator="between">
      <formula>"0.1"</formula>
      <formula>100</formula>
    </cfRule>
  </conditionalFormatting>
  <conditionalFormatting sqref="BA451">
    <cfRule type="cellIs" dxfId="869" priority="596" operator="equal">
      <formula>"NO"</formula>
    </cfRule>
    <cfRule type="cellIs" dxfId="868" priority="597" operator="equal">
      <formula>"SI"</formula>
    </cfRule>
  </conditionalFormatting>
  <conditionalFormatting sqref="AH451:AH455">
    <cfRule type="cellIs" dxfId="867" priority="595" operator="equal">
      <formula>0.58</formula>
    </cfRule>
  </conditionalFormatting>
  <conditionalFormatting sqref="AI451:AI455">
    <cfRule type="cellIs" dxfId="866" priority="594" operator="equal">
      <formula>0.56</formula>
    </cfRule>
  </conditionalFormatting>
  <conditionalFormatting sqref="AX451:AX455">
    <cfRule type="expression" dxfId="865" priority="568">
      <formula>"&lt;,2"</formula>
    </cfRule>
  </conditionalFormatting>
  <conditionalFormatting sqref="AV451:AV455">
    <cfRule type="expression" dxfId="864" priority="567">
      <formula>"&lt;,2"</formula>
    </cfRule>
  </conditionalFormatting>
  <conditionalFormatting sqref="AZ451">
    <cfRule type="expression" dxfId="863" priority="569">
      <formula>$BC451=25</formula>
    </cfRule>
    <cfRule type="expression" dxfId="862" priority="570">
      <formula>$BC451=24</formula>
    </cfRule>
    <cfRule type="expression" dxfId="861" priority="571">
      <formula>$BC451=23</formula>
    </cfRule>
    <cfRule type="expression" dxfId="860" priority="572">
      <formula>$BC451=22</formula>
    </cfRule>
    <cfRule type="expression" dxfId="859" priority="573">
      <formula>$BC451=21</formula>
    </cfRule>
    <cfRule type="expression" dxfId="858" priority="574">
      <formula>$BC451=20</formula>
    </cfRule>
    <cfRule type="expression" dxfId="857" priority="575">
      <formula>$BC451=19</formula>
    </cfRule>
    <cfRule type="expression" dxfId="856" priority="576">
      <formula>$BC451=18</formula>
    </cfRule>
    <cfRule type="expression" dxfId="855" priority="577">
      <formula>$BC451=17</formula>
    </cfRule>
    <cfRule type="expression" dxfId="854" priority="578">
      <formula>$BC451=16</formula>
    </cfRule>
    <cfRule type="expression" dxfId="853" priority="579">
      <formula>$BC451=15</formula>
    </cfRule>
    <cfRule type="expression" dxfId="852" priority="580">
      <formula>$BC451=14</formula>
    </cfRule>
    <cfRule type="expression" dxfId="851" priority="581">
      <formula>$BC451=13</formula>
    </cfRule>
    <cfRule type="expression" dxfId="850" priority="582">
      <formula>$BC451=12</formula>
    </cfRule>
    <cfRule type="expression" dxfId="849" priority="583">
      <formula>$BC451=11</formula>
    </cfRule>
    <cfRule type="expression" dxfId="848" priority="584">
      <formula>$BC451=10</formula>
    </cfRule>
    <cfRule type="expression" dxfId="847" priority="585">
      <formula>$BC451=9</formula>
    </cfRule>
    <cfRule type="expression" dxfId="846" priority="586">
      <formula>$BC451=8</formula>
    </cfRule>
    <cfRule type="expression" dxfId="845" priority="587">
      <formula>$BC451=7</formula>
    </cfRule>
    <cfRule type="expression" dxfId="844" priority="588">
      <formula>$BC451=6</formula>
    </cfRule>
    <cfRule type="expression" dxfId="843" priority="589">
      <formula>$BC451=5</formula>
    </cfRule>
    <cfRule type="expression" dxfId="842" priority="590">
      <formula>$BC451=4</formula>
    </cfRule>
    <cfRule type="expression" dxfId="841" priority="591">
      <formula>$BC451=3</formula>
    </cfRule>
    <cfRule type="expression" dxfId="840" priority="592">
      <formula>$BC451=2</formula>
    </cfRule>
    <cfRule type="expression" dxfId="839" priority="593">
      <formula>$BC451=1</formula>
    </cfRule>
  </conditionalFormatting>
  <conditionalFormatting sqref="AW451:AW455">
    <cfRule type="beginsWith" dxfId="838" priority="562" operator="beginsWith" text="MUY ALTA">
      <formula>LEFT(AW451,LEN("MUY ALTA"))="MUY ALTA"</formula>
    </cfRule>
    <cfRule type="beginsWith" dxfId="837" priority="563" operator="beginsWith" text="ALTA">
      <formula>LEFT(AW451,LEN("ALTA"))="ALTA"</formula>
    </cfRule>
    <cfRule type="beginsWith" dxfId="836" priority="564" operator="beginsWith" text="MEDIA">
      <formula>LEFT(AW451,LEN("MEDIA"))="MEDIA"</formula>
    </cfRule>
    <cfRule type="beginsWith" dxfId="835" priority="565" operator="beginsWith" text="BAJA">
      <formula>LEFT(AW451,LEN("BAJA"))="BAJA"</formula>
    </cfRule>
    <cfRule type="beginsWith" dxfId="834" priority="566" operator="beginsWith" text="MUY BAJA">
      <formula>LEFT(AW451,LEN("MUY BAJA"))="MUY BAJA"</formula>
    </cfRule>
  </conditionalFormatting>
  <conditionalFormatting sqref="AY451:AY455">
    <cfRule type="beginsWith" dxfId="833" priority="557" operator="beginsWith" text="MUY ALTA">
      <formula>LEFT(AY451,LEN("MUY ALTA"))="MUY ALTA"</formula>
    </cfRule>
    <cfRule type="beginsWith" dxfId="832" priority="558" operator="beginsWith" text="ALTA">
      <formula>LEFT(AY451,LEN("ALTA"))="ALTA"</formula>
    </cfRule>
    <cfRule type="beginsWith" dxfId="831" priority="559" operator="beginsWith" text="MEDIA">
      <formula>LEFT(AY451,LEN("MEDIA"))="MEDIA"</formula>
    </cfRule>
    <cfRule type="beginsWith" dxfId="830" priority="560" operator="beginsWith" text="BAJA">
      <formula>LEFT(AY451,LEN("BAJA"))="BAJA"</formula>
    </cfRule>
    <cfRule type="beginsWith" dxfId="829" priority="561" operator="beginsWith" text="MUY BAJA">
      <formula>LEFT(AY451,LEN("MUY BAJA"))="MUY BAJA"</formula>
    </cfRule>
  </conditionalFormatting>
  <conditionalFormatting sqref="AN453:AO455">
    <cfRule type="cellIs" dxfId="828" priority="555" operator="equal">
      <formula>"NO"</formula>
    </cfRule>
  </conditionalFormatting>
  <conditionalFormatting sqref="BA451:BA455">
    <cfRule type="cellIs" dxfId="827" priority="552" operator="equal">
      <formula>"Evitar"</formula>
    </cfRule>
    <cfRule type="cellIs" dxfId="826" priority="553" operator="equal">
      <formula>"Aceptar"</formula>
    </cfRule>
    <cfRule type="cellIs" dxfId="825" priority="554" operator="equal">
      <formula>"Reducir"</formula>
    </cfRule>
  </conditionalFormatting>
  <conditionalFormatting sqref="V451:V455">
    <cfRule type="cellIs" dxfId="824" priority="551" operator="equal">
      <formula>"X"</formula>
    </cfRule>
  </conditionalFormatting>
  <conditionalFormatting sqref="R451">
    <cfRule type="expression" dxfId="823" priority="525">
      <formula>$S451=25</formula>
    </cfRule>
    <cfRule type="expression" dxfId="822" priority="526">
      <formula>$S451=24</formula>
    </cfRule>
    <cfRule type="expression" dxfId="821" priority="527">
      <formula>$S451=23</formula>
    </cfRule>
    <cfRule type="expression" dxfId="820" priority="528">
      <formula>$S451=22</formula>
    </cfRule>
    <cfRule type="expression" dxfId="819" priority="529">
      <formula>$S451=21</formula>
    </cfRule>
    <cfRule type="expression" dxfId="818" priority="530">
      <formula>$S451=20</formula>
    </cfRule>
    <cfRule type="expression" dxfId="817" priority="531">
      <formula>$S451=19</formula>
    </cfRule>
    <cfRule type="expression" dxfId="816" priority="532">
      <formula>$S451=18</formula>
    </cfRule>
    <cfRule type="expression" dxfId="815" priority="533">
      <formula>$S451=17</formula>
    </cfRule>
    <cfRule type="expression" dxfId="814" priority="534">
      <formula>$S451=16</formula>
    </cfRule>
    <cfRule type="expression" dxfId="813" priority="535">
      <formula>$S451=15</formula>
    </cfRule>
    <cfRule type="expression" dxfId="812" priority="536">
      <formula>$S451=14</formula>
    </cfRule>
    <cfRule type="expression" dxfId="811" priority="537">
      <formula>$S451=13</formula>
    </cfRule>
    <cfRule type="expression" dxfId="810" priority="538">
      <formula>$S451=12</formula>
    </cfRule>
    <cfRule type="expression" dxfId="809" priority="539">
      <formula>$S451=11</formula>
    </cfRule>
    <cfRule type="expression" dxfId="808" priority="540">
      <formula>$S451=10</formula>
    </cfRule>
    <cfRule type="expression" dxfId="807" priority="541">
      <formula>$S451=9</formula>
    </cfRule>
    <cfRule type="expression" dxfId="806" priority="542">
      <formula>$S451=8</formula>
    </cfRule>
    <cfRule type="expression" dxfId="805" priority="543">
      <formula>$S451=7</formula>
    </cfRule>
    <cfRule type="expression" dxfId="804" priority="544">
      <formula>$S451=6</formula>
    </cfRule>
    <cfRule type="expression" dxfId="803" priority="545">
      <formula>$S451=5</formula>
    </cfRule>
    <cfRule type="expression" dxfId="802" priority="546">
      <formula>$S451=4</formula>
    </cfRule>
    <cfRule type="expression" dxfId="801" priority="547">
      <formula>$S451=3</formula>
    </cfRule>
    <cfRule type="expression" dxfId="800" priority="548">
      <formula>$S451=2</formula>
    </cfRule>
    <cfRule type="expression" dxfId="799" priority="549">
      <formula>$S451=1</formula>
    </cfRule>
  </conditionalFormatting>
  <conditionalFormatting sqref="P451:P455">
    <cfRule type="expression" dxfId="798" priority="524">
      <formula>"&lt;,2"</formula>
    </cfRule>
  </conditionalFormatting>
  <conditionalFormatting sqref="Q451:Q455">
    <cfRule type="cellIs" dxfId="797" priority="516" operator="equal">
      <formula>20</formula>
    </cfRule>
    <cfRule type="cellIs" dxfId="796" priority="517" operator="equal">
      <formula>10</formula>
    </cfRule>
    <cfRule type="cellIs" dxfId="795" priority="518" operator="equal">
      <formula>5</formula>
    </cfRule>
    <cfRule type="cellIs" dxfId="794" priority="519" operator="equal">
      <formula>1</formula>
    </cfRule>
    <cfRule type="cellIs" dxfId="793" priority="520" operator="equal">
      <formula>0.8</formula>
    </cfRule>
    <cfRule type="cellIs" dxfId="792" priority="521" operator="equal">
      <formula>0.6</formula>
    </cfRule>
    <cfRule type="cellIs" dxfId="791" priority="522" operator="equal">
      <formula>0.4</formula>
    </cfRule>
    <cfRule type="cellIs" dxfId="790" priority="523" operator="equal">
      <formula>20%</formula>
    </cfRule>
  </conditionalFormatting>
  <conditionalFormatting sqref="O451:O455">
    <cfRule type="cellIs" dxfId="789" priority="509" operator="equal">
      <formula>"MUY ALTA "</formula>
    </cfRule>
    <cfRule type="cellIs" dxfId="788" priority="510" operator="equal">
      <formula>"MUY ALTA"</formula>
    </cfRule>
    <cfRule type="cellIs" dxfId="787" priority="511" operator="equal">
      <formula>"ALTA"</formula>
    </cfRule>
    <cfRule type="cellIs" dxfId="786" priority="512" operator="equal">
      <formula>"MEDIA"</formula>
    </cfRule>
    <cfRule type="cellIs" dxfId="785" priority="513" operator="equal">
      <formula>"BAJA"</formula>
    </cfRule>
    <cfRule type="cellIs" dxfId="784" priority="514" operator="equal">
      <formula>"MUY BAJA"</formula>
    </cfRule>
    <cfRule type="cellIs" dxfId="783" priority="515" operator="equal">
      <formula>0.2</formula>
    </cfRule>
  </conditionalFormatting>
  <conditionalFormatting sqref="N451:N455">
    <cfRule type="beginsWith" priority="502" operator="beginsWith" text="La actividad que conlleva el riesgo se ejecuta como máximos 2 veces por año">
      <formula>LEFT(N451,LEN("La actividad que conlleva el riesgo se ejecuta como máximos 2 veces por año"))="La actividad que conlleva el riesgo se ejecuta como máximos 2 veces por año"</formula>
    </cfRule>
    <cfRule type="cellIs" dxfId="782" priority="503" operator="equal">
      <formula>"La actividad que conlleva el riesgo se ejecuta como máximos 2 veces por año"</formula>
    </cfRule>
    <cfRule type="cellIs" dxfId="781" priority="504" operator="equal">
      <formula>"La actividad que conlleva el riesgo se ejecuta como máximos 2 veces por año "</formula>
    </cfRule>
    <cfRule type="containsText" dxfId="780" priority="506" operator="containsText" text="La actividad que conlleva el riesgo se ejecuta como máximos 2 veces por año">
      <formula>NOT(ISERROR(SEARCH("La actividad que conlleva el riesgo se ejecuta como máximos 2 veces por año",N451)))</formula>
    </cfRule>
    <cfRule type="cellIs" dxfId="779" priority="507" operator="equal">
      <formula>"La actividad que conlleva el riesgo se ejecuta como máximos 2 veces por año"</formula>
    </cfRule>
    <cfRule type="cellIs" dxfId="778" priority="508" operator="equal">
      <formula>"La actividad que conlleva el riesgo se ejecuta como máximos 2 veces por año"</formula>
    </cfRule>
  </conditionalFormatting>
  <conditionalFormatting sqref="V451:V455">
    <cfRule type="expression" dxfId="777" priority="500">
      <formula>U451=Y</formula>
    </cfRule>
    <cfRule type="expression" dxfId="776" priority="501">
      <formula>U451="y"</formula>
    </cfRule>
  </conditionalFormatting>
  <conditionalFormatting sqref="V452">
    <cfRule type="expression" dxfId="775" priority="498">
      <formula>$U$20=Y</formula>
    </cfRule>
    <cfRule type="expression" dxfId="774" priority="499">
      <formula>$U$20=x</formula>
    </cfRule>
  </conditionalFormatting>
  <conditionalFormatting sqref="V451:V455">
    <cfRule type="expression" dxfId="773" priority="495">
      <formula>U451=Y</formula>
    </cfRule>
    <cfRule type="expression" dxfId="772" priority="496">
      <formula>U451="y"</formula>
    </cfRule>
  </conditionalFormatting>
  <conditionalFormatting sqref="V452">
    <cfRule type="expression" dxfId="771" priority="493">
      <formula>$U$20=Y</formula>
    </cfRule>
    <cfRule type="expression" dxfId="770" priority="494">
      <formula>$U$20=x</formula>
    </cfRule>
  </conditionalFormatting>
  <conditionalFormatting sqref="AA451:AB451">
    <cfRule type="expression" dxfId="769" priority="479">
      <formula>AA451=10</formula>
    </cfRule>
    <cfRule type="expression" dxfId="768" priority="480">
      <formula>Y451=15</formula>
    </cfRule>
    <cfRule type="expression" dxfId="767" priority="481">
      <formula>W451=25</formula>
    </cfRule>
    <cfRule type="cellIs" dxfId="766" priority="491" operator="equal">
      <formula>25</formula>
    </cfRule>
  </conditionalFormatting>
  <conditionalFormatting sqref="AA451:AB451">
    <cfRule type="expression" dxfId="765" priority="488">
      <formula>AC451=15</formula>
    </cfRule>
    <cfRule type="expression" dxfId="764" priority="489">
      <formula>AE451=10</formula>
    </cfRule>
    <cfRule type="expression" dxfId="763" priority="490">
      <formula>AC451=15</formula>
    </cfRule>
  </conditionalFormatting>
  <conditionalFormatting sqref="W451:X451">
    <cfRule type="expression" dxfId="762" priority="485">
      <formula>AA451=10</formula>
    </cfRule>
    <cfRule type="expression" dxfId="761" priority="486">
      <formula>W451=25</formula>
    </cfRule>
    <cfRule type="expression" dxfId="760" priority="487">
      <formula>Y451=15</formula>
    </cfRule>
  </conditionalFormatting>
  <conditionalFormatting sqref="Y451:Z451">
    <cfRule type="expression" dxfId="759" priority="482">
      <formula>Y451=15</formula>
    </cfRule>
    <cfRule type="expression" dxfId="758" priority="483">
      <formula>AA451=10</formula>
    </cfRule>
    <cfRule type="expression" dxfId="757" priority="484">
      <formula>W451=25</formula>
    </cfRule>
  </conditionalFormatting>
  <conditionalFormatting sqref="AC451:AD451">
    <cfRule type="cellIs" dxfId="756" priority="478" operator="equal">
      <formula>25</formula>
    </cfRule>
  </conditionalFormatting>
  <conditionalFormatting sqref="AE451:AF451">
    <cfRule type="cellIs" dxfId="755" priority="477" operator="equal">
      <formula>15</formula>
    </cfRule>
  </conditionalFormatting>
  <conditionalFormatting sqref="AC451:AD451">
    <cfRule type="expression" dxfId="754" priority="476">
      <formula>AE451=15</formula>
    </cfRule>
  </conditionalFormatting>
  <conditionalFormatting sqref="AE451:AF451">
    <cfRule type="expression" dxfId="753" priority="475">
      <formula>AC451=25</formula>
    </cfRule>
  </conditionalFormatting>
  <conditionalFormatting sqref="AA453:AB455">
    <cfRule type="expression" dxfId="752" priority="462">
      <formula>AA453=10</formula>
    </cfRule>
    <cfRule type="expression" dxfId="751" priority="463">
      <formula>Y453=15</formula>
    </cfRule>
    <cfRule type="expression" dxfId="750" priority="464">
      <formula>W453=25</formula>
    </cfRule>
    <cfRule type="cellIs" dxfId="749" priority="474" operator="equal">
      <formula>25</formula>
    </cfRule>
  </conditionalFormatting>
  <conditionalFormatting sqref="AA453:AB455">
    <cfRule type="expression" dxfId="748" priority="471">
      <formula>AC453=15</formula>
    </cfRule>
    <cfRule type="expression" dxfId="747" priority="472">
      <formula>AE453=10</formula>
    </cfRule>
    <cfRule type="expression" dxfId="746" priority="473">
      <formula>AC453=15</formula>
    </cfRule>
  </conditionalFormatting>
  <conditionalFormatting sqref="W453:X455">
    <cfRule type="expression" dxfId="745" priority="468">
      <formula>AA453=10</formula>
    </cfRule>
    <cfRule type="expression" dxfId="744" priority="469">
      <formula>W453=25</formula>
    </cfRule>
    <cfRule type="expression" dxfId="743" priority="470">
      <formula>Y453=15</formula>
    </cfRule>
  </conditionalFormatting>
  <conditionalFormatting sqref="Y453:Z455">
    <cfRule type="expression" dxfId="742" priority="465">
      <formula>Y453=15</formula>
    </cfRule>
    <cfRule type="expression" dxfId="741" priority="466">
      <formula>AA453=10</formula>
    </cfRule>
    <cfRule type="expression" dxfId="740" priority="467">
      <formula>W453=25</formula>
    </cfRule>
  </conditionalFormatting>
  <conditionalFormatting sqref="AA452:AB452">
    <cfRule type="expression" dxfId="739" priority="449">
      <formula>AA452=10</formula>
    </cfRule>
    <cfRule type="expression" dxfId="738" priority="450">
      <formula>Y452=15</formula>
    </cfRule>
    <cfRule type="expression" dxfId="737" priority="451">
      <formula>W452=25</formula>
    </cfRule>
    <cfRule type="cellIs" dxfId="736" priority="461" operator="equal">
      <formula>25</formula>
    </cfRule>
  </conditionalFormatting>
  <conditionalFormatting sqref="AA452:AB452">
    <cfRule type="expression" dxfId="735" priority="458">
      <formula>AC452=15</formula>
    </cfRule>
    <cfRule type="expression" dxfId="734" priority="459">
      <formula>AE452=10</formula>
    </cfRule>
    <cfRule type="expression" dxfId="733" priority="460">
      <formula>AC452=15</formula>
    </cfRule>
  </conditionalFormatting>
  <conditionalFormatting sqref="W452:X452">
    <cfRule type="expression" dxfId="732" priority="455">
      <formula>AA452=10</formula>
    </cfRule>
    <cfRule type="expression" dxfId="731" priority="456">
      <formula>W452=25</formula>
    </cfRule>
    <cfRule type="expression" dxfId="730" priority="457">
      <formula>Y452=15</formula>
    </cfRule>
  </conditionalFormatting>
  <conditionalFormatting sqref="Y452:Z452">
    <cfRule type="expression" dxfId="729" priority="452">
      <formula>Y452=15</formula>
    </cfRule>
    <cfRule type="expression" dxfId="728" priority="453">
      <formula>AA452=10</formula>
    </cfRule>
    <cfRule type="expression" dxfId="727" priority="454">
      <formula>W452=25</formula>
    </cfRule>
  </conditionalFormatting>
  <conditionalFormatting sqref="AC452:AD455">
    <cfRule type="cellIs" dxfId="726" priority="448" operator="equal">
      <formula>25</formula>
    </cfRule>
  </conditionalFormatting>
  <conditionalFormatting sqref="AE452:AF455">
    <cfRule type="cellIs" dxfId="725" priority="447" operator="equal">
      <formula>15</formula>
    </cfRule>
  </conditionalFormatting>
  <conditionalFormatting sqref="AC452:AD455">
    <cfRule type="expression" dxfId="724" priority="446">
      <formula>AE452=15</formula>
    </cfRule>
  </conditionalFormatting>
  <conditionalFormatting sqref="AE452:AF455">
    <cfRule type="expression" dxfId="723" priority="445">
      <formula>AC452=25</formula>
    </cfRule>
  </conditionalFormatting>
  <conditionalFormatting sqref="AN451:AO451">
    <cfRule type="cellIs" dxfId="722" priority="433" operator="equal">
      <formula>"NO"</formula>
    </cfRule>
  </conditionalFormatting>
  <conditionalFormatting sqref="AJ451:AK451">
    <cfRule type="cellIs" dxfId="721" priority="437" operator="equal">
      <formula>"NO"</formula>
    </cfRule>
    <cfRule type="cellIs" dxfId="720" priority="438" operator="equal">
      <formula>"SI"</formula>
    </cfRule>
  </conditionalFormatting>
  <conditionalFormatting sqref="AL451:AM451">
    <cfRule type="cellIs" dxfId="719" priority="435" operator="equal">
      <formula>"ALE"</formula>
    </cfRule>
    <cfRule type="cellIs" dxfId="718" priority="436" operator="equal">
      <formula>"CON"</formula>
    </cfRule>
  </conditionalFormatting>
  <conditionalFormatting sqref="AJ452:AK452">
    <cfRule type="cellIs" dxfId="717" priority="431" operator="equal">
      <formula>"NO"</formula>
    </cfRule>
    <cfRule type="cellIs" dxfId="716" priority="432" operator="equal">
      <formula>"SI"</formula>
    </cfRule>
  </conditionalFormatting>
  <conditionalFormatting sqref="AL452:AM452">
    <cfRule type="cellIs" dxfId="715" priority="429" operator="equal">
      <formula>"ALE"</formula>
    </cfRule>
    <cfRule type="cellIs" dxfId="714" priority="430" operator="equal">
      <formula>"CON"</formula>
    </cfRule>
  </conditionalFormatting>
  <conditionalFormatting sqref="AN452:AO452">
    <cfRule type="cellIs" dxfId="713" priority="427" operator="equal">
      <formula>"NO"</formula>
    </cfRule>
  </conditionalFormatting>
  <conditionalFormatting sqref="U457:V461">
    <cfRule type="cellIs" dxfId="712" priority="426" operator="equal">
      <formula>"X"</formula>
    </cfRule>
  </conditionalFormatting>
  <conditionalFormatting sqref="AJ459:AK461">
    <cfRule type="cellIs" dxfId="711" priority="424" operator="equal">
      <formula>"NO"</formula>
    </cfRule>
    <cfRule type="cellIs" dxfId="710" priority="425" operator="equal">
      <formula>"SI"</formula>
    </cfRule>
  </conditionalFormatting>
  <conditionalFormatting sqref="AL459:AM461">
    <cfRule type="cellIs" dxfId="709" priority="422" operator="equal">
      <formula>"ALE"</formula>
    </cfRule>
    <cfRule type="cellIs" dxfId="708" priority="423" operator="equal">
      <formula>"CON"</formula>
    </cfRule>
  </conditionalFormatting>
  <conditionalFormatting sqref="U457:U461">
    <cfRule type="cellIs" dxfId="707" priority="367" operator="equal">
      <formula>"Y"</formula>
    </cfRule>
  </conditionalFormatting>
  <conditionalFormatting sqref="AH457:AI461">
    <cfRule type="cellIs" dxfId="706" priority="418" operator="equal">
      <formula>0</formula>
    </cfRule>
    <cfRule type="cellIs" dxfId="705" priority="419" operator="between">
      <formula>"0.1"</formula>
      <formula>100</formula>
    </cfRule>
    <cfRule type="cellIs" dxfId="704" priority="420" operator="between">
      <formula>0</formula>
      <formula>100</formula>
    </cfRule>
    <cfRule type="cellIs" dxfId="703" priority="421" operator="between">
      <formula>0</formula>
      <formula>100</formula>
    </cfRule>
  </conditionalFormatting>
  <conditionalFormatting sqref="AI457:AI461">
    <cfRule type="cellIs" dxfId="702" priority="415" operator="equal">
      <formula>0</formula>
    </cfRule>
    <cfRule type="cellIs" dxfId="701" priority="416" operator="between">
      <formula>0</formula>
      <formula>100</formula>
    </cfRule>
    <cfRule type="cellIs" dxfId="700" priority="417" operator="between">
      <formula>"0.1"</formula>
      <formula>100</formula>
    </cfRule>
  </conditionalFormatting>
  <conditionalFormatting sqref="BA457">
    <cfRule type="cellIs" dxfId="699" priority="413" operator="equal">
      <formula>"NO"</formula>
    </cfRule>
    <cfRule type="cellIs" dxfId="698" priority="414" operator="equal">
      <formula>"SI"</formula>
    </cfRule>
  </conditionalFormatting>
  <conditionalFormatting sqref="AH457:AH461">
    <cfRule type="cellIs" dxfId="697" priority="412" operator="equal">
      <formula>0.58</formula>
    </cfRule>
  </conditionalFormatting>
  <conditionalFormatting sqref="AI457:AI461">
    <cfRule type="cellIs" dxfId="696" priority="411" operator="equal">
      <formula>0.56</formula>
    </cfRule>
  </conditionalFormatting>
  <conditionalFormatting sqref="AX457:AX461">
    <cfRule type="expression" dxfId="695" priority="385">
      <formula>"&lt;,2"</formula>
    </cfRule>
  </conditionalFormatting>
  <conditionalFormatting sqref="AV457:AV461">
    <cfRule type="expression" dxfId="694" priority="384">
      <formula>"&lt;,2"</formula>
    </cfRule>
  </conditionalFormatting>
  <conditionalFormatting sqref="AZ457">
    <cfRule type="expression" dxfId="693" priority="386">
      <formula>$BC457=25</formula>
    </cfRule>
    <cfRule type="expression" dxfId="692" priority="387">
      <formula>$BC457=24</formula>
    </cfRule>
    <cfRule type="expression" dxfId="691" priority="388">
      <formula>$BC457=23</formula>
    </cfRule>
    <cfRule type="expression" dxfId="690" priority="389">
      <formula>$BC457=22</formula>
    </cfRule>
    <cfRule type="expression" dxfId="689" priority="390">
      <formula>$BC457=21</formula>
    </cfRule>
    <cfRule type="expression" dxfId="688" priority="391">
      <formula>$BC457=20</formula>
    </cfRule>
    <cfRule type="expression" dxfId="687" priority="392">
      <formula>$BC457=19</formula>
    </cfRule>
    <cfRule type="expression" dxfId="686" priority="393">
      <formula>$BC457=18</formula>
    </cfRule>
    <cfRule type="expression" dxfId="685" priority="394">
      <formula>$BC457=17</formula>
    </cfRule>
    <cfRule type="expression" dxfId="684" priority="395">
      <formula>$BC457=16</formula>
    </cfRule>
    <cfRule type="expression" dxfId="683" priority="396">
      <formula>$BC457=15</formula>
    </cfRule>
    <cfRule type="expression" dxfId="682" priority="397">
      <formula>$BC457=14</formula>
    </cfRule>
    <cfRule type="expression" dxfId="681" priority="398">
      <formula>$BC457=13</formula>
    </cfRule>
    <cfRule type="expression" dxfId="680" priority="399">
      <formula>$BC457=12</formula>
    </cfRule>
    <cfRule type="expression" dxfId="679" priority="400">
      <formula>$BC457=11</formula>
    </cfRule>
    <cfRule type="expression" dxfId="678" priority="401">
      <formula>$BC457=10</formula>
    </cfRule>
    <cfRule type="expression" dxfId="677" priority="402">
      <formula>$BC457=9</formula>
    </cfRule>
    <cfRule type="expression" dxfId="676" priority="403">
      <formula>$BC457=8</formula>
    </cfRule>
    <cfRule type="expression" dxfId="675" priority="404">
      <formula>$BC457=7</formula>
    </cfRule>
    <cfRule type="expression" dxfId="674" priority="405">
      <formula>$BC457=6</formula>
    </cfRule>
    <cfRule type="expression" dxfId="673" priority="406">
      <formula>$BC457=5</formula>
    </cfRule>
    <cfRule type="expression" dxfId="672" priority="407">
      <formula>$BC457=4</formula>
    </cfRule>
    <cfRule type="expression" dxfId="671" priority="408">
      <formula>$BC457=3</formula>
    </cfRule>
    <cfRule type="expression" dxfId="670" priority="409">
      <formula>$BC457=2</formula>
    </cfRule>
    <cfRule type="expression" dxfId="669" priority="410">
      <formula>$BC457=1</formula>
    </cfRule>
  </conditionalFormatting>
  <conditionalFormatting sqref="AW457:AW461">
    <cfRule type="beginsWith" dxfId="668" priority="379" operator="beginsWith" text="MUY ALTA">
      <formula>LEFT(AW457,LEN("MUY ALTA"))="MUY ALTA"</formula>
    </cfRule>
    <cfRule type="beginsWith" dxfId="667" priority="380" operator="beginsWith" text="ALTA">
      <formula>LEFT(AW457,LEN("ALTA"))="ALTA"</formula>
    </cfRule>
    <cfRule type="beginsWith" dxfId="666" priority="381" operator="beginsWith" text="MEDIA">
      <formula>LEFT(AW457,LEN("MEDIA"))="MEDIA"</formula>
    </cfRule>
    <cfRule type="beginsWith" dxfId="665" priority="382" operator="beginsWith" text="BAJA">
      <formula>LEFT(AW457,LEN("BAJA"))="BAJA"</formula>
    </cfRule>
    <cfRule type="beginsWith" dxfId="664" priority="383" operator="beginsWith" text="MUY BAJA">
      <formula>LEFT(AW457,LEN("MUY BAJA"))="MUY BAJA"</formula>
    </cfRule>
  </conditionalFormatting>
  <conditionalFormatting sqref="AY457:AY461">
    <cfRule type="beginsWith" dxfId="663" priority="374" operator="beginsWith" text="MUY ALTA">
      <formula>LEFT(AY457,LEN("MUY ALTA"))="MUY ALTA"</formula>
    </cfRule>
    <cfRule type="beginsWith" dxfId="662" priority="375" operator="beginsWith" text="ALTA">
      <formula>LEFT(AY457,LEN("ALTA"))="ALTA"</formula>
    </cfRule>
    <cfRule type="beginsWith" dxfId="661" priority="376" operator="beginsWith" text="MEDIA">
      <formula>LEFT(AY457,LEN("MEDIA"))="MEDIA"</formula>
    </cfRule>
    <cfRule type="beginsWith" dxfId="660" priority="377" operator="beginsWith" text="BAJA">
      <formula>LEFT(AY457,LEN("BAJA"))="BAJA"</formula>
    </cfRule>
    <cfRule type="beginsWith" dxfId="659" priority="378" operator="beginsWith" text="MUY BAJA">
      <formula>LEFT(AY457,LEN("MUY BAJA"))="MUY BAJA"</formula>
    </cfRule>
  </conditionalFormatting>
  <conditionalFormatting sqref="AN459:AO461">
    <cfRule type="cellIs" dxfId="658" priority="372" operator="equal">
      <formula>"NO"</formula>
    </cfRule>
  </conditionalFormatting>
  <conditionalFormatting sqref="BA457:BA461">
    <cfRule type="cellIs" dxfId="657" priority="369" operator="equal">
      <formula>"Evitar"</formula>
    </cfRule>
    <cfRule type="cellIs" dxfId="656" priority="370" operator="equal">
      <formula>"Aceptar"</formula>
    </cfRule>
    <cfRule type="cellIs" dxfId="655" priority="371" operator="equal">
      <formula>"Reducir"</formula>
    </cfRule>
  </conditionalFormatting>
  <conditionalFormatting sqref="V457:V461">
    <cfRule type="cellIs" dxfId="654" priority="368" operator="equal">
      <formula>"X"</formula>
    </cfRule>
  </conditionalFormatting>
  <conditionalFormatting sqref="R457">
    <cfRule type="expression" dxfId="653" priority="342">
      <formula>$S457=25</formula>
    </cfRule>
    <cfRule type="expression" dxfId="652" priority="343">
      <formula>$S457=24</formula>
    </cfRule>
    <cfRule type="expression" dxfId="651" priority="344">
      <formula>$S457=23</formula>
    </cfRule>
    <cfRule type="expression" dxfId="650" priority="345">
      <formula>$S457=22</formula>
    </cfRule>
    <cfRule type="expression" dxfId="649" priority="346">
      <formula>$S457=21</formula>
    </cfRule>
    <cfRule type="expression" dxfId="648" priority="347">
      <formula>$S457=20</formula>
    </cfRule>
    <cfRule type="expression" dxfId="647" priority="348">
      <formula>$S457=19</formula>
    </cfRule>
    <cfRule type="expression" dxfId="646" priority="349">
      <formula>$S457=18</formula>
    </cfRule>
    <cfRule type="expression" dxfId="645" priority="350">
      <formula>$S457=17</formula>
    </cfRule>
    <cfRule type="expression" dxfId="644" priority="351">
      <formula>$S457=16</formula>
    </cfRule>
    <cfRule type="expression" dxfId="643" priority="352">
      <formula>$S457=15</formula>
    </cfRule>
    <cfRule type="expression" dxfId="642" priority="353">
      <formula>$S457=14</formula>
    </cfRule>
    <cfRule type="expression" dxfId="641" priority="354">
      <formula>$S457=13</formula>
    </cfRule>
    <cfRule type="expression" dxfId="640" priority="355">
      <formula>$S457=12</formula>
    </cfRule>
    <cfRule type="expression" dxfId="639" priority="356">
      <formula>$S457=11</formula>
    </cfRule>
    <cfRule type="expression" dxfId="638" priority="357">
      <formula>$S457=10</formula>
    </cfRule>
    <cfRule type="expression" dxfId="637" priority="358">
      <formula>$S457=9</formula>
    </cfRule>
    <cfRule type="expression" dxfId="636" priority="359">
      <formula>$S457=8</formula>
    </cfRule>
    <cfRule type="expression" dxfId="635" priority="360">
      <formula>$S457=7</formula>
    </cfRule>
    <cfRule type="expression" dxfId="634" priority="361">
      <formula>$S457=6</formula>
    </cfRule>
    <cfRule type="expression" dxfId="633" priority="362">
      <formula>$S457=5</formula>
    </cfRule>
    <cfRule type="expression" dxfId="632" priority="363">
      <formula>$S457=4</formula>
    </cfRule>
    <cfRule type="expression" dxfId="631" priority="364">
      <formula>$S457=3</formula>
    </cfRule>
    <cfRule type="expression" dxfId="630" priority="365">
      <formula>$S457=2</formula>
    </cfRule>
    <cfRule type="expression" dxfId="629" priority="366">
      <formula>$S457=1</formula>
    </cfRule>
  </conditionalFormatting>
  <conditionalFormatting sqref="P457:P461">
    <cfRule type="expression" dxfId="628" priority="341">
      <formula>"&lt;,2"</formula>
    </cfRule>
  </conditionalFormatting>
  <conditionalFormatting sqref="Q457:Q461">
    <cfRule type="cellIs" dxfId="627" priority="333" operator="equal">
      <formula>20</formula>
    </cfRule>
    <cfRule type="cellIs" dxfId="626" priority="334" operator="equal">
      <formula>10</formula>
    </cfRule>
    <cfRule type="cellIs" dxfId="625" priority="335" operator="equal">
      <formula>5</formula>
    </cfRule>
    <cfRule type="cellIs" dxfId="624" priority="336" operator="equal">
      <formula>1</formula>
    </cfRule>
    <cfRule type="cellIs" dxfId="623" priority="337" operator="equal">
      <formula>0.8</formula>
    </cfRule>
    <cfRule type="cellIs" dxfId="622" priority="338" operator="equal">
      <formula>0.6</formula>
    </cfRule>
    <cfRule type="cellIs" dxfId="621" priority="339" operator="equal">
      <formula>0.4</formula>
    </cfRule>
    <cfRule type="cellIs" dxfId="620" priority="340" operator="equal">
      <formula>20%</formula>
    </cfRule>
  </conditionalFormatting>
  <conditionalFormatting sqref="O457:O461">
    <cfRule type="cellIs" dxfId="619" priority="326" operator="equal">
      <formula>"MUY ALTA "</formula>
    </cfRule>
    <cfRule type="cellIs" dxfId="618" priority="327" operator="equal">
      <formula>"MUY ALTA"</formula>
    </cfRule>
    <cfRule type="cellIs" dxfId="617" priority="328" operator="equal">
      <formula>"ALTA"</formula>
    </cfRule>
    <cfRule type="cellIs" dxfId="616" priority="329" operator="equal">
      <formula>"MEDIA"</formula>
    </cfRule>
    <cfRule type="cellIs" dxfId="615" priority="330" operator="equal">
      <formula>"BAJA"</formula>
    </cfRule>
    <cfRule type="cellIs" dxfId="614" priority="331" operator="equal">
      <formula>"MUY BAJA"</formula>
    </cfRule>
    <cfRule type="cellIs" dxfId="613" priority="332" operator="equal">
      <formula>0.2</formula>
    </cfRule>
  </conditionalFormatting>
  <conditionalFormatting sqref="N457:N461">
    <cfRule type="beginsWith" priority="319" operator="beginsWith" text="La actividad que conlleva el riesgo se ejecuta como máximos 2 veces por año">
      <formula>LEFT(N457,LEN("La actividad que conlleva el riesgo se ejecuta como máximos 2 veces por año"))="La actividad que conlleva el riesgo se ejecuta como máximos 2 veces por año"</formula>
    </cfRule>
    <cfRule type="cellIs" dxfId="612" priority="320" operator="equal">
      <formula>"La actividad que conlleva el riesgo se ejecuta como máximos 2 veces por año"</formula>
    </cfRule>
    <cfRule type="cellIs" dxfId="611" priority="321" operator="equal">
      <formula>"La actividad que conlleva el riesgo se ejecuta como máximos 2 veces por año "</formula>
    </cfRule>
    <cfRule type="containsText" dxfId="610" priority="323" operator="containsText" text="La actividad que conlleva el riesgo se ejecuta como máximos 2 veces por año">
      <formula>NOT(ISERROR(SEARCH("La actividad que conlleva el riesgo se ejecuta como máximos 2 veces por año",N457)))</formula>
    </cfRule>
    <cfRule type="cellIs" dxfId="609" priority="324" operator="equal">
      <formula>"La actividad que conlleva el riesgo se ejecuta como máximos 2 veces por año"</formula>
    </cfRule>
    <cfRule type="cellIs" dxfId="608" priority="325" operator="equal">
      <formula>"La actividad que conlleva el riesgo se ejecuta como máximos 2 veces por año"</formula>
    </cfRule>
  </conditionalFormatting>
  <conditionalFormatting sqref="V457:V461">
    <cfRule type="expression" dxfId="607" priority="317">
      <formula>U457=Y</formula>
    </cfRule>
    <cfRule type="expression" dxfId="606" priority="318">
      <formula>U457="y"</formula>
    </cfRule>
  </conditionalFormatting>
  <conditionalFormatting sqref="V458">
    <cfRule type="expression" dxfId="605" priority="315">
      <formula>$U$20=Y</formula>
    </cfRule>
    <cfRule type="expression" dxfId="604" priority="316">
      <formula>$U$20=x</formula>
    </cfRule>
  </conditionalFormatting>
  <conditionalFormatting sqref="U457:U461">
    <cfRule type="expression" dxfId="603" priority="314">
      <formula>V457="X"</formula>
    </cfRule>
  </conditionalFormatting>
  <conditionalFormatting sqref="V457:V461">
    <cfRule type="expression" dxfId="602" priority="312">
      <formula>U457=Y</formula>
    </cfRule>
    <cfRule type="expression" dxfId="601" priority="313">
      <formula>U457="y"</formula>
    </cfRule>
  </conditionalFormatting>
  <conditionalFormatting sqref="V458">
    <cfRule type="expression" dxfId="600" priority="310">
      <formula>$U$20=Y</formula>
    </cfRule>
    <cfRule type="expression" dxfId="599" priority="311">
      <formula>$U$20=x</formula>
    </cfRule>
  </conditionalFormatting>
  <conditionalFormatting sqref="U457:U461">
    <cfRule type="expression" dxfId="598" priority="309">
      <formula>V457="X"</formula>
    </cfRule>
  </conditionalFormatting>
  <conditionalFormatting sqref="AA457:AB457">
    <cfRule type="expression" dxfId="597" priority="296">
      <formula>AA457=10</formula>
    </cfRule>
    <cfRule type="expression" dxfId="596" priority="297">
      <formula>Y457=15</formula>
    </cfRule>
    <cfRule type="expression" dxfId="595" priority="298">
      <formula>W457=25</formula>
    </cfRule>
    <cfRule type="cellIs" dxfId="594" priority="308" operator="equal">
      <formula>25</formula>
    </cfRule>
  </conditionalFormatting>
  <conditionalFormatting sqref="AA457:AB457">
    <cfRule type="expression" dxfId="593" priority="305">
      <formula>AC457=15</formula>
    </cfRule>
    <cfRule type="expression" dxfId="592" priority="306">
      <formula>AE457=10</formula>
    </cfRule>
    <cfRule type="expression" dxfId="591" priority="307">
      <formula>AC457=15</formula>
    </cfRule>
  </conditionalFormatting>
  <conditionalFormatting sqref="W457:X457">
    <cfRule type="expression" dxfId="590" priority="302">
      <formula>AA457=10</formula>
    </cfRule>
    <cfRule type="expression" dxfId="589" priority="303">
      <formula>W457=25</formula>
    </cfRule>
    <cfRule type="expression" dxfId="588" priority="304">
      <formula>Y457=15</formula>
    </cfRule>
  </conditionalFormatting>
  <conditionalFormatting sqref="Y457:Z457">
    <cfRule type="expression" dxfId="587" priority="299">
      <formula>Y457=15</formula>
    </cfRule>
    <cfRule type="expression" dxfId="586" priority="300">
      <formula>AA457=10</formula>
    </cfRule>
    <cfRule type="expression" dxfId="585" priority="301">
      <formula>W457=25</formula>
    </cfRule>
  </conditionalFormatting>
  <conditionalFormatting sqref="AC457:AD457">
    <cfRule type="cellIs" dxfId="584" priority="295" operator="equal">
      <formula>25</formula>
    </cfRule>
  </conditionalFormatting>
  <conditionalFormatting sqref="AE457:AF457">
    <cfRule type="cellIs" dxfId="583" priority="294" operator="equal">
      <formula>15</formula>
    </cfRule>
  </conditionalFormatting>
  <conditionalFormatting sqref="AC457:AD457">
    <cfRule type="expression" dxfId="582" priority="293">
      <formula>AE457=15</formula>
    </cfRule>
  </conditionalFormatting>
  <conditionalFormatting sqref="AE457:AF457">
    <cfRule type="expression" dxfId="581" priority="292">
      <formula>AC457=25</formula>
    </cfRule>
  </conditionalFormatting>
  <conditionalFormatting sqref="AA459:AB461">
    <cfRule type="expression" dxfId="580" priority="279">
      <formula>AA459=10</formula>
    </cfRule>
    <cfRule type="expression" dxfId="579" priority="280">
      <formula>Y459=15</formula>
    </cfRule>
    <cfRule type="expression" dxfId="578" priority="281">
      <formula>W459=25</formula>
    </cfRule>
    <cfRule type="cellIs" dxfId="577" priority="291" operator="equal">
      <formula>25</formula>
    </cfRule>
  </conditionalFormatting>
  <conditionalFormatting sqref="AA459:AB461">
    <cfRule type="expression" dxfId="576" priority="288">
      <formula>AC459=15</formula>
    </cfRule>
    <cfRule type="expression" dxfId="575" priority="289">
      <formula>AE459=10</formula>
    </cfRule>
    <cfRule type="expression" dxfId="574" priority="290">
      <formula>AC459=15</formula>
    </cfRule>
  </conditionalFormatting>
  <conditionalFormatting sqref="W459:X461">
    <cfRule type="expression" dxfId="573" priority="285">
      <formula>AA459=10</formula>
    </cfRule>
    <cfRule type="expression" dxfId="572" priority="286">
      <formula>W459=25</formula>
    </cfRule>
    <cfRule type="expression" dxfId="571" priority="287">
      <formula>Y459=15</formula>
    </cfRule>
  </conditionalFormatting>
  <conditionalFormatting sqref="Y459:Z461">
    <cfRule type="expression" dxfId="570" priority="282">
      <formula>Y459=15</formula>
    </cfRule>
    <cfRule type="expression" dxfId="569" priority="283">
      <formula>AA459=10</formula>
    </cfRule>
    <cfRule type="expression" dxfId="568" priority="284">
      <formula>W459=25</formula>
    </cfRule>
  </conditionalFormatting>
  <conditionalFormatting sqref="AA458:AB458">
    <cfRule type="expression" dxfId="567" priority="266">
      <formula>AA458=10</formula>
    </cfRule>
    <cfRule type="expression" dxfId="566" priority="267">
      <formula>Y458=15</formula>
    </cfRule>
    <cfRule type="expression" dxfId="565" priority="268">
      <formula>W458=25</formula>
    </cfRule>
    <cfRule type="cellIs" dxfId="564" priority="278" operator="equal">
      <formula>25</formula>
    </cfRule>
  </conditionalFormatting>
  <conditionalFormatting sqref="AA458:AB458">
    <cfRule type="expression" dxfId="563" priority="275">
      <formula>AC458=15</formula>
    </cfRule>
    <cfRule type="expression" dxfId="562" priority="276">
      <formula>AE458=10</formula>
    </cfRule>
    <cfRule type="expression" dxfId="561" priority="277">
      <formula>AC458=15</formula>
    </cfRule>
  </conditionalFormatting>
  <conditionalFormatting sqref="W458:X458">
    <cfRule type="expression" dxfId="560" priority="272">
      <formula>AA458=10</formula>
    </cfRule>
    <cfRule type="expression" dxfId="559" priority="273">
      <formula>W458=25</formula>
    </cfRule>
    <cfRule type="expression" dxfId="558" priority="274">
      <formula>Y458=15</formula>
    </cfRule>
  </conditionalFormatting>
  <conditionalFormatting sqref="Y458:Z458">
    <cfRule type="expression" dxfId="557" priority="269">
      <formula>Y458=15</formula>
    </cfRule>
    <cfRule type="expression" dxfId="556" priority="270">
      <formula>AA458=10</formula>
    </cfRule>
    <cfRule type="expression" dxfId="555" priority="271">
      <formula>W458=25</formula>
    </cfRule>
  </conditionalFormatting>
  <conditionalFormatting sqref="AC458:AD461">
    <cfRule type="cellIs" dxfId="554" priority="265" operator="equal">
      <formula>25</formula>
    </cfRule>
  </conditionalFormatting>
  <conditionalFormatting sqref="AE458:AF461">
    <cfRule type="cellIs" dxfId="553" priority="264" operator="equal">
      <formula>15</formula>
    </cfRule>
  </conditionalFormatting>
  <conditionalFormatting sqref="AC458:AD461">
    <cfRule type="expression" dxfId="552" priority="263">
      <formula>AE458=15</formula>
    </cfRule>
  </conditionalFormatting>
  <conditionalFormatting sqref="AE458:AF461">
    <cfRule type="expression" dxfId="551" priority="262">
      <formula>AC458=25</formula>
    </cfRule>
  </conditionalFormatting>
  <conditionalFormatting sqref="AJ458:AK458">
    <cfRule type="cellIs" dxfId="550" priority="248" operator="equal">
      <formula>"NO"</formula>
    </cfRule>
    <cfRule type="cellIs" dxfId="549" priority="249" operator="equal">
      <formula>"SI"</formula>
    </cfRule>
  </conditionalFormatting>
  <conditionalFormatting sqref="AN457:AO457">
    <cfRule type="cellIs" dxfId="548" priority="250" operator="equal">
      <formula>"NO"</formula>
    </cfRule>
  </conditionalFormatting>
  <conditionalFormatting sqref="AJ457:AK457">
    <cfRule type="cellIs" dxfId="547" priority="254" operator="equal">
      <formula>"NO"</formula>
    </cfRule>
    <cfRule type="cellIs" dxfId="546" priority="255" operator="equal">
      <formula>"SI"</formula>
    </cfRule>
  </conditionalFormatting>
  <conditionalFormatting sqref="AL457:AM457">
    <cfRule type="cellIs" dxfId="545" priority="252" operator="equal">
      <formula>"ALE"</formula>
    </cfRule>
    <cfRule type="cellIs" dxfId="544" priority="253" operator="equal">
      <formula>"CON"</formula>
    </cfRule>
  </conditionalFormatting>
  <conditionalFormatting sqref="AL458:AM458">
    <cfRule type="cellIs" dxfId="543" priority="246" operator="equal">
      <formula>"ALE"</formula>
    </cfRule>
    <cfRule type="cellIs" dxfId="542" priority="247" operator="equal">
      <formula>"CON"</formula>
    </cfRule>
  </conditionalFormatting>
  <conditionalFormatting sqref="AN458:AO458">
    <cfRule type="cellIs" dxfId="541" priority="244" operator="equal">
      <formula>"NO"</formula>
    </cfRule>
  </conditionalFormatting>
  <conditionalFormatting sqref="U463:V467">
    <cfRule type="cellIs" dxfId="540" priority="243" operator="equal">
      <formula>"X"</formula>
    </cfRule>
  </conditionalFormatting>
  <conditionalFormatting sqref="AJ465:AK467">
    <cfRule type="cellIs" dxfId="539" priority="241" operator="equal">
      <formula>"NO"</formula>
    </cfRule>
    <cfRule type="cellIs" dxfId="538" priority="242" operator="equal">
      <formula>"SI"</formula>
    </cfRule>
  </conditionalFormatting>
  <conditionalFormatting sqref="AL465:AM467">
    <cfRule type="cellIs" dxfId="537" priority="239" operator="equal">
      <formula>"ALE"</formula>
    </cfRule>
    <cfRule type="cellIs" dxfId="536" priority="240" operator="equal">
      <formula>"CON"</formula>
    </cfRule>
  </conditionalFormatting>
  <conditionalFormatting sqref="U463:U467">
    <cfRule type="cellIs" dxfId="535" priority="184" operator="equal">
      <formula>"Y"</formula>
    </cfRule>
  </conditionalFormatting>
  <conditionalFormatting sqref="AH463:AI467">
    <cfRule type="cellIs" dxfId="534" priority="235" operator="equal">
      <formula>0</formula>
    </cfRule>
    <cfRule type="cellIs" dxfId="533" priority="236" operator="between">
      <formula>"0.1"</formula>
      <formula>100</formula>
    </cfRule>
    <cfRule type="cellIs" dxfId="532" priority="237" operator="between">
      <formula>0</formula>
      <formula>100</formula>
    </cfRule>
    <cfRule type="cellIs" dxfId="531" priority="238" operator="between">
      <formula>0</formula>
      <formula>100</formula>
    </cfRule>
  </conditionalFormatting>
  <conditionalFormatting sqref="AI463:AI467">
    <cfRule type="cellIs" dxfId="530" priority="232" operator="equal">
      <formula>0</formula>
    </cfRule>
    <cfRule type="cellIs" dxfId="529" priority="233" operator="between">
      <formula>0</formula>
      <formula>100</formula>
    </cfRule>
    <cfRule type="cellIs" dxfId="528" priority="234" operator="between">
      <formula>"0.1"</formula>
      <formula>100</formula>
    </cfRule>
  </conditionalFormatting>
  <conditionalFormatting sqref="BA463">
    <cfRule type="cellIs" dxfId="527" priority="230" operator="equal">
      <formula>"NO"</formula>
    </cfRule>
    <cfRule type="cellIs" dxfId="526" priority="231" operator="equal">
      <formula>"SI"</formula>
    </cfRule>
  </conditionalFormatting>
  <conditionalFormatting sqref="AH463:AH467">
    <cfRule type="cellIs" dxfId="525" priority="229" operator="equal">
      <formula>0.58</formula>
    </cfRule>
  </conditionalFormatting>
  <conditionalFormatting sqref="AI463:AI467">
    <cfRule type="cellIs" dxfId="524" priority="228" operator="equal">
      <formula>0.56</formula>
    </cfRule>
  </conditionalFormatting>
  <conditionalFormatting sqref="AX463:AX467">
    <cfRule type="expression" dxfId="523" priority="202">
      <formula>"&lt;,2"</formula>
    </cfRule>
  </conditionalFormatting>
  <conditionalFormatting sqref="AV463:AV467">
    <cfRule type="expression" dxfId="522" priority="201">
      <formula>"&lt;,2"</formula>
    </cfRule>
  </conditionalFormatting>
  <conditionalFormatting sqref="AZ463">
    <cfRule type="expression" dxfId="521" priority="203">
      <formula>$BC463=25</formula>
    </cfRule>
    <cfRule type="expression" dxfId="520" priority="204">
      <formula>$BC463=24</formula>
    </cfRule>
    <cfRule type="expression" dxfId="519" priority="205">
      <formula>$BC463=23</formula>
    </cfRule>
    <cfRule type="expression" dxfId="518" priority="206">
      <formula>$BC463=22</formula>
    </cfRule>
    <cfRule type="expression" dxfId="517" priority="207">
      <formula>$BC463=21</formula>
    </cfRule>
    <cfRule type="expression" dxfId="516" priority="208">
      <formula>$BC463=20</formula>
    </cfRule>
    <cfRule type="expression" dxfId="515" priority="209">
      <formula>$BC463=19</formula>
    </cfRule>
    <cfRule type="expression" dxfId="514" priority="210">
      <formula>$BC463=18</formula>
    </cfRule>
    <cfRule type="expression" dxfId="513" priority="211">
      <formula>$BC463=17</formula>
    </cfRule>
    <cfRule type="expression" dxfId="512" priority="212">
      <formula>$BC463=16</formula>
    </cfRule>
    <cfRule type="expression" dxfId="511" priority="213">
      <formula>$BC463=15</formula>
    </cfRule>
    <cfRule type="expression" dxfId="510" priority="214">
      <formula>$BC463=14</formula>
    </cfRule>
    <cfRule type="expression" dxfId="509" priority="215">
      <formula>$BC463=13</formula>
    </cfRule>
    <cfRule type="expression" dxfId="508" priority="216">
      <formula>$BC463=12</formula>
    </cfRule>
    <cfRule type="expression" dxfId="507" priority="217">
      <formula>$BC463=11</formula>
    </cfRule>
    <cfRule type="expression" dxfId="506" priority="218">
      <formula>$BC463=10</formula>
    </cfRule>
    <cfRule type="expression" dxfId="505" priority="219">
      <formula>$BC463=9</formula>
    </cfRule>
    <cfRule type="expression" dxfId="504" priority="220">
      <formula>$BC463=8</formula>
    </cfRule>
    <cfRule type="expression" dxfId="503" priority="221">
      <formula>$BC463=7</formula>
    </cfRule>
    <cfRule type="expression" dxfId="502" priority="222">
      <formula>$BC463=6</formula>
    </cfRule>
    <cfRule type="expression" dxfId="501" priority="223">
      <formula>$BC463=5</formula>
    </cfRule>
    <cfRule type="expression" dxfId="500" priority="224">
      <formula>$BC463=4</formula>
    </cfRule>
    <cfRule type="expression" dxfId="499" priority="225">
      <formula>$BC463=3</formula>
    </cfRule>
    <cfRule type="expression" dxfId="498" priority="226">
      <formula>$BC463=2</formula>
    </cfRule>
    <cfRule type="expression" dxfId="497" priority="227">
      <formula>$BC463=1</formula>
    </cfRule>
  </conditionalFormatting>
  <conditionalFormatting sqref="AW463:AW467">
    <cfRule type="beginsWith" dxfId="496" priority="196" operator="beginsWith" text="MUY ALTA">
      <formula>LEFT(AW463,LEN("MUY ALTA"))="MUY ALTA"</formula>
    </cfRule>
    <cfRule type="beginsWith" dxfId="495" priority="197" operator="beginsWith" text="ALTA">
      <formula>LEFT(AW463,LEN("ALTA"))="ALTA"</formula>
    </cfRule>
    <cfRule type="beginsWith" dxfId="494" priority="198" operator="beginsWith" text="MEDIA">
      <formula>LEFT(AW463,LEN("MEDIA"))="MEDIA"</formula>
    </cfRule>
    <cfRule type="beginsWith" dxfId="493" priority="199" operator="beginsWith" text="BAJA">
      <formula>LEFT(AW463,LEN("BAJA"))="BAJA"</formula>
    </cfRule>
    <cfRule type="beginsWith" dxfId="492" priority="200" operator="beginsWith" text="MUY BAJA">
      <formula>LEFT(AW463,LEN("MUY BAJA"))="MUY BAJA"</formula>
    </cfRule>
  </conditionalFormatting>
  <conditionalFormatting sqref="AY463:AY467">
    <cfRule type="beginsWith" dxfId="491" priority="191" operator="beginsWith" text="MUY ALTA">
      <formula>LEFT(AY463,LEN("MUY ALTA"))="MUY ALTA"</formula>
    </cfRule>
    <cfRule type="beginsWith" dxfId="490" priority="192" operator="beginsWith" text="ALTA">
      <formula>LEFT(AY463,LEN("ALTA"))="ALTA"</formula>
    </cfRule>
    <cfRule type="beginsWith" dxfId="489" priority="193" operator="beginsWith" text="MEDIA">
      <formula>LEFT(AY463,LEN("MEDIA"))="MEDIA"</formula>
    </cfRule>
    <cfRule type="beginsWith" dxfId="488" priority="194" operator="beginsWith" text="BAJA">
      <formula>LEFT(AY463,LEN("BAJA"))="BAJA"</formula>
    </cfRule>
    <cfRule type="beginsWith" dxfId="487" priority="195" operator="beginsWith" text="MUY BAJA">
      <formula>LEFT(AY463,LEN("MUY BAJA"))="MUY BAJA"</formula>
    </cfRule>
  </conditionalFormatting>
  <conditionalFormatting sqref="AN465:AO467">
    <cfRule type="cellIs" dxfId="486" priority="189" operator="equal">
      <formula>"NO"</formula>
    </cfRule>
  </conditionalFormatting>
  <conditionalFormatting sqref="BA463:BA467">
    <cfRule type="cellIs" dxfId="485" priority="186" operator="equal">
      <formula>"Evitar"</formula>
    </cfRule>
    <cfRule type="cellIs" dxfId="484" priority="187" operator="equal">
      <formula>"Aceptar"</formula>
    </cfRule>
    <cfRule type="cellIs" dxfId="483" priority="188" operator="equal">
      <formula>"Reducir"</formula>
    </cfRule>
  </conditionalFormatting>
  <conditionalFormatting sqref="V463:V467">
    <cfRule type="cellIs" dxfId="482" priority="185" operator="equal">
      <formula>"X"</formula>
    </cfRule>
  </conditionalFormatting>
  <conditionalFormatting sqref="R463">
    <cfRule type="expression" dxfId="481" priority="159">
      <formula>$S463=25</formula>
    </cfRule>
    <cfRule type="expression" dxfId="480" priority="160">
      <formula>$S463=24</formula>
    </cfRule>
    <cfRule type="expression" dxfId="479" priority="161">
      <formula>$S463=23</formula>
    </cfRule>
    <cfRule type="expression" dxfId="478" priority="162">
      <formula>$S463=22</formula>
    </cfRule>
    <cfRule type="expression" dxfId="477" priority="163">
      <formula>$S463=21</formula>
    </cfRule>
    <cfRule type="expression" dxfId="476" priority="164">
      <formula>$S463=20</formula>
    </cfRule>
    <cfRule type="expression" dxfId="475" priority="165">
      <formula>$S463=19</formula>
    </cfRule>
    <cfRule type="expression" dxfId="474" priority="166">
      <formula>$S463=18</formula>
    </cfRule>
    <cfRule type="expression" dxfId="473" priority="167">
      <formula>$S463=17</formula>
    </cfRule>
    <cfRule type="expression" dxfId="472" priority="168">
      <formula>$S463=16</formula>
    </cfRule>
    <cfRule type="expression" dxfId="471" priority="169">
      <formula>$S463=15</formula>
    </cfRule>
    <cfRule type="expression" dxfId="470" priority="170">
      <formula>$S463=14</formula>
    </cfRule>
    <cfRule type="expression" dxfId="469" priority="171">
      <formula>$S463=13</formula>
    </cfRule>
    <cfRule type="expression" dxfId="468" priority="172">
      <formula>$S463=12</formula>
    </cfRule>
    <cfRule type="expression" dxfId="467" priority="173">
      <formula>$S463=11</formula>
    </cfRule>
    <cfRule type="expression" dxfId="466" priority="174">
      <formula>$S463=10</formula>
    </cfRule>
    <cfRule type="expression" dxfId="465" priority="175">
      <formula>$S463=9</formula>
    </cfRule>
    <cfRule type="expression" dxfId="464" priority="176">
      <formula>$S463=8</formula>
    </cfRule>
    <cfRule type="expression" dxfId="463" priority="177">
      <formula>$S463=7</formula>
    </cfRule>
    <cfRule type="expression" dxfId="462" priority="178">
      <formula>$S463=6</formula>
    </cfRule>
    <cfRule type="expression" dxfId="461" priority="179">
      <formula>$S463=5</formula>
    </cfRule>
    <cfRule type="expression" dxfId="460" priority="180">
      <formula>$S463=4</formula>
    </cfRule>
    <cfRule type="expression" dxfId="459" priority="181">
      <formula>$S463=3</formula>
    </cfRule>
    <cfRule type="expression" dxfId="458" priority="182">
      <formula>$S463=2</formula>
    </cfRule>
    <cfRule type="expression" dxfId="457" priority="183">
      <formula>$S463=1</formula>
    </cfRule>
  </conditionalFormatting>
  <conditionalFormatting sqref="P463:P467">
    <cfRule type="expression" dxfId="456" priority="158">
      <formula>"&lt;,2"</formula>
    </cfRule>
  </conditionalFormatting>
  <conditionalFormatting sqref="Q463:Q467">
    <cfRule type="cellIs" dxfId="455" priority="150" operator="equal">
      <formula>20</formula>
    </cfRule>
    <cfRule type="cellIs" dxfId="454" priority="151" operator="equal">
      <formula>10</formula>
    </cfRule>
    <cfRule type="cellIs" dxfId="453" priority="152" operator="equal">
      <formula>5</formula>
    </cfRule>
    <cfRule type="cellIs" dxfId="452" priority="153" operator="equal">
      <formula>1</formula>
    </cfRule>
    <cfRule type="cellIs" dxfId="451" priority="154" operator="equal">
      <formula>0.8</formula>
    </cfRule>
    <cfRule type="cellIs" dxfId="450" priority="155" operator="equal">
      <formula>0.6</formula>
    </cfRule>
    <cfRule type="cellIs" dxfId="449" priority="156" operator="equal">
      <formula>0.4</formula>
    </cfRule>
    <cfRule type="cellIs" dxfId="448" priority="157" operator="equal">
      <formula>20%</formula>
    </cfRule>
  </conditionalFormatting>
  <conditionalFormatting sqref="O463:O467">
    <cfRule type="cellIs" dxfId="447" priority="143" operator="equal">
      <formula>"MUY ALTA "</formula>
    </cfRule>
    <cfRule type="cellIs" dxfId="446" priority="144" operator="equal">
      <formula>"MUY ALTA"</formula>
    </cfRule>
    <cfRule type="cellIs" dxfId="445" priority="145" operator="equal">
      <formula>"ALTA"</formula>
    </cfRule>
    <cfRule type="cellIs" dxfId="444" priority="146" operator="equal">
      <formula>"MEDIA"</formula>
    </cfRule>
    <cfRule type="cellIs" dxfId="443" priority="147" operator="equal">
      <formula>"BAJA"</formula>
    </cfRule>
    <cfRule type="cellIs" dxfId="442" priority="148" operator="equal">
      <formula>"MUY BAJA"</formula>
    </cfRule>
    <cfRule type="cellIs" dxfId="441" priority="149" operator="equal">
      <formula>0.2</formula>
    </cfRule>
  </conditionalFormatting>
  <conditionalFormatting sqref="N463:N467">
    <cfRule type="beginsWith" priority="136" operator="beginsWith" text="La actividad que conlleva el riesgo se ejecuta como máximos 2 veces por año">
      <formula>LEFT(N463,LEN("La actividad que conlleva el riesgo se ejecuta como máximos 2 veces por año"))="La actividad que conlleva el riesgo se ejecuta como máximos 2 veces por año"</formula>
    </cfRule>
    <cfRule type="cellIs" dxfId="440" priority="137" operator="equal">
      <formula>"La actividad que conlleva el riesgo se ejecuta como máximos 2 veces por año"</formula>
    </cfRule>
    <cfRule type="cellIs" dxfId="439" priority="138" operator="equal">
      <formula>"La actividad que conlleva el riesgo se ejecuta como máximos 2 veces por año "</formula>
    </cfRule>
    <cfRule type="containsText" dxfId="438" priority="140" operator="containsText" text="La actividad que conlleva el riesgo se ejecuta como máximos 2 veces por año">
      <formula>NOT(ISERROR(SEARCH("La actividad que conlleva el riesgo se ejecuta como máximos 2 veces por año",N463)))</formula>
    </cfRule>
    <cfRule type="cellIs" dxfId="437" priority="141" operator="equal">
      <formula>"La actividad que conlleva el riesgo se ejecuta como máximos 2 veces por año"</formula>
    </cfRule>
    <cfRule type="cellIs" dxfId="436" priority="142" operator="equal">
      <formula>"La actividad que conlleva el riesgo se ejecuta como máximos 2 veces por año"</formula>
    </cfRule>
  </conditionalFormatting>
  <conditionalFormatting sqref="V463:V467">
    <cfRule type="expression" dxfId="435" priority="134">
      <formula>U463=Y</formula>
    </cfRule>
    <cfRule type="expression" dxfId="434" priority="135">
      <formula>U463="y"</formula>
    </cfRule>
  </conditionalFormatting>
  <conditionalFormatting sqref="V464">
    <cfRule type="expression" dxfId="433" priority="132">
      <formula>$U$20=Y</formula>
    </cfRule>
    <cfRule type="expression" dxfId="432" priority="133">
      <formula>$U$20=x</formula>
    </cfRule>
  </conditionalFormatting>
  <conditionalFormatting sqref="U463:U467">
    <cfRule type="expression" dxfId="431" priority="131">
      <formula>V463="X"</formula>
    </cfRule>
  </conditionalFormatting>
  <conditionalFormatting sqref="V463:V467">
    <cfRule type="expression" dxfId="430" priority="129">
      <formula>U463=Y</formula>
    </cfRule>
    <cfRule type="expression" dxfId="429" priority="130">
      <formula>U463="y"</formula>
    </cfRule>
  </conditionalFormatting>
  <conditionalFormatting sqref="V464">
    <cfRule type="expression" dxfId="428" priority="127">
      <formula>$U$20=Y</formula>
    </cfRule>
    <cfRule type="expression" dxfId="427" priority="128">
      <formula>$U$20=x</formula>
    </cfRule>
  </conditionalFormatting>
  <conditionalFormatting sqref="U463:U467">
    <cfRule type="expression" dxfId="426" priority="126">
      <formula>V463="X"</formula>
    </cfRule>
  </conditionalFormatting>
  <conditionalFormatting sqref="AA463:AB463">
    <cfRule type="expression" dxfId="425" priority="113">
      <formula>AA463=10</formula>
    </cfRule>
    <cfRule type="expression" dxfId="424" priority="114">
      <formula>Y463=15</formula>
    </cfRule>
    <cfRule type="expression" dxfId="423" priority="115">
      <formula>W463=25</formula>
    </cfRule>
    <cfRule type="cellIs" dxfId="422" priority="125" operator="equal">
      <formula>25</formula>
    </cfRule>
  </conditionalFormatting>
  <conditionalFormatting sqref="AA463:AB463">
    <cfRule type="expression" dxfId="421" priority="122">
      <formula>AC463=15</formula>
    </cfRule>
    <cfRule type="expression" dxfId="420" priority="123">
      <formula>AE463=10</formula>
    </cfRule>
    <cfRule type="expression" dxfId="419" priority="124">
      <formula>AC463=15</formula>
    </cfRule>
  </conditionalFormatting>
  <conditionalFormatting sqref="W463:X463">
    <cfRule type="expression" dxfId="418" priority="119">
      <formula>AA463=10</formula>
    </cfRule>
    <cfRule type="expression" dxfId="417" priority="120">
      <formula>W463=25</formula>
    </cfRule>
    <cfRule type="expression" dxfId="416" priority="121">
      <formula>Y463=15</formula>
    </cfRule>
  </conditionalFormatting>
  <conditionalFormatting sqref="Y463:Z463">
    <cfRule type="expression" dxfId="415" priority="116">
      <formula>Y463=15</formula>
    </cfRule>
    <cfRule type="expression" dxfId="414" priority="117">
      <formula>AA463=10</formula>
    </cfRule>
    <cfRule type="expression" dxfId="413" priority="118">
      <formula>W463=25</formula>
    </cfRule>
  </conditionalFormatting>
  <conditionalFormatting sqref="AC463:AD463">
    <cfRule type="cellIs" dxfId="412" priority="112" operator="equal">
      <formula>25</formula>
    </cfRule>
  </conditionalFormatting>
  <conditionalFormatting sqref="AE463:AF463">
    <cfRule type="cellIs" dxfId="411" priority="111" operator="equal">
      <formula>15</formula>
    </cfRule>
  </conditionalFormatting>
  <conditionalFormatting sqref="AC463:AD463">
    <cfRule type="expression" dxfId="410" priority="110">
      <formula>AE463=15</formula>
    </cfRule>
  </conditionalFormatting>
  <conditionalFormatting sqref="AE463:AF463">
    <cfRule type="expression" dxfId="409" priority="109">
      <formula>AC463=25</formula>
    </cfRule>
  </conditionalFormatting>
  <conditionalFormatting sqref="AA465:AB467">
    <cfRule type="expression" dxfId="408" priority="96">
      <formula>AA465=10</formula>
    </cfRule>
    <cfRule type="expression" dxfId="407" priority="97">
      <formula>Y465=15</formula>
    </cfRule>
    <cfRule type="expression" dxfId="406" priority="98">
      <formula>W465=25</formula>
    </cfRule>
    <cfRule type="cellIs" dxfId="405" priority="108" operator="equal">
      <formula>25</formula>
    </cfRule>
  </conditionalFormatting>
  <conditionalFormatting sqref="AA465:AB467">
    <cfRule type="expression" dxfId="404" priority="105">
      <formula>AC465=15</formula>
    </cfRule>
    <cfRule type="expression" dxfId="403" priority="106">
      <formula>AE465=10</formula>
    </cfRule>
    <cfRule type="expression" dxfId="402" priority="107">
      <formula>AC465=15</formula>
    </cfRule>
  </conditionalFormatting>
  <conditionalFormatting sqref="W465:X467">
    <cfRule type="expression" dxfId="401" priority="102">
      <formula>AA465=10</formula>
    </cfRule>
    <cfRule type="expression" dxfId="400" priority="103">
      <formula>W465=25</formula>
    </cfRule>
    <cfRule type="expression" dxfId="399" priority="104">
      <formula>Y465=15</formula>
    </cfRule>
  </conditionalFormatting>
  <conditionalFormatting sqref="Y465:Z467">
    <cfRule type="expression" dxfId="398" priority="99">
      <formula>Y465=15</formula>
    </cfRule>
    <cfRule type="expression" dxfId="397" priority="100">
      <formula>AA465=10</formula>
    </cfRule>
    <cfRule type="expression" dxfId="396" priority="101">
      <formula>W465=25</formula>
    </cfRule>
  </conditionalFormatting>
  <conditionalFormatting sqref="AA464:AB464">
    <cfRule type="expression" dxfId="395" priority="83">
      <formula>AA464=10</formula>
    </cfRule>
    <cfRule type="expression" dxfId="394" priority="84">
      <formula>Y464=15</formula>
    </cfRule>
    <cfRule type="expression" dxfId="393" priority="85">
      <formula>W464=25</formula>
    </cfRule>
    <cfRule type="cellIs" dxfId="392" priority="95" operator="equal">
      <formula>25</formula>
    </cfRule>
  </conditionalFormatting>
  <conditionalFormatting sqref="AA464:AB464">
    <cfRule type="expression" dxfId="391" priority="92">
      <formula>AC464=15</formula>
    </cfRule>
    <cfRule type="expression" dxfId="390" priority="93">
      <formula>AE464=10</formula>
    </cfRule>
    <cfRule type="expression" dxfId="389" priority="94">
      <formula>AC464=15</formula>
    </cfRule>
  </conditionalFormatting>
  <conditionalFormatting sqref="W464:X464">
    <cfRule type="expression" dxfId="388" priority="89">
      <formula>AA464=10</formula>
    </cfRule>
    <cfRule type="expression" dxfId="387" priority="90">
      <formula>W464=25</formula>
    </cfRule>
    <cfRule type="expression" dxfId="386" priority="91">
      <formula>Y464=15</formula>
    </cfRule>
  </conditionalFormatting>
  <conditionalFormatting sqref="Y464:Z464">
    <cfRule type="expression" dxfId="385" priority="86">
      <formula>Y464=15</formula>
    </cfRule>
    <cfRule type="expression" dxfId="384" priority="87">
      <formula>AA464=10</formula>
    </cfRule>
    <cfRule type="expression" dxfId="383" priority="88">
      <formula>W464=25</formula>
    </cfRule>
  </conditionalFormatting>
  <conditionalFormatting sqref="AC464:AD467">
    <cfRule type="cellIs" dxfId="382" priority="82" operator="equal">
      <formula>25</formula>
    </cfRule>
  </conditionalFormatting>
  <conditionalFormatting sqref="AE464:AF467">
    <cfRule type="cellIs" dxfId="381" priority="81" operator="equal">
      <formula>15</formula>
    </cfRule>
  </conditionalFormatting>
  <conditionalFormatting sqref="AC464:AD467">
    <cfRule type="expression" dxfId="380" priority="80">
      <formula>AE464=15</formula>
    </cfRule>
  </conditionalFormatting>
  <conditionalFormatting sqref="AE464:AF467">
    <cfRule type="expression" dxfId="379" priority="79">
      <formula>AC464=25</formula>
    </cfRule>
  </conditionalFormatting>
  <conditionalFormatting sqref="AJ463:AK463">
    <cfRule type="cellIs" dxfId="378" priority="71" operator="equal">
      <formula>"NO"</formula>
    </cfRule>
    <cfRule type="cellIs" dxfId="377" priority="72" operator="equal">
      <formula>"SI"</formula>
    </cfRule>
  </conditionalFormatting>
  <conditionalFormatting sqref="AN463:AO463">
    <cfRule type="cellIs" dxfId="376" priority="67" operator="equal">
      <formula>"NO"</formula>
    </cfRule>
  </conditionalFormatting>
  <conditionalFormatting sqref="AL463:AM463">
    <cfRule type="cellIs" dxfId="375" priority="69" operator="equal">
      <formula>"ALE"</formula>
    </cfRule>
    <cfRule type="cellIs" dxfId="374" priority="70" operator="equal">
      <formula>"CON"</formula>
    </cfRule>
  </conditionalFormatting>
  <conditionalFormatting sqref="AJ464:AK464">
    <cfRule type="cellIs" dxfId="373" priority="65" operator="equal">
      <formula>"NO"</formula>
    </cfRule>
    <cfRule type="cellIs" dxfId="372" priority="66" operator="equal">
      <formula>"SI"</formula>
    </cfRule>
  </conditionalFormatting>
  <conditionalFormatting sqref="AL464:AM464">
    <cfRule type="cellIs" dxfId="371" priority="63" operator="equal">
      <formula>"ALE"</formula>
    </cfRule>
    <cfRule type="cellIs" dxfId="370" priority="64" operator="equal">
      <formula>"CON"</formula>
    </cfRule>
  </conditionalFormatting>
  <conditionalFormatting sqref="AN464:AO464">
    <cfRule type="cellIs" dxfId="369" priority="61" operator="equal">
      <formula>"NO"</formula>
    </cfRule>
  </conditionalFormatting>
  <conditionalFormatting sqref="CA439:CC443 CE439:CG443 CI439:CK443 CM439:CO443">
    <cfRule type="cellIs" dxfId="368" priority="29" operator="equal">
      <formula>"NO"</formula>
    </cfRule>
    <cfRule type="cellIs" dxfId="367" priority="30" operator="equal">
      <formula>"SI"</formula>
    </cfRule>
  </conditionalFormatting>
  <conditionalFormatting sqref="DA439:DC443 DE439:DG443 DM439:DO443 DI439:DK443">
    <cfRule type="cellIs" dxfId="366" priority="27" operator="equal">
      <formula>"NO"</formula>
    </cfRule>
    <cfRule type="cellIs" dxfId="365" priority="28" operator="equal">
      <formula>"SI"</formula>
    </cfRule>
  </conditionalFormatting>
  <conditionalFormatting sqref="CV439:CY443">
    <cfRule type="cellIs" dxfId="364" priority="25" operator="equal">
      <formula>"NO"</formula>
    </cfRule>
    <cfRule type="cellIs" dxfId="363" priority="26" operator="equal">
      <formula>"SI"</formula>
    </cfRule>
  </conditionalFormatting>
  <conditionalFormatting sqref="CA445:CC449 CE445:CG449 CI445:CK449 CM445:CO449">
    <cfRule type="cellIs" dxfId="362" priority="23" operator="equal">
      <formula>"NO"</formula>
    </cfRule>
    <cfRule type="cellIs" dxfId="361" priority="24" operator="equal">
      <formula>"SI"</formula>
    </cfRule>
  </conditionalFormatting>
  <conditionalFormatting sqref="DA445:DC449 DE445:DG449 DM445:DO449 DI445:DK449">
    <cfRule type="cellIs" dxfId="360" priority="21" operator="equal">
      <formula>"NO"</formula>
    </cfRule>
    <cfRule type="cellIs" dxfId="359" priority="22" operator="equal">
      <formula>"SI"</formula>
    </cfRule>
  </conditionalFormatting>
  <conditionalFormatting sqref="CV445:CY449">
    <cfRule type="cellIs" dxfId="358" priority="19" operator="equal">
      <formula>"NO"</formula>
    </cfRule>
    <cfRule type="cellIs" dxfId="357" priority="20" operator="equal">
      <formula>"SI"</formula>
    </cfRule>
  </conditionalFormatting>
  <conditionalFormatting sqref="CA451:CC455 CE451:CG455 CI451:CK455 CM451:CO455">
    <cfRule type="cellIs" dxfId="356" priority="17" operator="equal">
      <formula>"NO"</formula>
    </cfRule>
    <cfRule type="cellIs" dxfId="355" priority="18" operator="equal">
      <formula>"SI"</formula>
    </cfRule>
  </conditionalFormatting>
  <conditionalFormatting sqref="DA451:DC455 DE451:DG455 DM451:DO455 DI451:DK455">
    <cfRule type="cellIs" dxfId="354" priority="15" operator="equal">
      <formula>"NO"</formula>
    </cfRule>
    <cfRule type="cellIs" dxfId="353" priority="16" operator="equal">
      <formula>"SI"</formula>
    </cfRule>
  </conditionalFormatting>
  <conditionalFormatting sqref="CV451:CY455">
    <cfRule type="cellIs" dxfId="352" priority="13" operator="equal">
      <formula>"NO"</formula>
    </cfRule>
    <cfRule type="cellIs" dxfId="351" priority="14" operator="equal">
      <formula>"SI"</formula>
    </cfRule>
  </conditionalFormatting>
  <conditionalFormatting sqref="CA457:CC461 CE457:CG461 CI457:CK461 CM457:CO461">
    <cfRule type="cellIs" dxfId="350" priority="11" operator="equal">
      <formula>"NO"</formula>
    </cfRule>
    <cfRule type="cellIs" dxfId="349" priority="12" operator="equal">
      <formula>"SI"</formula>
    </cfRule>
  </conditionalFormatting>
  <conditionalFormatting sqref="DA457:DC461 DE457:DG461 DM457:DO461 DI457:DK461">
    <cfRule type="cellIs" dxfId="348" priority="9" operator="equal">
      <formula>"NO"</formula>
    </cfRule>
    <cfRule type="cellIs" dxfId="347" priority="10" operator="equal">
      <formula>"SI"</formula>
    </cfRule>
  </conditionalFormatting>
  <conditionalFormatting sqref="CV457:CY461">
    <cfRule type="cellIs" dxfId="346" priority="7" operator="equal">
      <formula>"NO"</formula>
    </cfRule>
    <cfRule type="cellIs" dxfId="345" priority="8" operator="equal">
      <formula>"SI"</formula>
    </cfRule>
  </conditionalFormatting>
  <conditionalFormatting sqref="CA463:CC467 CE463:CG467 CI463:CK467 CM463:CO467">
    <cfRule type="cellIs" dxfId="344" priority="5" operator="equal">
      <formula>"NO"</formula>
    </cfRule>
    <cfRule type="cellIs" dxfId="343" priority="6" operator="equal">
      <formula>"SI"</formula>
    </cfRule>
  </conditionalFormatting>
  <conditionalFormatting sqref="DA463:DC467 DE463:DG467 DM463:DO467 DI463:DK467">
    <cfRule type="cellIs" dxfId="342" priority="3" operator="equal">
      <formula>"NO"</formula>
    </cfRule>
    <cfRule type="cellIs" dxfId="341" priority="4" operator="equal">
      <formula>"SI"</formula>
    </cfRule>
  </conditionalFormatting>
  <conditionalFormatting sqref="CV463:CY467">
    <cfRule type="cellIs" dxfId="340" priority="1" operator="equal">
      <formula>"NO"</formula>
    </cfRule>
    <cfRule type="cellIs" dxfId="339" priority="2" operator="equal">
      <formula>"SI"</formula>
    </cfRule>
  </conditionalFormatting>
  <pageMargins left="0.7" right="0.7" top="0.75" bottom="0.75" header="0.3" footer="0.3"/>
  <pageSetup scale="10" fitToHeight="0" orientation="landscape" horizontalDpi="4294967294" verticalDpi="4294967294" r:id="rId1"/>
  <drawing r:id="rId2"/>
  <legacyDrawing r:id="rId3"/>
  <extLst>
    <ext xmlns:x14="http://schemas.microsoft.com/office/spreadsheetml/2009/9/main" uri="{78C0D931-6437-407d-A8EE-F0AAD7539E65}">
      <x14:conditionalFormattings>
        <x14:conditionalFormatting xmlns:xm="http://schemas.microsoft.com/office/excel/2006/main">
          <x14:cfRule type="cellIs" priority="49746" operator="equal" id="{AF43FAB9-1505-4DC3-84A6-3A107F3DADEC}">
            <xm:f>Listas!$R$2</xm:f>
            <x14:dxf>
              <fill>
                <patternFill>
                  <bgColor rgb="FF92D050"/>
                </patternFill>
              </fill>
            </x14:dxf>
          </x14:cfRule>
          <xm:sqref>AN21:AO23 AN25:AO25 AN35:AO35 AN39:AO41 AN63:AO65 AN76:AO77 AN81:AO83 AN67:AO71</xm:sqref>
        </x14:conditionalFormatting>
        <x14:conditionalFormatting xmlns:xm="http://schemas.microsoft.com/office/excel/2006/main">
          <x14:cfRule type="cellIs" priority="49155" operator="equal" id="{60A28E13-196B-489B-B5C9-1608AA4A0F81}">
            <xm:f>Listas!$E$20</xm:f>
            <x14:dxf>
              <fill>
                <patternFill>
                  <bgColor rgb="FF92D050"/>
                </patternFill>
              </fill>
            </x14:dxf>
          </x14:cfRule>
          <xm:sqref>N19:N23</xm:sqref>
        </x14:conditionalFormatting>
        <x14:conditionalFormatting xmlns:xm="http://schemas.microsoft.com/office/excel/2006/main">
          <x14:cfRule type="cellIs" priority="49107" operator="equal" id="{C849D531-21B8-40E6-9F1A-2C8D77AE02E9}">
            <xm:f>Listas!$E$20</xm:f>
            <x14:dxf>
              <fill>
                <patternFill>
                  <bgColor rgb="FF92D050"/>
                </patternFill>
              </fill>
            </x14:dxf>
          </x14:cfRule>
          <xm:sqref>N25:N29</xm:sqref>
        </x14:conditionalFormatting>
        <x14:conditionalFormatting xmlns:xm="http://schemas.microsoft.com/office/excel/2006/main">
          <x14:cfRule type="cellIs" priority="49059" operator="equal" id="{488B6126-C62A-41BF-A503-721DB63CB6FD}">
            <xm:f>Listas!$E$20</xm:f>
            <x14:dxf>
              <fill>
                <patternFill>
                  <bgColor rgb="FF92D050"/>
                </patternFill>
              </fill>
            </x14:dxf>
          </x14:cfRule>
          <xm:sqref>N31:N35</xm:sqref>
        </x14:conditionalFormatting>
        <x14:conditionalFormatting xmlns:xm="http://schemas.microsoft.com/office/excel/2006/main">
          <x14:cfRule type="cellIs" priority="49011" operator="equal" id="{BC21CA38-67C0-4B73-96C9-3CA7FA9C7A31}">
            <xm:f>Listas!$E$20</xm:f>
            <x14:dxf>
              <fill>
                <patternFill>
                  <bgColor rgb="FF92D050"/>
                </patternFill>
              </fill>
            </x14:dxf>
          </x14:cfRule>
          <xm:sqref>N37:N41</xm:sqref>
        </x14:conditionalFormatting>
        <x14:conditionalFormatting xmlns:xm="http://schemas.microsoft.com/office/excel/2006/main">
          <x14:cfRule type="cellIs" priority="48867" operator="equal" id="{7B9C9F17-8066-4016-B26D-7284D42798AF}">
            <xm:f>Listas!$E$20</xm:f>
            <x14:dxf>
              <fill>
                <patternFill>
                  <bgColor rgb="FF92D050"/>
                </patternFill>
              </fill>
            </x14:dxf>
          </x14:cfRule>
          <xm:sqref>N61:N65</xm:sqref>
        </x14:conditionalFormatting>
        <x14:conditionalFormatting xmlns:xm="http://schemas.microsoft.com/office/excel/2006/main">
          <x14:cfRule type="cellIs" priority="48819" operator="equal" id="{BE55BC6E-CFEA-4148-9CAC-10EC5578F8D1}">
            <xm:f>Listas!$E$20</xm:f>
            <x14:dxf>
              <fill>
                <patternFill>
                  <bgColor rgb="FF92D050"/>
                </patternFill>
              </fill>
            </x14:dxf>
          </x14:cfRule>
          <xm:sqref>N67:N71</xm:sqref>
        </x14:conditionalFormatting>
        <x14:conditionalFormatting xmlns:xm="http://schemas.microsoft.com/office/excel/2006/main">
          <x14:cfRule type="cellIs" priority="48771" operator="equal" id="{BC282B83-75CC-4016-B28E-DDF8EA118D28}">
            <xm:f>Listas!$E$20</xm:f>
            <x14:dxf>
              <fill>
                <patternFill>
                  <bgColor rgb="FF92D050"/>
                </patternFill>
              </fill>
            </x14:dxf>
          </x14:cfRule>
          <xm:sqref>N73:N77</xm:sqref>
        </x14:conditionalFormatting>
        <x14:conditionalFormatting xmlns:xm="http://schemas.microsoft.com/office/excel/2006/main">
          <x14:cfRule type="cellIs" priority="48723" operator="equal" id="{5CC69173-DC67-494E-97EC-2478FA068057}">
            <xm:f>Listas!$E$20</xm:f>
            <x14:dxf>
              <fill>
                <patternFill>
                  <bgColor rgb="FF92D050"/>
                </patternFill>
              </fill>
            </x14:dxf>
          </x14:cfRule>
          <xm:sqref>N79:N83</xm:sqref>
        </x14:conditionalFormatting>
        <x14:conditionalFormatting xmlns:xm="http://schemas.microsoft.com/office/excel/2006/main">
          <x14:cfRule type="cellIs" priority="47956" operator="equal" id="{9E45A885-DDEC-4B5C-B9E1-A1D9C60960FE}">
            <xm:f>Listas!$R$2</xm:f>
            <x14:dxf>
              <fill>
                <patternFill>
                  <bgColor rgb="FF92D050"/>
                </patternFill>
              </fill>
            </x14:dxf>
          </x14:cfRule>
          <xm:sqref>AN19:AO20</xm:sqref>
        </x14:conditionalFormatting>
        <x14:conditionalFormatting xmlns:xm="http://schemas.microsoft.com/office/excel/2006/main">
          <x14:cfRule type="cellIs" priority="47782" operator="equal" id="{96A36161-FCA1-4D38-89B6-970894AC5679}">
            <xm:f>Listas!$R$2</xm:f>
            <x14:dxf>
              <fill>
                <patternFill>
                  <bgColor rgb="FF92D050"/>
                </patternFill>
              </fill>
            </x14:dxf>
          </x14:cfRule>
          <xm:sqref>AN88:AO89</xm:sqref>
        </x14:conditionalFormatting>
        <x14:conditionalFormatting xmlns:xm="http://schemas.microsoft.com/office/excel/2006/main">
          <x14:cfRule type="cellIs" priority="47731" operator="equal" id="{1642E2AD-E224-4335-8D19-A034D054DE1A}">
            <xm:f>Listas!$E$20</xm:f>
            <x14:dxf>
              <fill>
                <patternFill>
                  <bgColor rgb="FF92D050"/>
                </patternFill>
              </fill>
            </x14:dxf>
          </x14:cfRule>
          <xm:sqref>N85:N89</xm:sqref>
        </x14:conditionalFormatting>
        <x14:conditionalFormatting xmlns:xm="http://schemas.microsoft.com/office/excel/2006/main">
          <x14:cfRule type="cellIs" priority="47611" operator="equal" id="{F9F70D33-CAEB-4529-8274-33A665C254F0}">
            <xm:f>Listas!$R$2</xm:f>
            <x14:dxf>
              <fill>
                <patternFill>
                  <bgColor rgb="FF92D050"/>
                </patternFill>
              </fill>
            </x14:dxf>
          </x14:cfRule>
          <xm:sqref>AN165:AO167</xm:sqref>
        </x14:conditionalFormatting>
        <x14:conditionalFormatting xmlns:xm="http://schemas.microsoft.com/office/excel/2006/main">
          <x14:cfRule type="cellIs" priority="47560" operator="equal" id="{7F36E32B-B3FD-4B4D-9890-1088B165A99C}">
            <xm:f>Listas!$E$20</xm:f>
            <x14:dxf>
              <fill>
                <patternFill>
                  <bgColor rgb="FF92D050"/>
                </patternFill>
              </fill>
            </x14:dxf>
          </x14:cfRule>
          <xm:sqref>N163:N167</xm:sqref>
        </x14:conditionalFormatting>
        <x14:conditionalFormatting xmlns:xm="http://schemas.microsoft.com/office/excel/2006/main">
          <x14:cfRule type="cellIs" priority="47440" operator="equal" id="{35E872EA-D432-4E2D-9A13-A6E2FD9C2899}">
            <xm:f>Listas!$R$2</xm:f>
            <x14:dxf>
              <fill>
                <patternFill>
                  <bgColor rgb="FF92D050"/>
                </patternFill>
              </fill>
            </x14:dxf>
          </x14:cfRule>
          <xm:sqref>AN172:AO173</xm:sqref>
        </x14:conditionalFormatting>
        <x14:conditionalFormatting xmlns:xm="http://schemas.microsoft.com/office/excel/2006/main">
          <x14:cfRule type="cellIs" priority="47389" operator="equal" id="{C629C062-D94E-4E4C-9F8C-1FA0F7582D90}">
            <xm:f>Listas!$E$20</xm:f>
            <x14:dxf>
              <fill>
                <patternFill>
                  <bgColor rgb="FF92D050"/>
                </patternFill>
              </fill>
            </x14:dxf>
          </x14:cfRule>
          <xm:sqref>N169:N173</xm:sqref>
        </x14:conditionalFormatting>
        <x14:conditionalFormatting xmlns:xm="http://schemas.microsoft.com/office/excel/2006/main">
          <x14:cfRule type="cellIs" priority="47269" operator="equal" id="{50C2E187-BB69-4357-8C4C-8241FC73F463}">
            <xm:f>Listas!$R$2</xm:f>
            <x14:dxf>
              <fill>
                <patternFill>
                  <bgColor rgb="FF92D050"/>
                </patternFill>
              </fill>
            </x14:dxf>
          </x14:cfRule>
          <xm:sqref>AN178:AO179</xm:sqref>
        </x14:conditionalFormatting>
        <x14:conditionalFormatting xmlns:xm="http://schemas.microsoft.com/office/excel/2006/main">
          <x14:cfRule type="cellIs" priority="47218" operator="equal" id="{D36C97ED-5516-4668-855C-9463DF042991}">
            <xm:f>Listas!$E$20</xm:f>
            <x14:dxf>
              <fill>
                <patternFill>
                  <bgColor rgb="FF92D050"/>
                </patternFill>
              </fill>
            </x14:dxf>
          </x14:cfRule>
          <xm:sqref>N175:N179</xm:sqref>
        </x14:conditionalFormatting>
        <x14:conditionalFormatting xmlns:xm="http://schemas.microsoft.com/office/excel/2006/main">
          <x14:cfRule type="cellIs" priority="47098" operator="equal" id="{E15ABD3B-C5AE-43A7-87FF-AE60265B2652}">
            <xm:f>Listas!$R$2</xm:f>
            <x14:dxf>
              <fill>
                <patternFill>
                  <bgColor rgb="FF92D050"/>
                </patternFill>
              </fill>
            </x14:dxf>
          </x14:cfRule>
          <xm:sqref>AN184:AO185</xm:sqref>
        </x14:conditionalFormatting>
        <x14:conditionalFormatting xmlns:xm="http://schemas.microsoft.com/office/excel/2006/main">
          <x14:cfRule type="cellIs" priority="47047" operator="equal" id="{FDE016DD-16C3-4C47-9FD1-54511D978DD4}">
            <xm:f>Listas!$E$20</xm:f>
            <x14:dxf>
              <fill>
                <patternFill>
                  <bgColor rgb="FF92D050"/>
                </patternFill>
              </fill>
            </x14:dxf>
          </x14:cfRule>
          <xm:sqref>N181:N185</xm:sqref>
        </x14:conditionalFormatting>
        <x14:conditionalFormatting xmlns:xm="http://schemas.microsoft.com/office/excel/2006/main">
          <x14:cfRule type="cellIs" priority="46927" operator="equal" id="{D4A62C85-7B47-4C4A-8219-E944F828743C}">
            <xm:f>Listas!$R$2</xm:f>
            <x14:dxf>
              <fill>
                <patternFill>
                  <bgColor rgb="FF92D050"/>
                </patternFill>
              </fill>
            </x14:dxf>
          </x14:cfRule>
          <xm:sqref>AN187:AO191</xm:sqref>
        </x14:conditionalFormatting>
        <x14:conditionalFormatting xmlns:xm="http://schemas.microsoft.com/office/excel/2006/main">
          <x14:cfRule type="cellIs" priority="46876" operator="equal" id="{F0852D4B-A380-465E-9E8F-9EBFBB1306C8}">
            <xm:f>Listas!$E$20</xm:f>
            <x14:dxf>
              <fill>
                <patternFill>
                  <bgColor rgb="FF92D050"/>
                </patternFill>
              </fill>
            </x14:dxf>
          </x14:cfRule>
          <xm:sqref>N187:N191</xm:sqref>
        </x14:conditionalFormatting>
        <x14:conditionalFormatting xmlns:xm="http://schemas.microsoft.com/office/excel/2006/main">
          <x14:cfRule type="cellIs" priority="46756" operator="equal" id="{3E45684D-3E41-41D5-B7C1-1889B3D72B10}">
            <xm:f>Listas!$R$2</xm:f>
            <x14:dxf>
              <fill>
                <patternFill>
                  <bgColor rgb="FF92D050"/>
                </patternFill>
              </fill>
            </x14:dxf>
          </x14:cfRule>
          <xm:sqref>AN193:AO197</xm:sqref>
        </x14:conditionalFormatting>
        <x14:conditionalFormatting xmlns:xm="http://schemas.microsoft.com/office/excel/2006/main">
          <x14:cfRule type="cellIs" priority="46705" operator="equal" id="{27D36A36-4E85-46E6-ACE0-C38868FCDBAA}">
            <xm:f>Listas!$E$20</xm:f>
            <x14:dxf>
              <fill>
                <patternFill>
                  <bgColor rgb="FF92D050"/>
                </patternFill>
              </fill>
            </x14:dxf>
          </x14:cfRule>
          <xm:sqref>N193:N197</xm:sqref>
        </x14:conditionalFormatting>
        <x14:conditionalFormatting xmlns:xm="http://schemas.microsoft.com/office/excel/2006/main">
          <x14:cfRule type="cellIs" priority="46534" operator="equal" id="{5C42A717-CBA2-4B48-B396-E064B0DF7166}">
            <xm:f>Listas!$E$20</xm:f>
            <x14:dxf>
              <fill>
                <patternFill>
                  <bgColor rgb="FF92D050"/>
                </patternFill>
              </fill>
            </x14:dxf>
          </x14:cfRule>
          <xm:sqref>N199:N203</xm:sqref>
        </x14:conditionalFormatting>
        <x14:conditionalFormatting xmlns:xm="http://schemas.microsoft.com/office/excel/2006/main">
          <x14:cfRule type="cellIs" priority="46414" operator="equal" id="{7C85959A-CD50-4E30-811D-5CCDAEBB28A2}">
            <xm:f>Listas!$R$2</xm:f>
            <x14:dxf>
              <fill>
                <patternFill>
                  <bgColor rgb="FF92D050"/>
                </patternFill>
              </fill>
            </x14:dxf>
          </x14:cfRule>
          <xm:sqref>AN205:AO209</xm:sqref>
        </x14:conditionalFormatting>
        <x14:conditionalFormatting xmlns:xm="http://schemas.microsoft.com/office/excel/2006/main">
          <x14:cfRule type="cellIs" priority="46363" operator="equal" id="{E41570DF-5DC8-4590-BA6C-393BB52B57B3}">
            <xm:f>Listas!$E$20</xm:f>
            <x14:dxf>
              <fill>
                <patternFill>
                  <bgColor rgb="FF92D050"/>
                </patternFill>
              </fill>
            </x14:dxf>
          </x14:cfRule>
          <xm:sqref>N205:N209</xm:sqref>
        </x14:conditionalFormatting>
        <x14:conditionalFormatting xmlns:xm="http://schemas.microsoft.com/office/excel/2006/main">
          <x14:cfRule type="cellIs" priority="46243" operator="equal" id="{75A4A06C-7D6F-44DA-A26C-060629BA0147}">
            <xm:f>Listas!$R$2</xm:f>
            <x14:dxf>
              <fill>
                <patternFill>
                  <bgColor rgb="FF92D050"/>
                </patternFill>
              </fill>
            </x14:dxf>
          </x14:cfRule>
          <xm:sqref>AN211:AO215</xm:sqref>
        </x14:conditionalFormatting>
        <x14:conditionalFormatting xmlns:xm="http://schemas.microsoft.com/office/excel/2006/main">
          <x14:cfRule type="cellIs" priority="46192" operator="equal" id="{1D5D459E-D3D9-4092-A1F6-897A567534AF}">
            <xm:f>Listas!$E$20</xm:f>
            <x14:dxf>
              <fill>
                <patternFill>
                  <bgColor rgb="FF92D050"/>
                </patternFill>
              </fill>
            </x14:dxf>
          </x14:cfRule>
          <xm:sqref>N211:N215</xm:sqref>
        </x14:conditionalFormatting>
        <x14:conditionalFormatting xmlns:xm="http://schemas.microsoft.com/office/excel/2006/main">
          <x14:cfRule type="cellIs" priority="46072" operator="equal" id="{142B4697-CD29-46A5-AC96-D0C82EB3AADE}">
            <xm:f>Listas!$R$2</xm:f>
            <x14:dxf>
              <fill>
                <patternFill>
                  <bgColor rgb="FF92D050"/>
                </patternFill>
              </fill>
            </x14:dxf>
          </x14:cfRule>
          <xm:sqref>AN220:AO221</xm:sqref>
        </x14:conditionalFormatting>
        <x14:conditionalFormatting xmlns:xm="http://schemas.microsoft.com/office/excel/2006/main">
          <x14:cfRule type="cellIs" priority="46021" operator="equal" id="{BDFA0378-E22D-4187-8B76-ADC6202EA04B}">
            <xm:f>Listas!$E$20</xm:f>
            <x14:dxf>
              <fill>
                <patternFill>
                  <bgColor rgb="FF92D050"/>
                </patternFill>
              </fill>
            </x14:dxf>
          </x14:cfRule>
          <xm:sqref>N217:N221</xm:sqref>
        </x14:conditionalFormatting>
        <x14:conditionalFormatting xmlns:xm="http://schemas.microsoft.com/office/excel/2006/main">
          <x14:cfRule type="cellIs" priority="45901" operator="equal" id="{D762D89D-6FF4-46E9-95D9-0A8703CAE24B}">
            <xm:f>Listas!$R$2</xm:f>
            <x14:dxf>
              <fill>
                <patternFill>
                  <bgColor rgb="FF92D050"/>
                </patternFill>
              </fill>
            </x14:dxf>
          </x14:cfRule>
          <xm:sqref>AN226:AO227</xm:sqref>
        </x14:conditionalFormatting>
        <x14:conditionalFormatting xmlns:xm="http://schemas.microsoft.com/office/excel/2006/main">
          <x14:cfRule type="cellIs" priority="45850" operator="equal" id="{5F49595A-5A5F-4676-B66C-8A787FF1E4FA}">
            <xm:f>Listas!$E$20</xm:f>
            <x14:dxf>
              <fill>
                <patternFill>
                  <bgColor rgb="FF92D050"/>
                </patternFill>
              </fill>
            </x14:dxf>
          </x14:cfRule>
          <xm:sqref>N223:N227</xm:sqref>
        </x14:conditionalFormatting>
        <x14:conditionalFormatting xmlns:xm="http://schemas.microsoft.com/office/excel/2006/main">
          <x14:cfRule type="cellIs" priority="45730" operator="equal" id="{4538B02E-46B7-4EF6-B87A-B986309A99D9}">
            <xm:f>Listas!$R$2</xm:f>
            <x14:dxf>
              <fill>
                <patternFill>
                  <bgColor rgb="FF92D050"/>
                </patternFill>
              </fill>
            </x14:dxf>
          </x14:cfRule>
          <xm:sqref>AN233:AO233</xm:sqref>
        </x14:conditionalFormatting>
        <x14:conditionalFormatting xmlns:xm="http://schemas.microsoft.com/office/excel/2006/main">
          <x14:cfRule type="cellIs" priority="45679" operator="equal" id="{B9838225-2055-4F2C-8F48-853BB7CC129C}">
            <xm:f>Listas!$E$20</xm:f>
            <x14:dxf>
              <fill>
                <patternFill>
                  <bgColor rgb="FF92D050"/>
                </patternFill>
              </fill>
            </x14:dxf>
          </x14:cfRule>
          <xm:sqref>N229:N233</xm:sqref>
        </x14:conditionalFormatting>
        <x14:conditionalFormatting xmlns:xm="http://schemas.microsoft.com/office/excel/2006/main">
          <x14:cfRule type="cellIs" priority="45559" operator="equal" id="{A0482995-3DE6-4373-85EE-48C2184BFAD5}">
            <xm:f>Listas!$R$2</xm:f>
            <x14:dxf>
              <fill>
                <patternFill>
                  <bgColor rgb="FF92D050"/>
                </patternFill>
              </fill>
            </x14:dxf>
          </x14:cfRule>
          <xm:sqref>AN238:AO239</xm:sqref>
        </x14:conditionalFormatting>
        <x14:conditionalFormatting xmlns:xm="http://schemas.microsoft.com/office/excel/2006/main">
          <x14:cfRule type="cellIs" priority="45508" operator="equal" id="{6458A182-6061-4A0D-BD0F-94385A6D189D}">
            <xm:f>Listas!$E$20</xm:f>
            <x14:dxf>
              <fill>
                <patternFill>
                  <bgColor rgb="FF92D050"/>
                </patternFill>
              </fill>
            </x14:dxf>
          </x14:cfRule>
          <xm:sqref>N235:N239</xm:sqref>
        </x14:conditionalFormatting>
        <x14:conditionalFormatting xmlns:xm="http://schemas.microsoft.com/office/excel/2006/main">
          <x14:cfRule type="cellIs" priority="45388" operator="equal" id="{12A6FCF4-B440-48D1-9BF0-F7719BCAF64D}">
            <xm:f>Listas!$R$2</xm:f>
            <x14:dxf>
              <fill>
                <patternFill>
                  <bgColor rgb="FF92D050"/>
                </patternFill>
              </fill>
            </x14:dxf>
          </x14:cfRule>
          <xm:sqref>AN243:AO245</xm:sqref>
        </x14:conditionalFormatting>
        <x14:conditionalFormatting xmlns:xm="http://schemas.microsoft.com/office/excel/2006/main">
          <x14:cfRule type="cellIs" priority="45337" operator="equal" id="{784A91FA-68EC-4DB3-8DBA-FF5D0BC25779}">
            <xm:f>Listas!$E$20</xm:f>
            <x14:dxf>
              <fill>
                <patternFill>
                  <bgColor rgb="FF92D050"/>
                </patternFill>
              </fill>
            </x14:dxf>
          </x14:cfRule>
          <xm:sqref>N241:N245</xm:sqref>
        </x14:conditionalFormatting>
        <x14:conditionalFormatting xmlns:xm="http://schemas.microsoft.com/office/excel/2006/main">
          <x14:cfRule type="cellIs" priority="45217" operator="equal" id="{71E7C160-8E69-4F85-915F-A749D088948A}">
            <xm:f>Listas!$R$2</xm:f>
            <x14:dxf>
              <fill>
                <patternFill>
                  <bgColor rgb="FF92D050"/>
                </patternFill>
              </fill>
            </x14:dxf>
          </x14:cfRule>
          <xm:sqref>AN249:AO251</xm:sqref>
        </x14:conditionalFormatting>
        <x14:conditionalFormatting xmlns:xm="http://schemas.microsoft.com/office/excel/2006/main">
          <x14:cfRule type="cellIs" priority="45166" operator="equal" id="{35D5FF45-8E85-4D56-9BAE-EDB33A584ED8}">
            <xm:f>Listas!$E$20</xm:f>
            <x14:dxf>
              <fill>
                <patternFill>
                  <bgColor rgb="FF92D050"/>
                </patternFill>
              </fill>
            </x14:dxf>
          </x14:cfRule>
          <xm:sqref>N247:N251</xm:sqref>
        </x14:conditionalFormatting>
        <x14:conditionalFormatting xmlns:xm="http://schemas.microsoft.com/office/excel/2006/main">
          <x14:cfRule type="cellIs" priority="45055" operator="equal" id="{B3ECE7F7-B853-4BED-82D8-539A2CE637B1}">
            <xm:f>'\Users\oeencisog\Documents\1. DIRECCIONAMIENTO\[1. MATRIZ INSTITUCIONAL DE RIESGO OPERACIONAL - Mercadeo.xlsx]Listas'!#REF!</xm:f>
            <x14:dxf>
              <fill>
                <patternFill>
                  <bgColor rgb="FF92D050"/>
                </patternFill>
              </fill>
            </x14:dxf>
          </x14:cfRule>
          <xm:sqref>AN37:AO38</xm:sqref>
        </x14:conditionalFormatting>
        <x14:conditionalFormatting xmlns:xm="http://schemas.microsoft.com/office/excel/2006/main">
          <x14:cfRule type="cellIs" priority="45053" operator="equal" id="{0C588C78-C674-4489-808F-183088E5EF91}">
            <xm:f>Listas!$R$2</xm:f>
            <x14:dxf>
              <fill>
                <patternFill>
                  <bgColor rgb="FF92D050"/>
                </patternFill>
              </fill>
            </x14:dxf>
          </x14:cfRule>
          <xm:sqref>AN31:AO31</xm:sqref>
        </x14:conditionalFormatting>
        <x14:conditionalFormatting xmlns:xm="http://schemas.microsoft.com/office/excel/2006/main">
          <x14:cfRule type="cellIs" priority="45051" operator="equal" id="{352F84A6-54C7-4224-83B5-77BB8EF71DE0}">
            <xm:f>Listas!$R$2</xm:f>
            <x14:dxf>
              <fill>
                <patternFill>
                  <bgColor rgb="FF92D050"/>
                </patternFill>
              </fill>
            </x14:dxf>
          </x14:cfRule>
          <xm:sqref>AN26:AO29</xm:sqref>
        </x14:conditionalFormatting>
        <x14:conditionalFormatting xmlns:xm="http://schemas.microsoft.com/office/excel/2006/main">
          <x14:cfRule type="cellIs" priority="45049" operator="equal" id="{B55476E9-BF6B-4D23-B625-A2D5A134CC26}">
            <xm:f>Listas!$R$2</xm:f>
            <x14:dxf>
              <fill>
                <patternFill>
                  <bgColor rgb="FF92D050"/>
                </patternFill>
              </fill>
            </x14:dxf>
          </x14:cfRule>
          <xm:sqref>AN32:AO33</xm:sqref>
        </x14:conditionalFormatting>
        <x14:conditionalFormatting xmlns:xm="http://schemas.microsoft.com/office/excel/2006/main">
          <x14:cfRule type="cellIs" priority="45047" operator="equal" id="{9D14676D-C1CE-463F-BCD6-E00E138F6E93}">
            <xm:f>Listas!$R$2</xm:f>
            <x14:dxf>
              <fill>
                <patternFill>
                  <bgColor rgb="FF92D050"/>
                </patternFill>
              </fill>
            </x14:dxf>
          </x14:cfRule>
          <xm:sqref>AN34:AO34</xm:sqref>
        </x14:conditionalFormatting>
        <x14:conditionalFormatting xmlns:xm="http://schemas.microsoft.com/office/excel/2006/main">
          <x14:cfRule type="cellIs" priority="44930" operator="equal" id="{BD16D291-05DE-45A0-8BCC-972E37F56E8C}">
            <xm:f>Listas!$R$2</xm:f>
            <x14:dxf>
              <fill>
                <patternFill>
                  <bgColor rgb="FF92D050"/>
                </patternFill>
              </fill>
            </x14:dxf>
          </x14:cfRule>
          <xm:sqref>AN61:AO62</xm:sqref>
        </x14:conditionalFormatting>
        <x14:conditionalFormatting xmlns:xm="http://schemas.microsoft.com/office/excel/2006/main">
          <x14:cfRule type="cellIs" priority="44872" operator="equal" id="{D4C214D5-8368-44F6-8C04-CE6536648309}">
            <xm:f>Listas!$R$2</xm:f>
            <x14:dxf>
              <fill>
                <patternFill>
                  <bgColor rgb="FF92D050"/>
                </patternFill>
              </fill>
            </x14:dxf>
          </x14:cfRule>
          <xm:sqref>AN73:AO75</xm:sqref>
        </x14:conditionalFormatting>
        <x14:conditionalFormatting xmlns:xm="http://schemas.microsoft.com/office/excel/2006/main">
          <x14:cfRule type="cellIs" priority="44866" operator="equal" id="{3DF1EFE5-1960-4F66-B2AB-D505B289208C}">
            <xm:f>Listas!$R$2</xm:f>
            <x14:dxf>
              <fill>
                <patternFill>
                  <bgColor rgb="FF92D050"/>
                </patternFill>
              </fill>
            </x14:dxf>
          </x14:cfRule>
          <xm:sqref>AN79:AO80</xm:sqref>
        </x14:conditionalFormatting>
        <x14:conditionalFormatting xmlns:xm="http://schemas.microsoft.com/office/excel/2006/main">
          <x14:cfRule type="cellIs" priority="44854" operator="equal" id="{E72AC69B-B04A-4AF6-B1F3-58CCDE818537}">
            <xm:f>Listas!$R$2</xm:f>
            <x14:dxf>
              <fill>
                <patternFill>
                  <bgColor rgb="FF92D050"/>
                </patternFill>
              </fill>
            </x14:dxf>
          </x14:cfRule>
          <xm:sqref>AN85:AO87</xm:sqref>
        </x14:conditionalFormatting>
        <x14:conditionalFormatting xmlns:xm="http://schemas.microsoft.com/office/excel/2006/main">
          <x14:cfRule type="cellIs" priority="44848" operator="equal" id="{A2D25AE9-7D99-4B9D-B40E-FB7A2BB5D8E1}">
            <xm:f>Listas!$R$2</xm:f>
            <x14:dxf>
              <fill>
                <patternFill>
                  <bgColor rgb="FF92D050"/>
                </patternFill>
              </fill>
            </x14:dxf>
          </x14:cfRule>
          <xm:sqref>AN163:AO163</xm:sqref>
        </x14:conditionalFormatting>
        <x14:conditionalFormatting xmlns:xm="http://schemas.microsoft.com/office/excel/2006/main">
          <x14:cfRule type="cellIs" priority="44842" operator="equal" id="{A1FA10C6-6688-46C6-BEDD-929E11717D60}">
            <xm:f>Listas!$R$2</xm:f>
            <x14:dxf>
              <fill>
                <patternFill>
                  <bgColor rgb="FF92D050"/>
                </patternFill>
              </fill>
            </x14:dxf>
          </x14:cfRule>
          <xm:sqref>AN164:AO164</xm:sqref>
        </x14:conditionalFormatting>
        <x14:conditionalFormatting xmlns:xm="http://schemas.microsoft.com/office/excel/2006/main">
          <x14:cfRule type="cellIs" priority="44836" operator="equal" id="{B911BAE2-2662-4488-B95D-9857D5B5108E}">
            <xm:f>Listas!$R$2</xm:f>
            <x14:dxf>
              <fill>
                <patternFill>
                  <bgColor rgb="FF92D050"/>
                </patternFill>
              </fill>
            </x14:dxf>
          </x14:cfRule>
          <xm:sqref>AN169:AO169</xm:sqref>
        </x14:conditionalFormatting>
        <x14:conditionalFormatting xmlns:xm="http://schemas.microsoft.com/office/excel/2006/main">
          <x14:cfRule type="cellIs" priority="44830" operator="equal" id="{EDAD8914-BB60-438F-8B43-FDCAB31B31A2}">
            <xm:f>Listas!$R$2</xm:f>
            <x14:dxf>
              <fill>
                <patternFill>
                  <bgColor rgb="FF92D050"/>
                </patternFill>
              </fill>
            </x14:dxf>
          </x14:cfRule>
          <xm:sqref>AN170:AO171</xm:sqref>
        </x14:conditionalFormatting>
        <x14:conditionalFormatting xmlns:xm="http://schemas.microsoft.com/office/excel/2006/main">
          <x14:cfRule type="cellIs" priority="44824" operator="equal" id="{B92B71F6-919D-4A12-9EC8-CBA052BA01CA}">
            <xm:f>Listas!$R$2</xm:f>
            <x14:dxf>
              <fill>
                <patternFill>
                  <bgColor rgb="FF92D050"/>
                </patternFill>
              </fill>
            </x14:dxf>
          </x14:cfRule>
          <xm:sqref>AN175:AO175</xm:sqref>
        </x14:conditionalFormatting>
        <x14:conditionalFormatting xmlns:xm="http://schemas.microsoft.com/office/excel/2006/main">
          <x14:cfRule type="cellIs" priority="44818" operator="equal" id="{E33A26F9-CD02-4499-98B7-BF46EB26B07D}">
            <xm:f>Listas!$R$2</xm:f>
            <x14:dxf>
              <fill>
                <patternFill>
                  <bgColor rgb="FF92D050"/>
                </patternFill>
              </fill>
            </x14:dxf>
          </x14:cfRule>
          <xm:sqref>AN176:AO177</xm:sqref>
        </x14:conditionalFormatting>
        <x14:conditionalFormatting xmlns:xm="http://schemas.microsoft.com/office/excel/2006/main">
          <x14:cfRule type="cellIs" priority="44812" operator="equal" id="{77ADBAE1-DE12-4F7E-AD79-55CCB74F56CF}">
            <xm:f>Listas!$R$2</xm:f>
            <x14:dxf>
              <fill>
                <patternFill>
                  <bgColor rgb="FF92D050"/>
                </patternFill>
              </fill>
            </x14:dxf>
          </x14:cfRule>
          <xm:sqref>AN181:AO181</xm:sqref>
        </x14:conditionalFormatting>
        <x14:conditionalFormatting xmlns:xm="http://schemas.microsoft.com/office/excel/2006/main">
          <x14:cfRule type="cellIs" priority="44806" operator="equal" id="{80623F19-A89D-45DE-86D6-55F2E70706F9}">
            <xm:f>Listas!$R$2</xm:f>
            <x14:dxf>
              <fill>
                <patternFill>
                  <bgColor rgb="FF92D050"/>
                </patternFill>
              </fill>
            </x14:dxf>
          </x14:cfRule>
          <xm:sqref>AN182:AO183</xm:sqref>
        </x14:conditionalFormatting>
        <x14:conditionalFormatting xmlns:xm="http://schemas.microsoft.com/office/excel/2006/main">
          <x14:cfRule type="cellIs" priority="44790" operator="equal" id="{755BBA4C-FFA8-4957-9DDE-DBF67E0AC16D}">
            <xm:f>Listas!$R$2</xm:f>
            <x14:dxf>
              <fill>
                <patternFill>
                  <bgColor rgb="FF92D050"/>
                </patternFill>
              </fill>
            </x14:dxf>
          </x14:cfRule>
          <xm:sqref>AN199:AO203</xm:sqref>
        </x14:conditionalFormatting>
        <x14:conditionalFormatting xmlns:xm="http://schemas.microsoft.com/office/excel/2006/main">
          <x14:cfRule type="cellIs" priority="44716" operator="equal" id="{6B6F805E-CD9A-4599-9ADE-E8F14322C1EC}">
            <xm:f>Listas!$R$2</xm:f>
            <x14:dxf>
              <fill>
                <patternFill>
                  <bgColor rgb="FF92D050"/>
                </patternFill>
              </fill>
            </x14:dxf>
          </x14:cfRule>
          <xm:sqref>AN217:AO219</xm:sqref>
        </x14:conditionalFormatting>
        <x14:conditionalFormatting xmlns:xm="http://schemas.microsoft.com/office/excel/2006/main">
          <x14:cfRule type="cellIs" priority="44710" operator="equal" id="{B03BBEE3-6F03-493C-BF8D-5F01581BA0DB}">
            <xm:f>Listas!$R$2</xm:f>
            <x14:dxf>
              <fill>
                <patternFill>
                  <bgColor rgb="FF92D050"/>
                </patternFill>
              </fill>
            </x14:dxf>
          </x14:cfRule>
          <xm:sqref>AN223:AO225</xm:sqref>
        </x14:conditionalFormatting>
        <x14:conditionalFormatting xmlns:xm="http://schemas.microsoft.com/office/excel/2006/main">
          <x14:cfRule type="cellIs" priority="44704" operator="equal" id="{682E4234-A5A7-48BD-B0E9-83A680E4A1A2}">
            <xm:f>Listas!$R$2</xm:f>
            <x14:dxf>
              <fill>
                <patternFill>
                  <bgColor rgb="FF92D050"/>
                </patternFill>
              </fill>
            </x14:dxf>
          </x14:cfRule>
          <xm:sqref>AN229:AO231</xm:sqref>
        </x14:conditionalFormatting>
        <x14:conditionalFormatting xmlns:xm="http://schemas.microsoft.com/office/excel/2006/main">
          <x14:cfRule type="cellIs" priority="44698" operator="equal" id="{ED59A2AB-E0CD-476C-8F59-E5DBE6D79025}">
            <xm:f>Listas!$R$2</xm:f>
            <x14:dxf>
              <fill>
                <patternFill>
                  <bgColor rgb="FF92D050"/>
                </patternFill>
              </fill>
            </x14:dxf>
          </x14:cfRule>
          <xm:sqref>AN232:AO232</xm:sqref>
        </x14:conditionalFormatting>
        <x14:conditionalFormatting xmlns:xm="http://schemas.microsoft.com/office/excel/2006/main">
          <x14:cfRule type="cellIs" priority="44692" operator="equal" id="{0036F35D-69C8-4522-BD71-CF2B527BBDDB}">
            <xm:f>Listas!$R$2</xm:f>
            <x14:dxf>
              <fill>
                <patternFill>
                  <bgColor rgb="FF92D050"/>
                </patternFill>
              </fill>
            </x14:dxf>
          </x14:cfRule>
          <xm:sqref>AN235:AO237</xm:sqref>
        </x14:conditionalFormatting>
        <x14:conditionalFormatting xmlns:xm="http://schemas.microsoft.com/office/excel/2006/main">
          <x14:cfRule type="cellIs" priority="44686" operator="equal" id="{825B93AC-8135-48BA-857E-A82D70B0C03A}">
            <xm:f>Listas!$R$2</xm:f>
            <x14:dxf>
              <fill>
                <patternFill>
                  <bgColor rgb="FF92D050"/>
                </patternFill>
              </fill>
            </x14:dxf>
          </x14:cfRule>
          <xm:sqref>AN241:AO242</xm:sqref>
        </x14:conditionalFormatting>
        <x14:conditionalFormatting xmlns:xm="http://schemas.microsoft.com/office/excel/2006/main">
          <x14:cfRule type="cellIs" priority="44631" operator="equal" id="{16F15253-AB3F-48CE-81BB-CA2D67D3D646}">
            <xm:f>Listas!$R$2</xm:f>
            <x14:dxf>
              <fill>
                <patternFill>
                  <bgColor rgb="FF92D050"/>
                </patternFill>
              </fill>
            </x14:dxf>
          </x14:cfRule>
          <xm:sqref>AN255:AO257</xm:sqref>
        </x14:conditionalFormatting>
        <x14:conditionalFormatting xmlns:xm="http://schemas.microsoft.com/office/excel/2006/main">
          <x14:cfRule type="cellIs" priority="44580" operator="equal" id="{3D9234EF-9FFD-4ED1-B458-FE7462C13961}">
            <xm:f>Listas!$E$20</xm:f>
            <x14:dxf>
              <fill>
                <patternFill>
                  <bgColor rgb="FF92D050"/>
                </patternFill>
              </fill>
            </x14:dxf>
          </x14:cfRule>
          <xm:sqref>N253:N257</xm:sqref>
        </x14:conditionalFormatting>
        <x14:conditionalFormatting xmlns:xm="http://schemas.microsoft.com/office/excel/2006/main">
          <x14:cfRule type="cellIs" priority="44460" operator="equal" id="{2FEC0193-1B40-4518-AF46-D68EDEFD3C73}">
            <xm:f>Listas!$R$2</xm:f>
            <x14:dxf>
              <fill>
                <patternFill>
                  <bgColor rgb="FF92D050"/>
                </patternFill>
              </fill>
            </x14:dxf>
          </x14:cfRule>
          <xm:sqref>AN261:AO263</xm:sqref>
        </x14:conditionalFormatting>
        <x14:conditionalFormatting xmlns:xm="http://schemas.microsoft.com/office/excel/2006/main">
          <x14:cfRule type="cellIs" priority="44409" operator="equal" id="{CFB0368D-8269-4C00-953F-09B0CA0B5BA8}">
            <xm:f>Listas!$E$20</xm:f>
            <x14:dxf>
              <fill>
                <patternFill>
                  <bgColor rgb="FF92D050"/>
                </patternFill>
              </fill>
            </x14:dxf>
          </x14:cfRule>
          <xm:sqref>N259:N263</xm:sqref>
        </x14:conditionalFormatting>
        <x14:conditionalFormatting xmlns:xm="http://schemas.microsoft.com/office/excel/2006/main">
          <x14:cfRule type="cellIs" priority="44289" operator="equal" id="{C27A8525-2FBE-40F6-A2A6-B9D25712D2D2}">
            <xm:f>Listas!$R$2</xm:f>
            <x14:dxf>
              <fill>
                <patternFill>
                  <bgColor rgb="FF92D050"/>
                </patternFill>
              </fill>
            </x14:dxf>
          </x14:cfRule>
          <xm:sqref>AN266:AO269</xm:sqref>
        </x14:conditionalFormatting>
        <x14:conditionalFormatting xmlns:xm="http://schemas.microsoft.com/office/excel/2006/main">
          <x14:cfRule type="cellIs" priority="44238" operator="equal" id="{DF0B0ED2-2685-4EA6-BC63-83E4C8705767}">
            <xm:f>Listas!$E$20</xm:f>
            <x14:dxf>
              <fill>
                <patternFill>
                  <bgColor rgb="FF92D050"/>
                </patternFill>
              </fill>
            </x14:dxf>
          </x14:cfRule>
          <xm:sqref>N265:N269</xm:sqref>
        </x14:conditionalFormatting>
        <x14:conditionalFormatting xmlns:xm="http://schemas.microsoft.com/office/excel/2006/main">
          <x14:cfRule type="cellIs" priority="44118" operator="equal" id="{92B00FFF-C3E9-4ED7-9056-05189EB48331}">
            <xm:f>Listas!$R$2</xm:f>
            <x14:dxf>
              <fill>
                <patternFill>
                  <bgColor rgb="FF92D050"/>
                </patternFill>
              </fill>
            </x14:dxf>
          </x14:cfRule>
          <xm:sqref>AN272:AO275</xm:sqref>
        </x14:conditionalFormatting>
        <x14:conditionalFormatting xmlns:xm="http://schemas.microsoft.com/office/excel/2006/main">
          <x14:cfRule type="cellIs" priority="44067" operator="equal" id="{B16396A4-9C43-4BEE-9E56-20DA7B1A3216}">
            <xm:f>Listas!$E$20</xm:f>
            <x14:dxf>
              <fill>
                <patternFill>
                  <bgColor rgb="FF92D050"/>
                </patternFill>
              </fill>
            </x14:dxf>
          </x14:cfRule>
          <xm:sqref>N271:N275</xm:sqref>
        </x14:conditionalFormatting>
        <x14:conditionalFormatting xmlns:xm="http://schemas.microsoft.com/office/excel/2006/main">
          <x14:cfRule type="cellIs" priority="42970" operator="equal" id="{551E78A3-8DFE-4E6D-9885-5CCE1AD957CD}">
            <xm:f>Listas!$R$2</xm:f>
            <x14:dxf>
              <fill>
                <patternFill>
                  <bgColor rgb="FF92D050"/>
                </patternFill>
              </fill>
            </x14:dxf>
          </x14:cfRule>
          <xm:sqref>AN247:AO248</xm:sqref>
        </x14:conditionalFormatting>
        <x14:conditionalFormatting xmlns:xm="http://schemas.microsoft.com/office/excel/2006/main">
          <x14:cfRule type="cellIs" priority="42964" operator="equal" id="{A0AEC662-B5EC-4B95-B145-2DCCEC782D75}">
            <xm:f>Listas!$R$2</xm:f>
            <x14:dxf>
              <fill>
                <patternFill>
                  <bgColor rgb="FF92D050"/>
                </patternFill>
              </fill>
            </x14:dxf>
          </x14:cfRule>
          <xm:sqref>AN253:AO254</xm:sqref>
        </x14:conditionalFormatting>
        <x14:conditionalFormatting xmlns:xm="http://schemas.microsoft.com/office/excel/2006/main">
          <x14:cfRule type="cellIs" priority="42949" operator="equal" id="{4EE9B9E8-96CA-4950-B4BB-9F4F4436D78D}">
            <xm:f>Listas!$R$2</xm:f>
            <x14:dxf>
              <fill>
                <patternFill>
                  <bgColor rgb="FF92D050"/>
                </patternFill>
              </fill>
            </x14:dxf>
          </x14:cfRule>
          <xm:sqref>AN259:AO260</xm:sqref>
        </x14:conditionalFormatting>
        <x14:conditionalFormatting xmlns:xm="http://schemas.microsoft.com/office/excel/2006/main">
          <x14:cfRule type="cellIs" priority="42943" operator="equal" id="{E4B3AC79-2058-4280-89BC-CA3DC258E6FF}">
            <xm:f>Listas!$R$2</xm:f>
            <x14:dxf>
              <fill>
                <patternFill>
                  <bgColor rgb="FF92D050"/>
                </patternFill>
              </fill>
            </x14:dxf>
          </x14:cfRule>
          <xm:sqref>AN265:AO265</xm:sqref>
        </x14:conditionalFormatting>
        <x14:conditionalFormatting xmlns:xm="http://schemas.microsoft.com/office/excel/2006/main">
          <x14:cfRule type="cellIs" priority="42937" operator="equal" id="{1D720D08-C284-4B51-85A6-827F1FE345CA}">
            <xm:f>Listas!$R$2</xm:f>
            <x14:dxf>
              <fill>
                <patternFill>
                  <bgColor rgb="FF92D050"/>
                </patternFill>
              </fill>
            </x14:dxf>
          </x14:cfRule>
          <xm:sqref>AN271:AO271</xm:sqref>
        </x14:conditionalFormatting>
        <x14:conditionalFormatting xmlns:xm="http://schemas.microsoft.com/office/excel/2006/main">
          <x14:cfRule type="cellIs" priority="32114" operator="equal" id="{C6C18EFF-F6EA-4611-9CA8-E1BEAA407C98}">
            <xm:f>Listas!$R$2</xm:f>
            <x14:dxf>
              <fill>
                <patternFill>
                  <bgColor rgb="FF92D050"/>
                </patternFill>
              </fill>
            </x14:dxf>
          </x14:cfRule>
          <xm:sqref>AN375:AO377</xm:sqref>
        </x14:conditionalFormatting>
        <x14:conditionalFormatting xmlns:xm="http://schemas.microsoft.com/office/excel/2006/main">
          <x14:cfRule type="cellIs" priority="32063" operator="equal" id="{DB6AE7A4-4965-403C-B7D6-FE5D122FFB8C}">
            <xm:f>Listas!$E$20</xm:f>
            <x14:dxf>
              <fill>
                <patternFill>
                  <bgColor rgb="FF92D050"/>
                </patternFill>
              </fill>
            </x14:dxf>
          </x14:cfRule>
          <xm:sqref>N373:N377</xm:sqref>
        </x14:conditionalFormatting>
        <x14:conditionalFormatting xmlns:xm="http://schemas.microsoft.com/office/excel/2006/main">
          <x14:cfRule type="cellIs" priority="31992" operator="equal" id="{946C10C2-CC9B-4073-A87F-B12D96541A7A}">
            <xm:f>Listas!$R$2</xm:f>
            <x14:dxf>
              <fill>
                <patternFill>
                  <bgColor rgb="FF92D050"/>
                </patternFill>
              </fill>
            </x14:dxf>
          </x14:cfRule>
          <xm:sqref>AN373:AO373</xm:sqref>
        </x14:conditionalFormatting>
        <x14:conditionalFormatting xmlns:xm="http://schemas.microsoft.com/office/excel/2006/main">
          <x14:cfRule type="cellIs" priority="31986" operator="equal" id="{01AC32B5-AAFE-4604-8BDC-FEBDCDCF55C4}">
            <xm:f>Listas!$R$2</xm:f>
            <x14:dxf>
              <fill>
                <patternFill>
                  <bgColor rgb="FF92D050"/>
                </patternFill>
              </fill>
            </x14:dxf>
          </x14:cfRule>
          <xm:sqref>AN374:AO374</xm:sqref>
        </x14:conditionalFormatting>
        <x14:conditionalFormatting xmlns:xm="http://schemas.microsoft.com/office/excel/2006/main">
          <x14:cfRule type="cellIs" priority="31931" operator="equal" id="{4FE09926-BEDA-4A96-ABA9-A73FC16906A3}">
            <xm:f>Listas!$R$2</xm:f>
            <x14:dxf>
              <fill>
                <patternFill>
                  <bgColor rgb="FF92D050"/>
                </patternFill>
              </fill>
            </x14:dxf>
          </x14:cfRule>
          <xm:sqref>AN381:AO383</xm:sqref>
        </x14:conditionalFormatting>
        <x14:conditionalFormatting xmlns:xm="http://schemas.microsoft.com/office/excel/2006/main">
          <x14:cfRule type="cellIs" priority="31880" operator="equal" id="{892D293C-385D-4F83-8104-FE68CD58EC76}">
            <xm:f>Listas!$E$20</xm:f>
            <x14:dxf>
              <fill>
                <patternFill>
                  <bgColor rgb="FF92D050"/>
                </patternFill>
              </fill>
            </x14:dxf>
          </x14:cfRule>
          <xm:sqref>N379:N383</xm:sqref>
        </x14:conditionalFormatting>
        <x14:conditionalFormatting xmlns:xm="http://schemas.microsoft.com/office/excel/2006/main">
          <x14:cfRule type="cellIs" priority="31809" operator="equal" id="{B8ACBB98-F2DB-4958-980C-CEB777EECCE6}">
            <xm:f>Listas!$R$2</xm:f>
            <x14:dxf>
              <fill>
                <patternFill>
                  <bgColor rgb="FF92D050"/>
                </patternFill>
              </fill>
            </x14:dxf>
          </x14:cfRule>
          <xm:sqref>AN379:AO379</xm:sqref>
        </x14:conditionalFormatting>
        <x14:conditionalFormatting xmlns:xm="http://schemas.microsoft.com/office/excel/2006/main">
          <x14:cfRule type="cellIs" priority="31803" operator="equal" id="{D253B790-561D-4B70-A7C4-B064AC5F6A62}">
            <xm:f>Listas!$R$2</xm:f>
            <x14:dxf>
              <fill>
                <patternFill>
                  <bgColor rgb="FF92D050"/>
                </patternFill>
              </fill>
            </x14:dxf>
          </x14:cfRule>
          <xm:sqref>AN380:AO380</xm:sqref>
        </x14:conditionalFormatting>
        <x14:conditionalFormatting xmlns:xm="http://schemas.microsoft.com/office/excel/2006/main">
          <x14:cfRule type="cellIs" priority="31748" operator="equal" id="{D395A267-1697-46B5-8FF5-BB8647D29C32}">
            <xm:f>Listas!$R$2</xm:f>
            <x14:dxf>
              <fill>
                <patternFill>
                  <bgColor rgb="FF92D050"/>
                </patternFill>
              </fill>
            </x14:dxf>
          </x14:cfRule>
          <xm:sqref>AN387:AO389</xm:sqref>
        </x14:conditionalFormatting>
        <x14:conditionalFormatting xmlns:xm="http://schemas.microsoft.com/office/excel/2006/main">
          <x14:cfRule type="cellIs" priority="31697" operator="equal" id="{E8C5B8E4-8ECD-454D-A4FA-72566952AECD}">
            <xm:f>Listas!$E$20</xm:f>
            <x14:dxf>
              <fill>
                <patternFill>
                  <bgColor rgb="FF92D050"/>
                </patternFill>
              </fill>
            </x14:dxf>
          </x14:cfRule>
          <xm:sqref>N385:N389</xm:sqref>
        </x14:conditionalFormatting>
        <x14:conditionalFormatting xmlns:xm="http://schemas.microsoft.com/office/excel/2006/main">
          <x14:cfRule type="cellIs" priority="31626" operator="equal" id="{43295009-31D0-4445-BDCC-AAADC1E09E86}">
            <xm:f>Listas!$R$2</xm:f>
            <x14:dxf>
              <fill>
                <patternFill>
                  <bgColor rgb="FF92D050"/>
                </patternFill>
              </fill>
            </x14:dxf>
          </x14:cfRule>
          <xm:sqref>AN385:AO385</xm:sqref>
        </x14:conditionalFormatting>
        <x14:conditionalFormatting xmlns:xm="http://schemas.microsoft.com/office/excel/2006/main">
          <x14:cfRule type="cellIs" priority="31620" operator="equal" id="{77347BF8-EC2F-4AFC-861C-F69C8134B805}">
            <xm:f>Listas!$R$2</xm:f>
            <x14:dxf>
              <fill>
                <patternFill>
                  <bgColor rgb="FF92D050"/>
                </patternFill>
              </fill>
            </x14:dxf>
          </x14:cfRule>
          <xm:sqref>AN386:AO386</xm:sqref>
        </x14:conditionalFormatting>
        <x14:conditionalFormatting xmlns:xm="http://schemas.microsoft.com/office/excel/2006/main">
          <x14:cfRule type="cellIs" priority="31565" operator="equal" id="{5A335098-1AEA-4340-AD8B-88B8D8F6071E}">
            <xm:f>Listas!$R$2</xm:f>
            <x14:dxf>
              <fill>
                <patternFill>
                  <bgColor rgb="FF92D050"/>
                </patternFill>
              </fill>
            </x14:dxf>
          </x14:cfRule>
          <xm:sqref>AN393:AO395</xm:sqref>
        </x14:conditionalFormatting>
        <x14:conditionalFormatting xmlns:xm="http://schemas.microsoft.com/office/excel/2006/main">
          <x14:cfRule type="cellIs" priority="31514" operator="equal" id="{6F71787F-4D14-43D8-A2F0-9D3E240EFBAA}">
            <xm:f>Listas!$E$20</xm:f>
            <x14:dxf>
              <fill>
                <patternFill>
                  <bgColor rgb="FF92D050"/>
                </patternFill>
              </fill>
            </x14:dxf>
          </x14:cfRule>
          <xm:sqref>N391:N395</xm:sqref>
        </x14:conditionalFormatting>
        <x14:conditionalFormatting xmlns:xm="http://schemas.microsoft.com/office/excel/2006/main">
          <x14:cfRule type="cellIs" priority="31443" operator="equal" id="{4483AD6E-B8CE-47E4-9FD2-22934A69C8A4}">
            <xm:f>Listas!$R$2</xm:f>
            <x14:dxf>
              <fill>
                <patternFill>
                  <bgColor rgb="FF92D050"/>
                </patternFill>
              </fill>
            </x14:dxf>
          </x14:cfRule>
          <xm:sqref>AN391:AO391</xm:sqref>
        </x14:conditionalFormatting>
        <x14:conditionalFormatting xmlns:xm="http://schemas.microsoft.com/office/excel/2006/main">
          <x14:cfRule type="cellIs" priority="31437" operator="equal" id="{E5083236-4F5C-44B9-A6CA-6A5A73186371}">
            <xm:f>Listas!$R$2</xm:f>
            <x14:dxf>
              <fill>
                <patternFill>
                  <bgColor rgb="FF92D050"/>
                </patternFill>
              </fill>
            </x14:dxf>
          </x14:cfRule>
          <xm:sqref>AN392:AO392</xm:sqref>
        </x14:conditionalFormatting>
        <x14:conditionalFormatting xmlns:xm="http://schemas.microsoft.com/office/excel/2006/main">
          <x14:cfRule type="cellIs" priority="31382" operator="equal" id="{4CDCD94D-2170-4C40-BE72-A1688B7624EE}">
            <xm:f>Listas!$R$2</xm:f>
            <x14:dxf>
              <fill>
                <patternFill>
                  <bgColor rgb="FF92D050"/>
                </patternFill>
              </fill>
            </x14:dxf>
          </x14:cfRule>
          <xm:sqref>AN399:AO401</xm:sqref>
        </x14:conditionalFormatting>
        <x14:conditionalFormatting xmlns:xm="http://schemas.microsoft.com/office/excel/2006/main">
          <x14:cfRule type="cellIs" priority="31331" operator="equal" id="{9DB083AF-FA35-47F2-85E4-59EACD303C7B}">
            <xm:f>Listas!$E$20</xm:f>
            <x14:dxf>
              <fill>
                <patternFill>
                  <bgColor rgb="FF92D050"/>
                </patternFill>
              </fill>
            </x14:dxf>
          </x14:cfRule>
          <xm:sqref>N397:N401</xm:sqref>
        </x14:conditionalFormatting>
        <x14:conditionalFormatting xmlns:xm="http://schemas.microsoft.com/office/excel/2006/main">
          <x14:cfRule type="cellIs" priority="31260" operator="equal" id="{635A6E7F-D072-4104-9E28-A6F0C0ECD140}">
            <xm:f>Listas!$R$2</xm:f>
            <x14:dxf>
              <fill>
                <patternFill>
                  <bgColor rgb="FF92D050"/>
                </patternFill>
              </fill>
            </x14:dxf>
          </x14:cfRule>
          <xm:sqref>AN397:AO397</xm:sqref>
        </x14:conditionalFormatting>
        <x14:conditionalFormatting xmlns:xm="http://schemas.microsoft.com/office/excel/2006/main">
          <x14:cfRule type="cellIs" priority="31254" operator="equal" id="{AC902B03-8A6F-4A2D-81A1-05ED1615A2D2}">
            <xm:f>Listas!$R$2</xm:f>
            <x14:dxf>
              <fill>
                <patternFill>
                  <bgColor rgb="FF92D050"/>
                </patternFill>
              </fill>
            </x14:dxf>
          </x14:cfRule>
          <xm:sqref>AN398:AO398</xm:sqref>
        </x14:conditionalFormatting>
        <x14:conditionalFormatting xmlns:xm="http://schemas.microsoft.com/office/excel/2006/main">
          <x14:cfRule type="cellIs" priority="30498" operator="equal" id="{C37BD159-A275-4DA5-A7B2-95762B94BC53}">
            <xm:f>Listas!$R$2</xm:f>
            <x14:dxf>
              <fill>
                <patternFill>
                  <bgColor rgb="FF92D050"/>
                </patternFill>
              </fill>
            </x14:dxf>
          </x14:cfRule>
          <xm:sqref>AN405:AO407</xm:sqref>
        </x14:conditionalFormatting>
        <x14:conditionalFormatting xmlns:xm="http://schemas.microsoft.com/office/excel/2006/main">
          <x14:cfRule type="cellIs" priority="30447" operator="equal" id="{B9789AD5-86D0-4652-A6D8-DD638E830994}">
            <xm:f>Listas!$E$20</xm:f>
            <x14:dxf>
              <fill>
                <patternFill>
                  <bgColor rgb="FF92D050"/>
                </patternFill>
              </fill>
            </x14:dxf>
          </x14:cfRule>
          <xm:sqref>N403:N407</xm:sqref>
        </x14:conditionalFormatting>
        <x14:conditionalFormatting xmlns:xm="http://schemas.microsoft.com/office/excel/2006/main">
          <x14:cfRule type="cellIs" priority="30376" operator="equal" id="{01FD2285-49C8-4C2A-90E9-C7B5613106D4}">
            <xm:f>Listas!$R$2</xm:f>
            <x14:dxf>
              <fill>
                <patternFill>
                  <bgColor rgb="FF92D050"/>
                </patternFill>
              </fill>
            </x14:dxf>
          </x14:cfRule>
          <xm:sqref>AN403:AO403</xm:sqref>
        </x14:conditionalFormatting>
        <x14:conditionalFormatting xmlns:xm="http://schemas.microsoft.com/office/excel/2006/main">
          <x14:cfRule type="cellIs" priority="30370" operator="equal" id="{0703F790-5824-46CA-8C5C-E43526F18B06}">
            <xm:f>Listas!$R$2</xm:f>
            <x14:dxf>
              <fill>
                <patternFill>
                  <bgColor rgb="FF92D050"/>
                </patternFill>
              </fill>
            </x14:dxf>
          </x14:cfRule>
          <xm:sqref>AN404:AO404</xm:sqref>
        </x14:conditionalFormatting>
        <x14:conditionalFormatting xmlns:xm="http://schemas.microsoft.com/office/excel/2006/main">
          <x14:cfRule type="cellIs" priority="30315" operator="equal" id="{A95860C6-B352-4F93-8D77-43780CD3D543}">
            <xm:f>Listas!$R$2</xm:f>
            <x14:dxf>
              <fill>
                <patternFill>
                  <bgColor rgb="FF92D050"/>
                </patternFill>
              </fill>
            </x14:dxf>
          </x14:cfRule>
          <xm:sqref>AN411:AO413</xm:sqref>
        </x14:conditionalFormatting>
        <x14:conditionalFormatting xmlns:xm="http://schemas.microsoft.com/office/excel/2006/main">
          <x14:cfRule type="cellIs" priority="30264" operator="equal" id="{9E5F6B66-0B72-4904-A5CB-7CBEEFE82553}">
            <xm:f>Listas!$E$20</xm:f>
            <x14:dxf>
              <fill>
                <patternFill>
                  <bgColor rgb="FF92D050"/>
                </patternFill>
              </fill>
            </x14:dxf>
          </x14:cfRule>
          <xm:sqref>N409:N413</xm:sqref>
        </x14:conditionalFormatting>
        <x14:conditionalFormatting xmlns:xm="http://schemas.microsoft.com/office/excel/2006/main">
          <x14:cfRule type="cellIs" priority="30193" operator="equal" id="{DA99E17E-6952-47AC-B259-7620B1812FA0}">
            <xm:f>Listas!$R$2</xm:f>
            <x14:dxf>
              <fill>
                <patternFill>
                  <bgColor rgb="FF92D050"/>
                </patternFill>
              </fill>
            </x14:dxf>
          </x14:cfRule>
          <xm:sqref>AN409:AO409</xm:sqref>
        </x14:conditionalFormatting>
        <x14:conditionalFormatting xmlns:xm="http://schemas.microsoft.com/office/excel/2006/main">
          <x14:cfRule type="cellIs" priority="30187" operator="equal" id="{E8ADE922-48C1-4B26-9F35-DC5F2CA42D12}">
            <xm:f>Listas!$R$2</xm:f>
            <x14:dxf>
              <fill>
                <patternFill>
                  <bgColor rgb="FF92D050"/>
                </patternFill>
              </fill>
            </x14:dxf>
          </x14:cfRule>
          <xm:sqref>AN410:AO410</xm:sqref>
        </x14:conditionalFormatting>
        <x14:conditionalFormatting xmlns:xm="http://schemas.microsoft.com/office/excel/2006/main">
          <x14:cfRule type="cellIs" priority="30132" operator="equal" id="{DF33C660-6529-47E8-A4F0-BBEF11506E44}">
            <xm:f>Listas!$R$2</xm:f>
            <x14:dxf>
              <fill>
                <patternFill>
                  <bgColor rgb="FF92D050"/>
                </patternFill>
              </fill>
            </x14:dxf>
          </x14:cfRule>
          <xm:sqref>AN417:AO419</xm:sqref>
        </x14:conditionalFormatting>
        <x14:conditionalFormatting xmlns:xm="http://schemas.microsoft.com/office/excel/2006/main">
          <x14:cfRule type="cellIs" priority="30081" operator="equal" id="{FCD0354D-B2A3-4EC1-932F-D233DDBB4D42}">
            <xm:f>Listas!$E$20</xm:f>
            <x14:dxf>
              <fill>
                <patternFill>
                  <bgColor rgb="FF92D050"/>
                </patternFill>
              </fill>
            </x14:dxf>
          </x14:cfRule>
          <xm:sqref>N415:N419</xm:sqref>
        </x14:conditionalFormatting>
        <x14:conditionalFormatting xmlns:xm="http://schemas.microsoft.com/office/excel/2006/main">
          <x14:cfRule type="cellIs" priority="30010" operator="equal" id="{9D4B16F0-9357-4DE0-93ED-0A1317F052D5}">
            <xm:f>Listas!$R$2</xm:f>
            <x14:dxf>
              <fill>
                <patternFill>
                  <bgColor rgb="FF92D050"/>
                </patternFill>
              </fill>
            </x14:dxf>
          </x14:cfRule>
          <xm:sqref>AN415:AO415</xm:sqref>
        </x14:conditionalFormatting>
        <x14:conditionalFormatting xmlns:xm="http://schemas.microsoft.com/office/excel/2006/main">
          <x14:cfRule type="cellIs" priority="30004" operator="equal" id="{C3C94CCC-5159-4ECF-87AF-21DB9121E474}">
            <xm:f>Listas!$R$2</xm:f>
            <x14:dxf>
              <fill>
                <patternFill>
                  <bgColor rgb="FF92D050"/>
                </patternFill>
              </fill>
            </x14:dxf>
          </x14:cfRule>
          <xm:sqref>AN416:AO416</xm:sqref>
        </x14:conditionalFormatting>
        <x14:conditionalFormatting xmlns:xm="http://schemas.microsoft.com/office/excel/2006/main">
          <x14:cfRule type="cellIs" priority="29949" operator="equal" id="{4AA867C4-5FF7-4A8D-A8FE-53A611F8F843}">
            <xm:f>Listas!$R$2</xm:f>
            <x14:dxf>
              <fill>
                <patternFill>
                  <bgColor rgb="FF92D050"/>
                </patternFill>
              </fill>
            </x14:dxf>
          </x14:cfRule>
          <xm:sqref>AN423:AO425</xm:sqref>
        </x14:conditionalFormatting>
        <x14:conditionalFormatting xmlns:xm="http://schemas.microsoft.com/office/excel/2006/main">
          <x14:cfRule type="cellIs" priority="29898" operator="equal" id="{19AE9E11-19F9-41DA-94D6-940B093EECF5}">
            <xm:f>Listas!$E$20</xm:f>
            <x14:dxf>
              <fill>
                <patternFill>
                  <bgColor rgb="FF92D050"/>
                </patternFill>
              </fill>
            </x14:dxf>
          </x14:cfRule>
          <xm:sqref>N421:N425</xm:sqref>
        </x14:conditionalFormatting>
        <x14:conditionalFormatting xmlns:xm="http://schemas.microsoft.com/office/excel/2006/main">
          <x14:cfRule type="cellIs" priority="29827" operator="equal" id="{0CF6F200-C39F-4F58-8ACA-E0830BF6FF2E}">
            <xm:f>Listas!$R$2</xm:f>
            <x14:dxf>
              <fill>
                <patternFill>
                  <bgColor rgb="FF92D050"/>
                </patternFill>
              </fill>
            </x14:dxf>
          </x14:cfRule>
          <xm:sqref>AN421:AO421</xm:sqref>
        </x14:conditionalFormatting>
        <x14:conditionalFormatting xmlns:xm="http://schemas.microsoft.com/office/excel/2006/main">
          <x14:cfRule type="cellIs" priority="29821" operator="equal" id="{3E75DD9F-9721-41EA-BA11-ED929F24A444}">
            <xm:f>Listas!$R$2</xm:f>
            <x14:dxf>
              <fill>
                <patternFill>
                  <bgColor rgb="FF92D050"/>
                </patternFill>
              </fill>
            </x14:dxf>
          </x14:cfRule>
          <xm:sqref>AN422:AO422</xm:sqref>
        </x14:conditionalFormatting>
        <x14:conditionalFormatting xmlns:xm="http://schemas.microsoft.com/office/excel/2006/main">
          <x14:cfRule type="cellIs" priority="29583" operator="equal" id="{684CD3BB-F296-4C23-ADB4-8FC22FB76FEA}">
            <xm:f>Listas!$R$2</xm:f>
            <x14:dxf>
              <fill>
                <patternFill>
                  <bgColor rgb="FF92D050"/>
                </patternFill>
              </fill>
            </x14:dxf>
          </x14:cfRule>
          <xm:sqref>AN435:AO437</xm:sqref>
        </x14:conditionalFormatting>
        <x14:conditionalFormatting xmlns:xm="http://schemas.microsoft.com/office/excel/2006/main">
          <x14:cfRule type="cellIs" priority="29532" operator="equal" id="{ECA86EDB-053A-4337-89BB-50B39A1FB4AE}">
            <xm:f>Listas!$E$20</xm:f>
            <x14:dxf>
              <fill>
                <patternFill>
                  <bgColor rgb="FF92D050"/>
                </patternFill>
              </fill>
            </x14:dxf>
          </x14:cfRule>
          <xm:sqref>N433:N437</xm:sqref>
        </x14:conditionalFormatting>
        <x14:conditionalFormatting xmlns:xm="http://schemas.microsoft.com/office/excel/2006/main">
          <x14:cfRule type="cellIs" priority="29461" operator="equal" id="{52E0623B-4263-4780-81CC-5ABA46F06F97}">
            <xm:f>Listas!$R$2</xm:f>
            <x14:dxf>
              <fill>
                <patternFill>
                  <bgColor rgb="FF92D050"/>
                </patternFill>
              </fill>
            </x14:dxf>
          </x14:cfRule>
          <xm:sqref>AN433:AO433</xm:sqref>
        </x14:conditionalFormatting>
        <x14:conditionalFormatting xmlns:xm="http://schemas.microsoft.com/office/excel/2006/main">
          <x14:cfRule type="cellIs" priority="29455" operator="equal" id="{7C74462E-8049-4CD2-9E92-19707275BA60}">
            <xm:f>Listas!$R$2</xm:f>
            <x14:dxf>
              <fill>
                <patternFill>
                  <bgColor rgb="FF92D050"/>
                </patternFill>
              </fill>
            </x14:dxf>
          </x14:cfRule>
          <xm:sqref>AN434:AO434</xm:sqref>
        </x14:conditionalFormatting>
        <x14:conditionalFormatting xmlns:xm="http://schemas.microsoft.com/office/excel/2006/main">
          <x14:cfRule type="cellIs" priority="22719" operator="equal" id="{98345F46-ECCA-41C8-9F18-810F6563BB93}">
            <xm:f>Listas!$R$2</xm:f>
            <x14:dxf>
              <fill>
                <patternFill>
                  <bgColor rgb="FF92D050"/>
                </patternFill>
              </fill>
            </x14:dxf>
          </x14:cfRule>
          <xm:sqref>AN537:AO539</xm:sqref>
        </x14:conditionalFormatting>
        <x14:conditionalFormatting xmlns:xm="http://schemas.microsoft.com/office/excel/2006/main">
          <x14:cfRule type="cellIs" priority="22668" operator="equal" id="{1DEB7F2F-BE1D-4DAF-ACDE-F11B821763B9}">
            <xm:f>Listas!$E$20</xm:f>
            <x14:dxf>
              <fill>
                <patternFill>
                  <bgColor rgb="FF92D050"/>
                </patternFill>
              </fill>
            </x14:dxf>
          </x14:cfRule>
          <xm:sqref>N535:N539</xm:sqref>
        </x14:conditionalFormatting>
        <x14:conditionalFormatting xmlns:xm="http://schemas.microsoft.com/office/excel/2006/main">
          <x14:cfRule type="cellIs" priority="22597" operator="equal" id="{49D04E01-1013-4F9B-967B-7A523586313D}">
            <xm:f>Listas!$R$2</xm:f>
            <x14:dxf>
              <fill>
                <patternFill>
                  <bgColor rgb="FF92D050"/>
                </patternFill>
              </fill>
            </x14:dxf>
          </x14:cfRule>
          <xm:sqref>AN535:AO535</xm:sqref>
        </x14:conditionalFormatting>
        <x14:conditionalFormatting xmlns:xm="http://schemas.microsoft.com/office/excel/2006/main">
          <x14:cfRule type="cellIs" priority="22591" operator="equal" id="{AE9E57AB-5E36-43AE-9013-86E8BD69EF64}">
            <xm:f>Listas!$R$2</xm:f>
            <x14:dxf>
              <fill>
                <patternFill>
                  <bgColor rgb="FF92D050"/>
                </patternFill>
              </fill>
            </x14:dxf>
          </x14:cfRule>
          <xm:sqref>AN536:AO536</xm:sqref>
        </x14:conditionalFormatting>
        <x14:conditionalFormatting xmlns:xm="http://schemas.microsoft.com/office/excel/2006/main">
          <x14:cfRule type="cellIs" priority="22536" operator="equal" id="{97666438-1C1E-4038-9B0B-827B0B7399F3}">
            <xm:f>Listas!$R$2</xm:f>
            <x14:dxf>
              <fill>
                <patternFill>
                  <bgColor rgb="FF92D050"/>
                </patternFill>
              </fill>
            </x14:dxf>
          </x14:cfRule>
          <xm:sqref>AN543:AO545</xm:sqref>
        </x14:conditionalFormatting>
        <x14:conditionalFormatting xmlns:xm="http://schemas.microsoft.com/office/excel/2006/main">
          <x14:cfRule type="cellIs" priority="22485" operator="equal" id="{440BB934-BC04-471C-9EEA-6868B99E6C63}">
            <xm:f>Listas!$E$20</xm:f>
            <x14:dxf>
              <fill>
                <patternFill>
                  <bgColor rgb="FF92D050"/>
                </patternFill>
              </fill>
            </x14:dxf>
          </x14:cfRule>
          <xm:sqref>N541:N545</xm:sqref>
        </x14:conditionalFormatting>
        <x14:conditionalFormatting xmlns:xm="http://schemas.microsoft.com/office/excel/2006/main">
          <x14:cfRule type="cellIs" priority="22414" operator="equal" id="{E03566D7-AE70-4EBB-8B51-DA64E749582A}">
            <xm:f>Listas!$R$2</xm:f>
            <x14:dxf>
              <fill>
                <patternFill>
                  <bgColor rgb="FF92D050"/>
                </patternFill>
              </fill>
            </x14:dxf>
          </x14:cfRule>
          <xm:sqref>AN541:AO541</xm:sqref>
        </x14:conditionalFormatting>
        <x14:conditionalFormatting xmlns:xm="http://schemas.microsoft.com/office/excel/2006/main">
          <x14:cfRule type="cellIs" priority="22408" operator="equal" id="{72679776-619B-4B49-ACDB-3E74EE1D38B5}">
            <xm:f>Listas!$R$2</xm:f>
            <x14:dxf>
              <fill>
                <patternFill>
                  <bgColor rgb="FF92D050"/>
                </patternFill>
              </fill>
            </x14:dxf>
          </x14:cfRule>
          <xm:sqref>AN542:AO542</xm:sqref>
        </x14:conditionalFormatting>
        <x14:conditionalFormatting xmlns:xm="http://schemas.microsoft.com/office/excel/2006/main">
          <x14:cfRule type="cellIs" priority="20426" operator="equal" id="{A6588050-9F7E-4F52-894A-98726BF1EC22}">
            <xm:f>Listas!$R$2</xm:f>
            <x14:dxf>
              <fill>
                <patternFill>
                  <bgColor rgb="FF92D050"/>
                </patternFill>
              </fill>
            </x14:dxf>
          </x14:cfRule>
          <xm:sqref>AN561:AO563</xm:sqref>
        </x14:conditionalFormatting>
        <x14:conditionalFormatting xmlns:xm="http://schemas.microsoft.com/office/excel/2006/main">
          <x14:cfRule type="cellIs" priority="20375" operator="equal" id="{ACA14068-676C-490D-AC67-DC7BBC9D3CA6}">
            <xm:f>Listas!$E$20</xm:f>
            <x14:dxf>
              <fill>
                <patternFill>
                  <bgColor rgb="FF92D050"/>
                </patternFill>
              </fill>
            </x14:dxf>
          </x14:cfRule>
          <xm:sqref>N559:N563</xm:sqref>
        </x14:conditionalFormatting>
        <x14:conditionalFormatting xmlns:xm="http://schemas.microsoft.com/office/excel/2006/main">
          <x14:cfRule type="cellIs" priority="20310" operator="equal" id="{CA6B22F9-F858-4AB3-805E-08C68C763CB6}">
            <xm:f>Listas!$R$2</xm:f>
            <x14:dxf>
              <fill>
                <patternFill>
                  <bgColor rgb="FF92D050"/>
                </patternFill>
              </fill>
            </x14:dxf>
          </x14:cfRule>
          <xm:sqref>AN559:AO559</xm:sqref>
        </x14:conditionalFormatting>
        <x14:conditionalFormatting xmlns:xm="http://schemas.microsoft.com/office/excel/2006/main">
          <x14:cfRule type="cellIs" priority="20304" operator="equal" id="{238A46CF-54C9-449A-9CD5-4432925A2032}">
            <xm:f>Listas!$R$2</xm:f>
            <x14:dxf>
              <fill>
                <patternFill>
                  <bgColor rgb="FF92D050"/>
                </patternFill>
              </fill>
            </x14:dxf>
          </x14:cfRule>
          <xm:sqref>AN560:AO560</xm:sqref>
        </x14:conditionalFormatting>
        <x14:conditionalFormatting xmlns:xm="http://schemas.microsoft.com/office/excel/2006/main">
          <x14:cfRule type="cellIs" priority="20243" operator="equal" id="{5EDEC7FF-2678-43C5-9F7E-FF5CF14A4EA1}">
            <xm:f>Listas!$R$2</xm:f>
            <x14:dxf>
              <fill>
                <patternFill>
                  <bgColor rgb="FF92D050"/>
                </patternFill>
              </fill>
            </x14:dxf>
          </x14:cfRule>
          <xm:sqref>AN567:AO569</xm:sqref>
        </x14:conditionalFormatting>
        <x14:conditionalFormatting xmlns:xm="http://schemas.microsoft.com/office/excel/2006/main">
          <x14:cfRule type="cellIs" priority="20192" operator="equal" id="{ED3A46DA-9874-4F04-A84E-E67FCC137502}">
            <xm:f>Listas!$E$20</xm:f>
            <x14:dxf>
              <fill>
                <patternFill>
                  <bgColor rgb="FF92D050"/>
                </patternFill>
              </fill>
            </x14:dxf>
          </x14:cfRule>
          <xm:sqref>N565:N569</xm:sqref>
        </x14:conditionalFormatting>
        <x14:conditionalFormatting xmlns:xm="http://schemas.microsoft.com/office/excel/2006/main">
          <x14:cfRule type="cellIs" priority="20127" operator="equal" id="{09D2B5D0-1A97-48BD-81CF-AA7FCFCE9BB7}">
            <xm:f>Listas!$R$2</xm:f>
            <x14:dxf>
              <fill>
                <patternFill>
                  <bgColor rgb="FF92D050"/>
                </patternFill>
              </fill>
            </x14:dxf>
          </x14:cfRule>
          <xm:sqref>AN565:AO565</xm:sqref>
        </x14:conditionalFormatting>
        <x14:conditionalFormatting xmlns:xm="http://schemas.microsoft.com/office/excel/2006/main">
          <x14:cfRule type="cellIs" priority="20121" operator="equal" id="{8644B98B-0086-479A-9427-622105CB8772}">
            <xm:f>Listas!$R$2</xm:f>
            <x14:dxf>
              <fill>
                <patternFill>
                  <bgColor rgb="FF92D050"/>
                </patternFill>
              </fill>
            </x14:dxf>
          </x14:cfRule>
          <xm:sqref>AN566:AO566</xm:sqref>
        </x14:conditionalFormatting>
        <x14:conditionalFormatting xmlns:xm="http://schemas.microsoft.com/office/excel/2006/main">
          <x14:cfRule type="cellIs" priority="20060" operator="equal" id="{00DCE020-DD63-40C1-A4BE-E0974CFECACC}">
            <xm:f>Listas!$R$2</xm:f>
            <x14:dxf>
              <fill>
                <patternFill>
                  <bgColor rgb="FF92D050"/>
                </patternFill>
              </fill>
            </x14:dxf>
          </x14:cfRule>
          <xm:sqref>AN573:AO575</xm:sqref>
        </x14:conditionalFormatting>
        <x14:conditionalFormatting xmlns:xm="http://schemas.microsoft.com/office/excel/2006/main">
          <x14:cfRule type="cellIs" priority="20009" operator="equal" id="{CFE5CF4B-2247-4FA8-8AF5-1C59CCAAC580}">
            <xm:f>Listas!$E$20</xm:f>
            <x14:dxf>
              <fill>
                <patternFill>
                  <bgColor rgb="FF92D050"/>
                </patternFill>
              </fill>
            </x14:dxf>
          </x14:cfRule>
          <xm:sqref>N571:N575</xm:sqref>
        </x14:conditionalFormatting>
        <x14:conditionalFormatting xmlns:xm="http://schemas.microsoft.com/office/excel/2006/main">
          <x14:cfRule type="cellIs" priority="19944" operator="equal" id="{DD4DB5DF-1648-4F30-B3FC-AB1C7AB041E1}">
            <xm:f>Listas!$R$2</xm:f>
            <x14:dxf>
              <fill>
                <patternFill>
                  <bgColor rgb="FF92D050"/>
                </patternFill>
              </fill>
            </x14:dxf>
          </x14:cfRule>
          <xm:sqref>AN571:AO571</xm:sqref>
        </x14:conditionalFormatting>
        <x14:conditionalFormatting xmlns:xm="http://schemas.microsoft.com/office/excel/2006/main">
          <x14:cfRule type="cellIs" priority="19938" operator="equal" id="{56D64782-07DA-490E-A4F1-B353E0940451}">
            <xm:f>Listas!$R$2</xm:f>
            <x14:dxf>
              <fill>
                <patternFill>
                  <bgColor rgb="FF92D050"/>
                </patternFill>
              </fill>
            </x14:dxf>
          </x14:cfRule>
          <xm:sqref>AN572:AO572</xm:sqref>
        </x14:conditionalFormatting>
        <x14:conditionalFormatting xmlns:xm="http://schemas.microsoft.com/office/excel/2006/main">
          <x14:cfRule type="cellIs" priority="19877" operator="equal" id="{BFF53741-289C-4734-BF45-FE5DD5ACC024}">
            <xm:f>Listas!$R$2</xm:f>
            <x14:dxf>
              <fill>
                <patternFill>
                  <bgColor rgb="FF92D050"/>
                </patternFill>
              </fill>
            </x14:dxf>
          </x14:cfRule>
          <xm:sqref>AN579:AO581</xm:sqref>
        </x14:conditionalFormatting>
        <x14:conditionalFormatting xmlns:xm="http://schemas.microsoft.com/office/excel/2006/main">
          <x14:cfRule type="cellIs" priority="19826" operator="equal" id="{4514D664-03EC-4826-BFD7-3671A957D600}">
            <xm:f>Listas!$E$20</xm:f>
            <x14:dxf>
              <fill>
                <patternFill>
                  <bgColor rgb="FF92D050"/>
                </patternFill>
              </fill>
            </x14:dxf>
          </x14:cfRule>
          <xm:sqref>N577:N581</xm:sqref>
        </x14:conditionalFormatting>
        <x14:conditionalFormatting xmlns:xm="http://schemas.microsoft.com/office/excel/2006/main">
          <x14:cfRule type="cellIs" priority="19761" operator="equal" id="{44F1C3E4-971B-4FB7-9F44-5B97EBE6CD58}">
            <xm:f>Listas!$R$2</xm:f>
            <x14:dxf>
              <fill>
                <patternFill>
                  <bgColor rgb="FF92D050"/>
                </patternFill>
              </fill>
            </x14:dxf>
          </x14:cfRule>
          <xm:sqref>AN577:AO577</xm:sqref>
        </x14:conditionalFormatting>
        <x14:conditionalFormatting xmlns:xm="http://schemas.microsoft.com/office/excel/2006/main">
          <x14:cfRule type="cellIs" priority="19755" operator="equal" id="{AF93DC17-59F6-40D4-BDBF-B5A65BAFD7FB}">
            <xm:f>Listas!$R$2</xm:f>
            <x14:dxf>
              <fill>
                <patternFill>
                  <bgColor rgb="FF92D050"/>
                </patternFill>
              </fill>
            </x14:dxf>
          </x14:cfRule>
          <xm:sqref>AN578:AO578</xm:sqref>
        </x14:conditionalFormatting>
        <x14:conditionalFormatting xmlns:xm="http://schemas.microsoft.com/office/excel/2006/main">
          <x14:cfRule type="cellIs" priority="19694" operator="equal" id="{CA5125CA-9A19-47BF-B4E8-C7D3DD985805}">
            <xm:f>Listas!$R$2</xm:f>
            <x14:dxf>
              <fill>
                <patternFill>
                  <bgColor rgb="FF92D050"/>
                </patternFill>
              </fill>
            </x14:dxf>
          </x14:cfRule>
          <xm:sqref>AN585:AO587</xm:sqref>
        </x14:conditionalFormatting>
        <x14:conditionalFormatting xmlns:xm="http://schemas.microsoft.com/office/excel/2006/main">
          <x14:cfRule type="cellIs" priority="19643" operator="equal" id="{1462A1F6-7576-4F35-B677-C8CD795B8FAA}">
            <xm:f>Listas!$E$20</xm:f>
            <x14:dxf>
              <fill>
                <patternFill>
                  <bgColor rgb="FF92D050"/>
                </patternFill>
              </fill>
            </x14:dxf>
          </x14:cfRule>
          <xm:sqref>N583:N587</xm:sqref>
        </x14:conditionalFormatting>
        <x14:conditionalFormatting xmlns:xm="http://schemas.microsoft.com/office/excel/2006/main">
          <x14:cfRule type="cellIs" priority="19578" operator="equal" id="{BFD987D8-F7C7-48D5-9B3F-5868DCF2E9F6}">
            <xm:f>Listas!$R$2</xm:f>
            <x14:dxf>
              <fill>
                <patternFill>
                  <bgColor rgb="FF92D050"/>
                </patternFill>
              </fill>
            </x14:dxf>
          </x14:cfRule>
          <xm:sqref>AN583:AO583</xm:sqref>
        </x14:conditionalFormatting>
        <x14:conditionalFormatting xmlns:xm="http://schemas.microsoft.com/office/excel/2006/main">
          <x14:cfRule type="cellIs" priority="19572" operator="equal" id="{CC54B3B8-4629-4D76-BF73-7D59C065DF3D}">
            <xm:f>Listas!$R$2</xm:f>
            <x14:dxf>
              <fill>
                <patternFill>
                  <bgColor rgb="FF92D050"/>
                </patternFill>
              </fill>
            </x14:dxf>
          </x14:cfRule>
          <xm:sqref>AN584:AO584</xm:sqref>
        </x14:conditionalFormatting>
        <x14:conditionalFormatting xmlns:xm="http://schemas.microsoft.com/office/excel/2006/main">
          <x14:cfRule type="cellIs" priority="19511" operator="equal" id="{422314EE-7000-49DB-BF79-11458591E42B}">
            <xm:f>Listas!$R$2</xm:f>
            <x14:dxf>
              <fill>
                <patternFill>
                  <bgColor rgb="FF92D050"/>
                </patternFill>
              </fill>
            </x14:dxf>
          </x14:cfRule>
          <xm:sqref>AN591:AO593</xm:sqref>
        </x14:conditionalFormatting>
        <x14:conditionalFormatting xmlns:xm="http://schemas.microsoft.com/office/excel/2006/main">
          <x14:cfRule type="cellIs" priority="19460" operator="equal" id="{DE92CFD9-0322-431D-A046-603B5EB9E586}">
            <xm:f>Listas!$E$20</xm:f>
            <x14:dxf>
              <fill>
                <patternFill>
                  <bgColor rgb="FF92D050"/>
                </patternFill>
              </fill>
            </x14:dxf>
          </x14:cfRule>
          <xm:sqref>N589:N593</xm:sqref>
        </x14:conditionalFormatting>
        <x14:conditionalFormatting xmlns:xm="http://schemas.microsoft.com/office/excel/2006/main">
          <x14:cfRule type="cellIs" priority="19395" operator="equal" id="{A93408F5-C040-4350-9E02-78426FFE1DC0}">
            <xm:f>Listas!$R$2</xm:f>
            <x14:dxf>
              <fill>
                <patternFill>
                  <bgColor rgb="FF92D050"/>
                </patternFill>
              </fill>
            </x14:dxf>
          </x14:cfRule>
          <xm:sqref>AN589:AO589</xm:sqref>
        </x14:conditionalFormatting>
        <x14:conditionalFormatting xmlns:xm="http://schemas.microsoft.com/office/excel/2006/main">
          <x14:cfRule type="cellIs" priority="19389" operator="equal" id="{681AC058-76F2-4242-8DD9-2D82773EA86E}">
            <xm:f>Listas!$R$2</xm:f>
            <x14:dxf>
              <fill>
                <patternFill>
                  <bgColor rgb="FF92D050"/>
                </patternFill>
              </fill>
            </x14:dxf>
          </x14:cfRule>
          <xm:sqref>AN590:AO590</xm:sqref>
        </x14:conditionalFormatting>
        <x14:conditionalFormatting xmlns:xm="http://schemas.microsoft.com/office/excel/2006/main">
          <x14:cfRule type="cellIs" priority="19328" operator="equal" id="{874310C3-627E-4E2D-A3E9-2CDACB8B7BA5}">
            <xm:f>Listas!$R$2</xm:f>
            <x14:dxf>
              <fill>
                <patternFill>
                  <bgColor rgb="FF92D050"/>
                </patternFill>
              </fill>
            </x14:dxf>
          </x14:cfRule>
          <xm:sqref>AN597:AO599</xm:sqref>
        </x14:conditionalFormatting>
        <x14:conditionalFormatting xmlns:xm="http://schemas.microsoft.com/office/excel/2006/main">
          <x14:cfRule type="cellIs" priority="19277" operator="equal" id="{2C583638-94FF-45CC-86C0-6EEBF5EDB945}">
            <xm:f>Listas!$E$20</xm:f>
            <x14:dxf>
              <fill>
                <patternFill>
                  <bgColor rgb="FF92D050"/>
                </patternFill>
              </fill>
            </x14:dxf>
          </x14:cfRule>
          <xm:sqref>N595:N599</xm:sqref>
        </x14:conditionalFormatting>
        <x14:conditionalFormatting xmlns:xm="http://schemas.microsoft.com/office/excel/2006/main">
          <x14:cfRule type="cellIs" priority="19212" operator="equal" id="{59284D3D-D4D2-44D8-906B-528176EDBF9B}">
            <xm:f>Listas!$R$2</xm:f>
            <x14:dxf>
              <fill>
                <patternFill>
                  <bgColor rgb="FF92D050"/>
                </patternFill>
              </fill>
            </x14:dxf>
          </x14:cfRule>
          <xm:sqref>AN595:AO595</xm:sqref>
        </x14:conditionalFormatting>
        <x14:conditionalFormatting xmlns:xm="http://schemas.microsoft.com/office/excel/2006/main">
          <x14:cfRule type="cellIs" priority="19206" operator="equal" id="{96090608-2ED5-44E1-B253-18B47D8FD35F}">
            <xm:f>Listas!$R$2</xm:f>
            <x14:dxf>
              <fill>
                <patternFill>
                  <bgColor rgb="FF92D050"/>
                </patternFill>
              </fill>
            </x14:dxf>
          </x14:cfRule>
          <xm:sqref>AN596:AO596</xm:sqref>
        </x14:conditionalFormatting>
        <x14:conditionalFormatting xmlns:xm="http://schemas.microsoft.com/office/excel/2006/main">
          <x14:cfRule type="cellIs" priority="19145" operator="equal" id="{06741EB9-0DC2-40C1-8DAB-6F0376BEBC28}">
            <xm:f>Listas!$R$2</xm:f>
            <x14:dxf>
              <fill>
                <patternFill>
                  <bgColor rgb="FF92D050"/>
                </patternFill>
              </fill>
            </x14:dxf>
          </x14:cfRule>
          <xm:sqref>AN603:AO605</xm:sqref>
        </x14:conditionalFormatting>
        <x14:conditionalFormatting xmlns:xm="http://schemas.microsoft.com/office/excel/2006/main">
          <x14:cfRule type="cellIs" priority="19094" operator="equal" id="{EDF3A6C8-2B68-4C6A-82F8-672E2DD5A216}">
            <xm:f>Listas!$E$20</xm:f>
            <x14:dxf>
              <fill>
                <patternFill>
                  <bgColor rgb="FF92D050"/>
                </patternFill>
              </fill>
            </x14:dxf>
          </x14:cfRule>
          <xm:sqref>N601:N605</xm:sqref>
        </x14:conditionalFormatting>
        <x14:conditionalFormatting xmlns:xm="http://schemas.microsoft.com/office/excel/2006/main">
          <x14:cfRule type="cellIs" priority="19029" operator="equal" id="{E5626846-E574-4AD0-AC3C-2BCA13A7458F}">
            <xm:f>Listas!$R$2</xm:f>
            <x14:dxf>
              <fill>
                <patternFill>
                  <bgColor rgb="FF92D050"/>
                </patternFill>
              </fill>
            </x14:dxf>
          </x14:cfRule>
          <xm:sqref>AN601:AO601</xm:sqref>
        </x14:conditionalFormatting>
        <x14:conditionalFormatting xmlns:xm="http://schemas.microsoft.com/office/excel/2006/main">
          <x14:cfRule type="cellIs" priority="19023" operator="equal" id="{765814F4-90DD-4CE0-BDEA-60A65626B935}">
            <xm:f>Listas!$R$2</xm:f>
            <x14:dxf>
              <fill>
                <patternFill>
                  <bgColor rgb="FF92D050"/>
                </patternFill>
              </fill>
            </x14:dxf>
          </x14:cfRule>
          <xm:sqref>AN602:AO602</xm:sqref>
        </x14:conditionalFormatting>
        <x14:conditionalFormatting xmlns:xm="http://schemas.microsoft.com/office/excel/2006/main">
          <x14:cfRule type="cellIs" priority="18729" operator="equal" id="{817146D9-30F5-4EA1-BBCA-8831FA954BE2}">
            <xm:f>Listas!$R$2</xm:f>
            <x14:dxf>
              <fill>
                <patternFill>
                  <bgColor rgb="FF92D050"/>
                </patternFill>
              </fill>
            </x14:dxf>
          </x14:cfRule>
          <xm:sqref>AN609:AO611</xm:sqref>
        </x14:conditionalFormatting>
        <x14:conditionalFormatting xmlns:xm="http://schemas.microsoft.com/office/excel/2006/main">
          <x14:cfRule type="cellIs" priority="18678" operator="equal" id="{F995ED53-D360-4AAF-A769-1830C942C482}">
            <xm:f>Listas!$E$20</xm:f>
            <x14:dxf>
              <fill>
                <patternFill>
                  <bgColor rgb="FF92D050"/>
                </patternFill>
              </fill>
            </x14:dxf>
          </x14:cfRule>
          <xm:sqref>N607:N611</xm:sqref>
        </x14:conditionalFormatting>
        <x14:conditionalFormatting xmlns:xm="http://schemas.microsoft.com/office/excel/2006/main">
          <x14:cfRule type="cellIs" priority="18613" operator="equal" id="{965FB4E0-906B-40DA-B4C1-750B93D747FE}">
            <xm:f>Listas!$R$2</xm:f>
            <x14:dxf>
              <fill>
                <patternFill>
                  <bgColor rgb="FF92D050"/>
                </patternFill>
              </fill>
            </x14:dxf>
          </x14:cfRule>
          <xm:sqref>AN607:AO607</xm:sqref>
        </x14:conditionalFormatting>
        <x14:conditionalFormatting xmlns:xm="http://schemas.microsoft.com/office/excel/2006/main">
          <x14:cfRule type="cellIs" priority="18607" operator="equal" id="{4494C172-331F-4220-8798-18CEFD98B00E}">
            <xm:f>Listas!$R$2</xm:f>
            <x14:dxf>
              <fill>
                <patternFill>
                  <bgColor rgb="FF92D050"/>
                </patternFill>
              </fill>
            </x14:dxf>
          </x14:cfRule>
          <xm:sqref>AN608:AO608</xm:sqref>
        </x14:conditionalFormatting>
        <x14:conditionalFormatting xmlns:xm="http://schemas.microsoft.com/office/excel/2006/main">
          <x14:cfRule type="cellIs" priority="18546" operator="equal" id="{F9C9A1F5-8C48-416B-A320-5240AA2C68FB}">
            <xm:f>Listas!$R$2</xm:f>
            <x14:dxf>
              <fill>
                <patternFill>
                  <bgColor rgb="FF92D050"/>
                </patternFill>
              </fill>
            </x14:dxf>
          </x14:cfRule>
          <xm:sqref>AN615:AO617</xm:sqref>
        </x14:conditionalFormatting>
        <x14:conditionalFormatting xmlns:xm="http://schemas.microsoft.com/office/excel/2006/main">
          <x14:cfRule type="cellIs" priority="18495" operator="equal" id="{E5DA3CB1-7864-4738-BB53-DE8EA538003C}">
            <xm:f>Listas!$E$20</xm:f>
            <x14:dxf>
              <fill>
                <patternFill>
                  <bgColor rgb="FF92D050"/>
                </patternFill>
              </fill>
            </x14:dxf>
          </x14:cfRule>
          <xm:sqref>N613:N617</xm:sqref>
        </x14:conditionalFormatting>
        <x14:conditionalFormatting xmlns:xm="http://schemas.microsoft.com/office/excel/2006/main">
          <x14:cfRule type="cellIs" priority="18430" operator="equal" id="{C3D4F43B-F587-4A69-B68E-2458F80493A0}">
            <xm:f>Listas!$R$2</xm:f>
            <x14:dxf>
              <fill>
                <patternFill>
                  <bgColor rgb="FF92D050"/>
                </patternFill>
              </fill>
            </x14:dxf>
          </x14:cfRule>
          <xm:sqref>AN613:AO613</xm:sqref>
        </x14:conditionalFormatting>
        <x14:conditionalFormatting xmlns:xm="http://schemas.microsoft.com/office/excel/2006/main">
          <x14:cfRule type="cellIs" priority="18424" operator="equal" id="{C83EC3E7-3A35-47CF-A9CE-E911443D3BDA}">
            <xm:f>Listas!$R$2</xm:f>
            <x14:dxf>
              <fill>
                <patternFill>
                  <bgColor rgb="FF92D050"/>
                </patternFill>
              </fill>
            </x14:dxf>
          </x14:cfRule>
          <xm:sqref>AN614:AO614</xm:sqref>
        </x14:conditionalFormatting>
        <x14:conditionalFormatting xmlns:xm="http://schemas.microsoft.com/office/excel/2006/main">
          <x14:cfRule type="cellIs" priority="17337" operator="equal" id="{ACAF8686-0E14-47EE-A4BD-2DF5EE42565D}">
            <xm:f>Listas!$R$2</xm:f>
            <x14:dxf>
              <fill>
                <patternFill>
                  <bgColor rgb="FF92D050"/>
                </patternFill>
              </fill>
            </x14:dxf>
          </x14:cfRule>
          <xm:sqref>AN661:AO665</xm:sqref>
        </x14:conditionalFormatting>
        <x14:conditionalFormatting xmlns:xm="http://schemas.microsoft.com/office/excel/2006/main">
          <x14:cfRule type="cellIs" priority="17286" operator="equal" id="{B72304D1-F3E8-4107-952D-973AA2E1B13E}">
            <xm:f>Listas!$E$20</xm:f>
            <x14:dxf>
              <fill>
                <patternFill>
                  <bgColor rgb="FF92D050"/>
                </patternFill>
              </fill>
            </x14:dxf>
          </x14:cfRule>
          <xm:sqref>N661:N665</xm:sqref>
        </x14:conditionalFormatting>
        <x14:conditionalFormatting xmlns:xm="http://schemas.microsoft.com/office/excel/2006/main">
          <x14:cfRule type="cellIs" priority="10491" operator="equal" id="{3B56E68C-8F93-4BA6-AF40-8C5E6BA0407E}">
            <xm:f>Listas!$R$2</xm:f>
            <x14:dxf>
              <fill>
                <patternFill>
                  <bgColor rgb="FF92D050"/>
                </patternFill>
              </fill>
            </x14:dxf>
          </x14:cfRule>
          <xm:sqref>AN57:AO59</xm:sqref>
        </x14:conditionalFormatting>
        <x14:conditionalFormatting xmlns:xm="http://schemas.microsoft.com/office/excel/2006/main">
          <x14:cfRule type="cellIs" priority="15833" operator="equal" id="{ACB31694-6651-42E2-A345-26D35E11AA6E}">
            <xm:f>Listas!$R$2</xm:f>
            <x14:dxf>
              <fill>
                <patternFill>
                  <bgColor rgb="FF92D050"/>
                </patternFill>
              </fill>
            </x14:dxf>
          </x14:cfRule>
          <xm:sqref>AN639:AO641</xm:sqref>
        </x14:conditionalFormatting>
        <x14:conditionalFormatting xmlns:xm="http://schemas.microsoft.com/office/excel/2006/main">
          <x14:cfRule type="cellIs" priority="15782" operator="equal" id="{90D7922B-9FC7-4B3E-BEFA-88CE10470ABA}">
            <xm:f>Listas!$E$20</xm:f>
            <x14:dxf>
              <fill>
                <patternFill>
                  <bgColor rgb="FF92D050"/>
                </patternFill>
              </fill>
            </x14:dxf>
          </x14:cfRule>
          <xm:sqref>N637:N641</xm:sqref>
        </x14:conditionalFormatting>
        <x14:conditionalFormatting xmlns:xm="http://schemas.microsoft.com/office/excel/2006/main">
          <x14:cfRule type="cellIs" priority="15717" operator="equal" id="{B9897893-7756-4001-ACBD-9A544E563C31}">
            <xm:f>Listas!$R$2</xm:f>
            <x14:dxf>
              <fill>
                <patternFill>
                  <bgColor rgb="FF92D050"/>
                </patternFill>
              </fill>
            </x14:dxf>
          </x14:cfRule>
          <xm:sqref>AN637:AO637</xm:sqref>
        </x14:conditionalFormatting>
        <x14:conditionalFormatting xmlns:xm="http://schemas.microsoft.com/office/excel/2006/main">
          <x14:cfRule type="cellIs" priority="15711" operator="equal" id="{C7E65CF9-7E94-4894-A836-F120DA168E5D}">
            <xm:f>Listas!$R$2</xm:f>
            <x14:dxf>
              <fill>
                <patternFill>
                  <bgColor rgb="FF92D050"/>
                </patternFill>
              </fill>
            </x14:dxf>
          </x14:cfRule>
          <xm:sqref>AN638:AO638</xm:sqref>
        </x14:conditionalFormatting>
        <x14:conditionalFormatting xmlns:xm="http://schemas.microsoft.com/office/excel/2006/main">
          <x14:cfRule type="cellIs" priority="15650" operator="equal" id="{783038B3-B504-4A0A-BABE-38FAAB609FF5}">
            <xm:f>Listas!$R$2</xm:f>
            <x14:dxf>
              <fill>
                <patternFill>
                  <bgColor rgb="FF92D050"/>
                </patternFill>
              </fill>
            </x14:dxf>
          </x14:cfRule>
          <xm:sqref>AN645:AO647</xm:sqref>
        </x14:conditionalFormatting>
        <x14:conditionalFormatting xmlns:xm="http://schemas.microsoft.com/office/excel/2006/main">
          <x14:cfRule type="cellIs" priority="15599" operator="equal" id="{AD8B4690-F401-4EA7-B3BB-D59D20473CCB}">
            <xm:f>Listas!$E$20</xm:f>
            <x14:dxf>
              <fill>
                <patternFill>
                  <bgColor rgb="FF92D050"/>
                </patternFill>
              </fill>
            </x14:dxf>
          </x14:cfRule>
          <xm:sqref>N643:N647</xm:sqref>
        </x14:conditionalFormatting>
        <x14:conditionalFormatting xmlns:xm="http://schemas.microsoft.com/office/excel/2006/main">
          <x14:cfRule type="cellIs" priority="15534" operator="equal" id="{45944CE5-0DCE-4FAB-939B-1508EAE53C2D}">
            <xm:f>Listas!$R$2</xm:f>
            <x14:dxf>
              <fill>
                <patternFill>
                  <bgColor rgb="FF92D050"/>
                </patternFill>
              </fill>
            </x14:dxf>
          </x14:cfRule>
          <xm:sqref>AN643:AO643</xm:sqref>
        </x14:conditionalFormatting>
        <x14:conditionalFormatting xmlns:xm="http://schemas.microsoft.com/office/excel/2006/main">
          <x14:cfRule type="cellIs" priority="15528" operator="equal" id="{A6EDCD19-426B-4D66-96FB-CAF73700A53B}">
            <xm:f>Listas!$R$2</xm:f>
            <x14:dxf>
              <fill>
                <patternFill>
                  <bgColor rgb="FF92D050"/>
                </patternFill>
              </fill>
            </x14:dxf>
          </x14:cfRule>
          <xm:sqref>AN644:AO644</xm:sqref>
        </x14:conditionalFormatting>
        <x14:conditionalFormatting xmlns:xm="http://schemas.microsoft.com/office/excel/2006/main">
          <x14:cfRule type="cellIs" priority="15467" operator="equal" id="{80574FF9-2039-4377-9CE9-BFDE5AEC7A8E}">
            <xm:f>Listas!$R$2</xm:f>
            <x14:dxf>
              <fill>
                <patternFill>
                  <bgColor rgb="FF92D050"/>
                </patternFill>
              </fill>
            </x14:dxf>
          </x14:cfRule>
          <xm:sqref>AN651:AO653</xm:sqref>
        </x14:conditionalFormatting>
        <x14:conditionalFormatting xmlns:xm="http://schemas.microsoft.com/office/excel/2006/main">
          <x14:cfRule type="cellIs" priority="15416" operator="equal" id="{4D649F0B-C398-41AF-9688-238C72C39234}">
            <xm:f>Listas!$E$20</xm:f>
            <x14:dxf>
              <fill>
                <patternFill>
                  <bgColor rgb="FF92D050"/>
                </patternFill>
              </fill>
            </x14:dxf>
          </x14:cfRule>
          <xm:sqref>N649:N653</xm:sqref>
        </x14:conditionalFormatting>
        <x14:conditionalFormatting xmlns:xm="http://schemas.microsoft.com/office/excel/2006/main">
          <x14:cfRule type="cellIs" priority="15351" operator="equal" id="{2B4AA04D-45EA-41F0-9D35-0E586C5C5D4B}">
            <xm:f>Listas!$R$2</xm:f>
            <x14:dxf>
              <fill>
                <patternFill>
                  <bgColor rgb="FF92D050"/>
                </patternFill>
              </fill>
            </x14:dxf>
          </x14:cfRule>
          <xm:sqref>AN649:AO649</xm:sqref>
        </x14:conditionalFormatting>
        <x14:conditionalFormatting xmlns:xm="http://schemas.microsoft.com/office/excel/2006/main">
          <x14:cfRule type="cellIs" priority="15345" operator="equal" id="{8ECA8D0D-5221-49A3-8D1C-8A2C172EDBAA}">
            <xm:f>Listas!$R$2</xm:f>
            <x14:dxf>
              <fill>
                <patternFill>
                  <bgColor rgb="FF92D050"/>
                </patternFill>
              </fill>
            </x14:dxf>
          </x14:cfRule>
          <xm:sqref>AN650:AO650</xm:sqref>
        </x14:conditionalFormatting>
        <x14:conditionalFormatting xmlns:xm="http://schemas.microsoft.com/office/excel/2006/main">
          <x14:cfRule type="cellIs" priority="15284" operator="equal" id="{D0E2405A-E685-46F7-8DAA-3340081BB266}">
            <xm:f>Listas!$R$2</xm:f>
            <x14:dxf>
              <fill>
                <patternFill>
                  <bgColor rgb="FF92D050"/>
                </patternFill>
              </fill>
            </x14:dxf>
          </x14:cfRule>
          <xm:sqref>AN657:AO659</xm:sqref>
        </x14:conditionalFormatting>
        <x14:conditionalFormatting xmlns:xm="http://schemas.microsoft.com/office/excel/2006/main">
          <x14:cfRule type="cellIs" priority="15233" operator="equal" id="{0434BCB6-CE08-429E-9620-5D84FB2C7ACA}">
            <xm:f>Listas!$E$20</xm:f>
            <x14:dxf>
              <fill>
                <patternFill>
                  <bgColor rgb="FF92D050"/>
                </patternFill>
              </fill>
            </x14:dxf>
          </x14:cfRule>
          <xm:sqref>N655:N659</xm:sqref>
        </x14:conditionalFormatting>
        <x14:conditionalFormatting xmlns:xm="http://schemas.microsoft.com/office/excel/2006/main">
          <x14:cfRule type="cellIs" priority="15168" operator="equal" id="{3637D16D-0E97-4A0A-82E7-1029941C0BE0}">
            <xm:f>Listas!$R$2</xm:f>
            <x14:dxf>
              <fill>
                <patternFill>
                  <bgColor rgb="FF92D050"/>
                </patternFill>
              </fill>
            </x14:dxf>
          </x14:cfRule>
          <xm:sqref>AN655:AO655</xm:sqref>
        </x14:conditionalFormatting>
        <x14:conditionalFormatting xmlns:xm="http://schemas.microsoft.com/office/excel/2006/main">
          <x14:cfRule type="cellIs" priority="15162" operator="equal" id="{9706236C-4A48-48BB-A4C7-99589B4FD631}">
            <xm:f>Listas!$R$2</xm:f>
            <x14:dxf>
              <fill>
                <patternFill>
                  <bgColor rgb="FF92D050"/>
                </patternFill>
              </fill>
            </x14:dxf>
          </x14:cfRule>
          <xm:sqref>AN656:AO656</xm:sqref>
        </x14:conditionalFormatting>
        <x14:conditionalFormatting xmlns:xm="http://schemas.microsoft.com/office/excel/2006/main">
          <x14:cfRule type="cellIs" priority="12908" operator="equal" id="{AABD8661-D7A9-4032-8967-AFD4B7EE1816}">
            <xm:f>Listas!$E$20</xm:f>
            <x14:dxf>
              <fill>
                <patternFill>
                  <bgColor rgb="FF92D050"/>
                </patternFill>
              </fill>
            </x14:dxf>
          </x14:cfRule>
          <xm:sqref>N469:N473</xm:sqref>
        </x14:conditionalFormatting>
        <x14:conditionalFormatting xmlns:xm="http://schemas.microsoft.com/office/excel/2006/main">
          <x14:cfRule type="cellIs" priority="12725" operator="equal" id="{0BE7837C-3BC8-43B7-8DCF-36054161F206}">
            <xm:f>Listas!$E$20</xm:f>
            <x14:dxf>
              <fill>
                <patternFill>
                  <bgColor rgb="FF92D050"/>
                </patternFill>
              </fill>
            </x14:dxf>
          </x14:cfRule>
          <xm:sqref>N475:N479</xm:sqref>
        </x14:conditionalFormatting>
        <x14:conditionalFormatting xmlns:xm="http://schemas.microsoft.com/office/excel/2006/main">
          <x14:cfRule type="cellIs" priority="12542" operator="equal" id="{4D9FD85D-8E5B-40A6-B340-220F2525E3AA}">
            <xm:f>Listas!$E$20</xm:f>
            <x14:dxf>
              <fill>
                <patternFill>
                  <bgColor rgb="FF92D050"/>
                </patternFill>
              </fill>
            </x14:dxf>
          </x14:cfRule>
          <xm:sqref>N481:N485</xm:sqref>
        </x14:conditionalFormatting>
        <x14:conditionalFormatting xmlns:xm="http://schemas.microsoft.com/office/excel/2006/main">
          <x14:cfRule type="cellIs" priority="12359" operator="equal" id="{ADDD28A2-974B-46C6-8434-830952B2C0FD}">
            <xm:f>Listas!$E$20</xm:f>
            <x14:dxf>
              <fill>
                <patternFill>
                  <bgColor rgb="FF92D050"/>
                </patternFill>
              </fill>
            </x14:dxf>
          </x14:cfRule>
          <xm:sqref>N487:N491</xm:sqref>
        </x14:conditionalFormatting>
        <x14:conditionalFormatting xmlns:xm="http://schemas.microsoft.com/office/excel/2006/main">
          <x14:cfRule type="cellIs" priority="12176" operator="equal" id="{213B7CB4-AC9F-4E2C-BBE4-DBB3F3AF9EFE}">
            <xm:f>Listas!$E$20</xm:f>
            <x14:dxf>
              <fill>
                <patternFill>
                  <bgColor rgb="FF92D050"/>
                </patternFill>
              </fill>
            </x14:dxf>
          </x14:cfRule>
          <xm:sqref>N493:N497</xm:sqref>
        </x14:conditionalFormatting>
        <x14:conditionalFormatting xmlns:xm="http://schemas.microsoft.com/office/excel/2006/main">
          <x14:cfRule type="cellIs" priority="11993" operator="equal" id="{3DE7194F-1153-4B80-94E5-EFE0B2AE6385}">
            <xm:f>Listas!$E$20</xm:f>
            <x14:dxf>
              <fill>
                <patternFill>
                  <bgColor rgb="FF92D050"/>
                </patternFill>
              </fill>
            </x14:dxf>
          </x14:cfRule>
          <xm:sqref>N499:N503</xm:sqref>
        </x14:conditionalFormatting>
        <x14:conditionalFormatting xmlns:xm="http://schemas.microsoft.com/office/excel/2006/main">
          <x14:cfRule type="cellIs" priority="11810" operator="equal" id="{CDCC67BA-2C13-4FB3-BA01-791DEE96966B}">
            <xm:f>Listas!$E$20</xm:f>
            <x14:dxf>
              <fill>
                <patternFill>
                  <bgColor rgb="FF92D050"/>
                </patternFill>
              </fill>
            </x14:dxf>
          </x14:cfRule>
          <xm:sqref>N505:N509</xm:sqref>
        </x14:conditionalFormatting>
        <x14:conditionalFormatting xmlns:xm="http://schemas.microsoft.com/office/excel/2006/main">
          <x14:cfRule type="cellIs" priority="11627" operator="equal" id="{3E00DCD5-32C4-4C94-9115-E73A34867335}">
            <xm:f>Listas!$E$20</xm:f>
            <x14:dxf>
              <fill>
                <patternFill>
                  <bgColor rgb="FF92D050"/>
                </patternFill>
              </fill>
            </x14:dxf>
          </x14:cfRule>
          <xm:sqref>N511:N515</xm:sqref>
        </x14:conditionalFormatting>
        <x14:conditionalFormatting xmlns:xm="http://schemas.microsoft.com/office/excel/2006/main">
          <x14:cfRule type="cellIs" priority="10869" operator="equal" id="{F7B06FC8-BE60-41C4-9BE2-08E7B5DF5BEE}">
            <xm:f>Listas!$R$2</xm:f>
            <x14:dxf>
              <fill>
                <patternFill>
                  <bgColor rgb="FF92D050"/>
                </patternFill>
              </fill>
            </x14:dxf>
          </x14:cfRule>
          <xm:sqref>AN45:AO47</xm:sqref>
        </x14:conditionalFormatting>
        <x14:conditionalFormatting xmlns:xm="http://schemas.microsoft.com/office/excel/2006/main">
          <x14:cfRule type="cellIs" priority="10818" operator="equal" id="{AB7A03D2-A8CE-44C5-B8B0-73F875DC39E1}">
            <xm:f>Listas!$E$20</xm:f>
            <x14:dxf>
              <fill>
                <patternFill>
                  <bgColor rgb="FF92D050"/>
                </patternFill>
              </fill>
            </x14:dxf>
          </x14:cfRule>
          <xm:sqref>N43:N47</xm:sqref>
        </x14:conditionalFormatting>
        <x14:conditionalFormatting xmlns:xm="http://schemas.microsoft.com/office/excel/2006/main">
          <x14:cfRule type="cellIs" priority="10735" operator="equal" id="{07022512-A98B-4D31-AF24-2EAF0ED22EA9}">
            <xm:f>'\Users\oeencisog\Documents\1. DIRECCIONAMIENTO\[1. MATRIZ INSTITUCIONAL DE RIESGO OPERACIONAL - Mercadeo.xlsx]Listas'!#REF!</xm:f>
            <x14:dxf>
              <fill>
                <patternFill>
                  <bgColor rgb="FF92D050"/>
                </patternFill>
              </fill>
            </x14:dxf>
          </x14:cfRule>
          <xm:sqref>AN43:AO44</xm:sqref>
        </x14:conditionalFormatting>
        <x14:conditionalFormatting xmlns:xm="http://schemas.microsoft.com/office/excel/2006/main">
          <x14:cfRule type="cellIs" priority="10680" operator="equal" id="{9E407F4F-D311-417D-81C6-D0EF074E02F7}">
            <xm:f>Listas!$R$2</xm:f>
            <x14:dxf>
              <fill>
                <patternFill>
                  <bgColor rgb="FF92D050"/>
                </patternFill>
              </fill>
            </x14:dxf>
          </x14:cfRule>
          <xm:sqref>AN51:AO53</xm:sqref>
        </x14:conditionalFormatting>
        <x14:conditionalFormatting xmlns:xm="http://schemas.microsoft.com/office/excel/2006/main">
          <x14:cfRule type="cellIs" priority="10629" operator="equal" id="{1E9C99D7-AB67-454A-A56B-F5EE161B43E3}">
            <xm:f>Listas!$E$20</xm:f>
            <x14:dxf>
              <fill>
                <patternFill>
                  <bgColor rgb="FF92D050"/>
                </patternFill>
              </fill>
            </x14:dxf>
          </x14:cfRule>
          <xm:sqref>N49:N53</xm:sqref>
        </x14:conditionalFormatting>
        <x14:conditionalFormatting xmlns:xm="http://schemas.microsoft.com/office/excel/2006/main">
          <x14:cfRule type="cellIs" priority="10546" operator="equal" id="{DDB12192-31A2-4FF9-96B5-62FD62B5D765}">
            <xm:f>'\Users\oeencisog\Documents\1. DIRECCIONAMIENTO\[1. MATRIZ INSTITUCIONAL DE RIESGO OPERACIONAL - Mercadeo.xlsx]Listas'!#REF!</xm:f>
            <x14:dxf>
              <fill>
                <patternFill>
                  <bgColor rgb="FF92D050"/>
                </patternFill>
              </fill>
            </x14:dxf>
          </x14:cfRule>
          <xm:sqref>AN49:AO50</xm:sqref>
        </x14:conditionalFormatting>
        <x14:conditionalFormatting xmlns:xm="http://schemas.microsoft.com/office/excel/2006/main">
          <x14:cfRule type="cellIs" priority="10440" operator="equal" id="{68803648-851A-4A95-8F56-453D30B567F4}">
            <xm:f>Listas!$E$20</xm:f>
            <x14:dxf>
              <fill>
                <patternFill>
                  <bgColor rgb="FF92D050"/>
                </patternFill>
              </fill>
            </x14:dxf>
          </x14:cfRule>
          <xm:sqref>N55:N59</xm:sqref>
        </x14:conditionalFormatting>
        <x14:conditionalFormatting xmlns:xm="http://schemas.microsoft.com/office/excel/2006/main">
          <x14:cfRule type="cellIs" priority="10357" operator="equal" id="{EBEDC540-0D24-498D-B57C-1F5C420B6593}">
            <xm:f>'\Users\oeencisog\Documents\1. DIRECCIONAMIENTO\[1. MATRIZ INSTITUCIONAL DE RIESGO OPERACIONAL - Mercadeo.xlsx]Listas'!#REF!</xm:f>
            <x14:dxf>
              <fill>
                <patternFill>
                  <bgColor rgb="FF92D050"/>
                </patternFill>
              </fill>
            </x14:dxf>
          </x14:cfRule>
          <xm:sqref>AN55:AO56</xm:sqref>
        </x14:conditionalFormatting>
        <x14:conditionalFormatting xmlns:xm="http://schemas.microsoft.com/office/excel/2006/main">
          <x14:cfRule type="cellIs" priority="10306" operator="equal" id="{640146D2-F3F3-43D5-8138-0950831D592A}">
            <xm:f>'\Users\oeencisog\Documents\7. AMBULATORIO\[1. MATRIZ INSTITUCIONAL DE RIESGO OPERACIONAL - Ambulatorio.xlsx]Listas'!#REF!</xm:f>
            <x14:dxf>
              <fill>
                <patternFill>
                  <bgColor rgb="FF92D050"/>
                </patternFill>
              </fill>
            </x14:dxf>
          </x14:cfRule>
          <xm:sqref>AN470:AO473</xm:sqref>
        </x14:conditionalFormatting>
        <x14:conditionalFormatting xmlns:xm="http://schemas.microsoft.com/office/excel/2006/main">
          <x14:cfRule type="cellIs" priority="10256" operator="equal" id="{E32FE44D-A097-41D6-BAAE-490C37C3071F}">
            <xm:f>'\Users\oeencisog\Documents\7. AMBULATORIO\[1. MATRIZ INSTITUCIONAL DE RIESGO OPERACIONAL - Ambulatorio.xlsx]Listas'!#REF!</xm:f>
            <x14:dxf>
              <fill>
                <patternFill>
                  <bgColor rgb="FF92D050"/>
                </patternFill>
              </fill>
            </x14:dxf>
          </x14:cfRule>
          <xm:sqref>AN479:AO479 AN482:AO485</xm:sqref>
        </x14:conditionalFormatting>
        <x14:conditionalFormatting xmlns:xm="http://schemas.microsoft.com/office/excel/2006/main">
          <x14:cfRule type="cellIs" priority="10165" operator="equal" id="{8068789F-FF95-4C63-B382-034378522C96}">
            <xm:f>'\Users\oeencisog\Documents\7. AMBULATORIO\[1. MATRIZ INSTITUCIONAL DE RIESGO OPERACIONAL - Ambulatorio.xlsx]Listas'!#REF!</xm:f>
            <x14:dxf>
              <fill>
                <patternFill>
                  <bgColor rgb="FF92D050"/>
                </patternFill>
              </fill>
            </x14:dxf>
          </x14:cfRule>
          <xm:sqref>AN489:AO491 AN495:AO497 AN501:AO503 AN507:AO509 AN513:AO515</xm:sqref>
        </x14:conditionalFormatting>
        <x14:conditionalFormatting xmlns:xm="http://schemas.microsoft.com/office/excel/2006/main">
          <x14:cfRule type="cellIs" priority="9973" operator="equal" id="{472BE79C-C7CA-4604-9EF3-B336A0AB7035}">
            <xm:f>Listas!$R$2</xm:f>
            <x14:dxf>
              <fill>
                <patternFill>
                  <bgColor rgb="FF92D050"/>
                </patternFill>
              </fill>
            </x14:dxf>
          </x14:cfRule>
          <xm:sqref>AN469:AO469</xm:sqref>
        </x14:conditionalFormatting>
        <x14:conditionalFormatting xmlns:xm="http://schemas.microsoft.com/office/excel/2006/main">
          <x14:cfRule type="cellIs" priority="9971" operator="equal" id="{FB6FB21E-AC3C-41DD-BC98-8E06F9948205}">
            <xm:f>Listas!$R$2</xm:f>
            <x14:dxf>
              <fill>
                <patternFill>
                  <bgColor rgb="FF92D050"/>
                </patternFill>
              </fill>
            </x14:dxf>
          </x14:cfRule>
          <xm:sqref>AN475:AO475</xm:sqref>
        </x14:conditionalFormatting>
        <x14:conditionalFormatting xmlns:xm="http://schemas.microsoft.com/office/excel/2006/main">
          <x14:cfRule type="cellIs" priority="9969" operator="equal" id="{BBA91AC3-2382-48F1-BFEE-63C64FE557BD}">
            <xm:f>Listas!$R$2</xm:f>
            <x14:dxf>
              <fill>
                <patternFill>
                  <bgColor rgb="FF92D050"/>
                </patternFill>
              </fill>
            </x14:dxf>
          </x14:cfRule>
          <xm:sqref>AN476:AO478</xm:sqref>
        </x14:conditionalFormatting>
        <x14:conditionalFormatting xmlns:xm="http://schemas.microsoft.com/office/excel/2006/main">
          <x14:cfRule type="cellIs" priority="9967" operator="equal" id="{9306B71E-EA3E-4C00-AEA7-2F69C7624183}">
            <xm:f>Listas!$R$2</xm:f>
            <x14:dxf>
              <fill>
                <patternFill>
                  <bgColor rgb="FF92D050"/>
                </patternFill>
              </fill>
            </x14:dxf>
          </x14:cfRule>
          <xm:sqref>AN481:AO481</xm:sqref>
        </x14:conditionalFormatting>
        <x14:conditionalFormatting xmlns:xm="http://schemas.microsoft.com/office/excel/2006/main">
          <x14:cfRule type="cellIs" priority="9965" operator="equal" id="{56C20A80-09CD-46DC-A03F-80820390AC10}">
            <xm:f>Listas!$R$2</xm:f>
            <x14:dxf>
              <fill>
                <patternFill>
                  <bgColor rgb="FF92D050"/>
                </patternFill>
              </fill>
            </x14:dxf>
          </x14:cfRule>
          <xm:sqref>AN487:AO487</xm:sqref>
        </x14:conditionalFormatting>
        <x14:conditionalFormatting xmlns:xm="http://schemas.microsoft.com/office/excel/2006/main">
          <x14:cfRule type="cellIs" priority="9963" operator="equal" id="{C9884EF9-7DD2-4BF9-9239-D697C0CC2848}">
            <xm:f>Listas!$R$2</xm:f>
            <x14:dxf>
              <fill>
                <patternFill>
                  <bgColor rgb="FF92D050"/>
                </patternFill>
              </fill>
            </x14:dxf>
          </x14:cfRule>
          <xm:sqref>AN488:AO488</xm:sqref>
        </x14:conditionalFormatting>
        <x14:conditionalFormatting xmlns:xm="http://schemas.microsoft.com/office/excel/2006/main">
          <x14:cfRule type="cellIs" priority="9961" operator="equal" id="{E358CCE4-8152-4817-90FF-639C644C67AD}">
            <xm:f>Listas!$R$2</xm:f>
            <x14:dxf>
              <fill>
                <patternFill>
                  <bgColor rgb="FF92D050"/>
                </patternFill>
              </fill>
            </x14:dxf>
          </x14:cfRule>
          <xm:sqref>AN493:AO493</xm:sqref>
        </x14:conditionalFormatting>
        <x14:conditionalFormatting xmlns:xm="http://schemas.microsoft.com/office/excel/2006/main">
          <x14:cfRule type="cellIs" priority="9959" operator="equal" id="{685FA9C4-BF5D-42F2-9759-92332E2FD114}">
            <xm:f>Listas!$R$2</xm:f>
            <x14:dxf>
              <fill>
                <patternFill>
                  <bgColor rgb="FF92D050"/>
                </patternFill>
              </fill>
            </x14:dxf>
          </x14:cfRule>
          <xm:sqref>AN494:AO494</xm:sqref>
        </x14:conditionalFormatting>
        <x14:conditionalFormatting xmlns:xm="http://schemas.microsoft.com/office/excel/2006/main">
          <x14:cfRule type="cellIs" priority="9957" operator="equal" id="{6648F863-67BA-4386-B60E-444E39BF7A84}">
            <xm:f>Listas!$R$2</xm:f>
            <x14:dxf>
              <fill>
                <patternFill>
                  <bgColor rgb="FF92D050"/>
                </patternFill>
              </fill>
            </x14:dxf>
          </x14:cfRule>
          <xm:sqref>AN499:AO499</xm:sqref>
        </x14:conditionalFormatting>
        <x14:conditionalFormatting xmlns:xm="http://schemas.microsoft.com/office/excel/2006/main">
          <x14:cfRule type="cellIs" priority="9955" operator="equal" id="{034D156B-060A-4F51-9803-FA90C8A77980}">
            <xm:f>Listas!$R$2</xm:f>
            <x14:dxf>
              <fill>
                <patternFill>
                  <bgColor rgb="FF92D050"/>
                </patternFill>
              </fill>
            </x14:dxf>
          </x14:cfRule>
          <xm:sqref>AN500:AO500</xm:sqref>
        </x14:conditionalFormatting>
        <x14:conditionalFormatting xmlns:xm="http://schemas.microsoft.com/office/excel/2006/main">
          <x14:cfRule type="cellIs" priority="9953" operator="equal" id="{8398D1C2-5EFC-4A3C-B9CE-D2B3CB4D3087}">
            <xm:f>Listas!$R$2</xm:f>
            <x14:dxf>
              <fill>
                <patternFill>
                  <bgColor rgb="FF92D050"/>
                </patternFill>
              </fill>
            </x14:dxf>
          </x14:cfRule>
          <xm:sqref>AN505:AO505</xm:sqref>
        </x14:conditionalFormatting>
        <x14:conditionalFormatting xmlns:xm="http://schemas.microsoft.com/office/excel/2006/main">
          <x14:cfRule type="cellIs" priority="9951" operator="equal" id="{DFD020B1-C179-4701-A3EF-B02017E9DCF5}">
            <xm:f>Listas!$R$2</xm:f>
            <x14:dxf>
              <fill>
                <patternFill>
                  <bgColor rgb="FF92D050"/>
                </patternFill>
              </fill>
            </x14:dxf>
          </x14:cfRule>
          <xm:sqref>AN506:AO506</xm:sqref>
        </x14:conditionalFormatting>
        <x14:conditionalFormatting xmlns:xm="http://schemas.microsoft.com/office/excel/2006/main">
          <x14:cfRule type="cellIs" priority="9949" operator="equal" id="{A7D015FA-8F46-4282-ADC3-8D1FCB079699}">
            <xm:f>Listas!$R$2</xm:f>
            <x14:dxf>
              <fill>
                <patternFill>
                  <bgColor rgb="FF92D050"/>
                </patternFill>
              </fill>
            </x14:dxf>
          </x14:cfRule>
          <xm:sqref>AN511:AO511</xm:sqref>
        </x14:conditionalFormatting>
        <x14:conditionalFormatting xmlns:xm="http://schemas.microsoft.com/office/excel/2006/main">
          <x14:cfRule type="cellIs" priority="9947" operator="equal" id="{44B5C2B1-BF88-4544-87E6-7D7E0A0D05B4}">
            <xm:f>Listas!$R$2</xm:f>
            <x14:dxf>
              <fill>
                <patternFill>
                  <bgColor rgb="FF92D050"/>
                </patternFill>
              </fill>
            </x14:dxf>
          </x14:cfRule>
          <xm:sqref>AN512:AO512</xm:sqref>
        </x14:conditionalFormatting>
        <x14:conditionalFormatting xmlns:xm="http://schemas.microsoft.com/office/excel/2006/main">
          <x14:cfRule type="cellIs" priority="9743" operator="equal" id="{CB71F585-73F6-4748-8957-A9266F83EE96}">
            <xm:f>Listas!$R$2</xm:f>
            <x14:dxf>
              <fill>
                <patternFill>
                  <bgColor rgb="FF92D050"/>
                </patternFill>
              </fill>
            </x14:dxf>
          </x14:cfRule>
          <xm:sqref>AN429:AO431</xm:sqref>
        </x14:conditionalFormatting>
        <x14:conditionalFormatting xmlns:xm="http://schemas.microsoft.com/office/excel/2006/main">
          <x14:cfRule type="cellIs" priority="9692" operator="equal" id="{4D451D0F-D073-45FD-B9B6-68D78CA93C1F}">
            <xm:f>Listas!$E$20</xm:f>
            <x14:dxf>
              <fill>
                <patternFill>
                  <bgColor rgb="FF92D050"/>
                </patternFill>
              </fill>
            </x14:dxf>
          </x14:cfRule>
          <xm:sqref>N427:N431</xm:sqref>
        </x14:conditionalFormatting>
        <x14:conditionalFormatting xmlns:xm="http://schemas.microsoft.com/office/excel/2006/main">
          <x14:cfRule type="cellIs" priority="9621" operator="equal" id="{A3151C1A-8553-45F9-8240-DD958F60F769}">
            <xm:f>Listas!$R$2</xm:f>
            <x14:dxf>
              <fill>
                <patternFill>
                  <bgColor rgb="FF92D050"/>
                </patternFill>
              </fill>
            </x14:dxf>
          </x14:cfRule>
          <xm:sqref>AN427:AO427</xm:sqref>
        </x14:conditionalFormatting>
        <x14:conditionalFormatting xmlns:xm="http://schemas.microsoft.com/office/excel/2006/main">
          <x14:cfRule type="cellIs" priority="9615" operator="equal" id="{D9ADCB83-35CB-4884-BEE0-CC4ACEB25D9D}">
            <xm:f>Listas!$R$2</xm:f>
            <x14:dxf>
              <fill>
                <patternFill>
                  <bgColor rgb="FF92D050"/>
                </patternFill>
              </fill>
            </x14:dxf>
          </x14:cfRule>
          <xm:sqref>AN428:AO428</xm:sqref>
        </x14:conditionalFormatting>
        <x14:conditionalFormatting xmlns:xm="http://schemas.microsoft.com/office/excel/2006/main">
          <x14:cfRule type="cellIs" priority="9555" operator="equal" id="{92D40606-2DD5-4FFE-BF15-27CDBC51EC75}">
            <xm:f>'\Users\oeencisog\Documents\11. COMPLEMENTARIOS\[1. MATRIZ INSTITUCIONAL DE RIESGO OPERACIONAL - Complementarios.xlsx]Listas'!#REF!</xm:f>
            <x14:dxf>
              <fill>
                <patternFill>
                  <bgColor rgb="FF92D050"/>
                </patternFill>
              </fill>
            </x14:dxf>
          </x14:cfRule>
          <xm:sqref>AN277:AO281 AN283:AO287 AN295:AO299 AN301:AO305 AN307:AO311 AN313:AO317 AN319:AO323 AN325:AO329 AN331:AO335</xm:sqref>
        </x14:conditionalFormatting>
        <x14:conditionalFormatting xmlns:xm="http://schemas.microsoft.com/office/excel/2006/main">
          <x14:cfRule type="cellIs" priority="9504" operator="equal" id="{FD7CE3A4-69DE-4BD0-B4A6-C9CC0727E583}">
            <xm:f>'\Users\oeencisog\Documents\11. COMPLEMENTARIOS\[1. MATRIZ INSTITUCIONAL DE RIESGO OPERACIONAL - Complementarios.xlsx]Listas'!#REF!</xm:f>
            <x14:dxf>
              <fill>
                <patternFill>
                  <bgColor rgb="FF92D050"/>
                </patternFill>
              </fill>
            </x14:dxf>
          </x14:cfRule>
          <xm:sqref>N277:N281</xm:sqref>
        </x14:conditionalFormatting>
        <x14:conditionalFormatting xmlns:xm="http://schemas.microsoft.com/office/excel/2006/main">
          <x14:cfRule type="cellIs" priority="9456" operator="equal" id="{0DE4BC18-BA75-405F-AB1D-49ABE7037433}">
            <xm:f>'\Users\oeencisog\Documents\11. COMPLEMENTARIOS\[1. MATRIZ INSTITUCIONAL DE RIESGO OPERACIONAL - Complementarios.xlsx]Listas'!#REF!</xm:f>
            <x14:dxf>
              <fill>
                <patternFill>
                  <bgColor rgb="FF92D050"/>
                </patternFill>
              </fill>
            </x14:dxf>
          </x14:cfRule>
          <xm:sqref>N283:N287</xm:sqref>
        </x14:conditionalFormatting>
        <x14:conditionalFormatting xmlns:xm="http://schemas.microsoft.com/office/excel/2006/main">
          <x14:cfRule type="cellIs" priority="9360" operator="equal" id="{C60A28B3-CB7E-4D51-9D71-1E1D726D8AE7}">
            <xm:f>'\Users\oeencisog\Documents\11. COMPLEMENTARIOS\[1. MATRIZ INSTITUCIONAL DE RIESGO OPERACIONAL - Complementarios.xlsx]Listas'!#REF!</xm:f>
            <x14:dxf>
              <fill>
                <patternFill>
                  <bgColor rgb="FF92D050"/>
                </patternFill>
              </fill>
            </x14:dxf>
          </x14:cfRule>
          <xm:sqref>N295:N299</xm:sqref>
        </x14:conditionalFormatting>
        <x14:conditionalFormatting xmlns:xm="http://schemas.microsoft.com/office/excel/2006/main">
          <x14:cfRule type="cellIs" priority="9312" operator="equal" id="{B908073D-FEFA-4A2C-ADFD-FE63F64A54A5}">
            <xm:f>'\Users\oeencisog\Documents\11. COMPLEMENTARIOS\[1. MATRIZ INSTITUCIONAL DE RIESGO OPERACIONAL - Complementarios.xlsx]Listas'!#REF!</xm:f>
            <x14:dxf>
              <fill>
                <patternFill>
                  <bgColor rgb="FF92D050"/>
                </patternFill>
              </fill>
            </x14:dxf>
          </x14:cfRule>
          <xm:sqref>N301:N305</xm:sqref>
        </x14:conditionalFormatting>
        <x14:conditionalFormatting xmlns:xm="http://schemas.microsoft.com/office/excel/2006/main">
          <x14:cfRule type="cellIs" priority="9264" operator="equal" id="{61447302-556E-4F05-A1CF-DA1B05AEAE35}">
            <xm:f>'\Users\oeencisog\Documents\11. COMPLEMENTARIOS\[1. MATRIZ INSTITUCIONAL DE RIESGO OPERACIONAL - Complementarios.xlsx]Listas'!#REF!</xm:f>
            <x14:dxf>
              <fill>
                <patternFill>
                  <bgColor rgb="FF92D050"/>
                </patternFill>
              </fill>
            </x14:dxf>
          </x14:cfRule>
          <xm:sqref>N307:N311</xm:sqref>
        </x14:conditionalFormatting>
        <x14:conditionalFormatting xmlns:xm="http://schemas.microsoft.com/office/excel/2006/main">
          <x14:cfRule type="cellIs" priority="9216" operator="equal" id="{9BBF92A2-97BE-490C-889F-63F745DA9D1F}">
            <xm:f>'\Users\oeencisog\Documents\11. COMPLEMENTARIOS\[1. MATRIZ INSTITUCIONAL DE RIESGO OPERACIONAL - Complementarios.xlsx]Listas'!#REF!</xm:f>
            <x14:dxf>
              <fill>
                <patternFill>
                  <bgColor rgb="FF92D050"/>
                </patternFill>
              </fill>
            </x14:dxf>
          </x14:cfRule>
          <xm:sqref>N313:N317</xm:sqref>
        </x14:conditionalFormatting>
        <x14:conditionalFormatting xmlns:xm="http://schemas.microsoft.com/office/excel/2006/main">
          <x14:cfRule type="cellIs" priority="9168" operator="equal" id="{5D78AA11-8FC3-44B1-98E4-1DE82BA7CF89}">
            <xm:f>'\Users\oeencisog\Documents\11. COMPLEMENTARIOS\[1. MATRIZ INSTITUCIONAL DE RIESGO OPERACIONAL - Complementarios.xlsx]Listas'!#REF!</xm:f>
            <x14:dxf>
              <fill>
                <patternFill>
                  <bgColor rgb="FF92D050"/>
                </patternFill>
              </fill>
            </x14:dxf>
          </x14:cfRule>
          <xm:sqref>N319:N323</xm:sqref>
        </x14:conditionalFormatting>
        <x14:conditionalFormatting xmlns:xm="http://schemas.microsoft.com/office/excel/2006/main">
          <x14:cfRule type="cellIs" priority="9120" operator="equal" id="{97721564-3F60-41A4-A9C4-706CE5F1A16D}">
            <xm:f>'\Users\oeencisog\Documents\11. COMPLEMENTARIOS\[1. MATRIZ INSTITUCIONAL DE RIESGO OPERACIONAL - Complementarios.xlsx]Listas'!#REF!</xm:f>
            <x14:dxf>
              <fill>
                <patternFill>
                  <bgColor rgb="FF92D050"/>
                </patternFill>
              </fill>
            </x14:dxf>
          </x14:cfRule>
          <xm:sqref>N325:N329</xm:sqref>
        </x14:conditionalFormatting>
        <x14:conditionalFormatting xmlns:xm="http://schemas.microsoft.com/office/excel/2006/main">
          <x14:cfRule type="cellIs" priority="9072" operator="equal" id="{6A49916E-ABFD-48EF-98A5-28E489E1A5B9}">
            <xm:f>'\Users\oeencisog\Documents\11. COMPLEMENTARIOS\[1. MATRIZ INSTITUCIONAL DE RIESGO OPERACIONAL - Complementarios.xlsx]Listas'!#REF!</xm:f>
            <x14:dxf>
              <fill>
                <patternFill>
                  <bgColor rgb="FF92D050"/>
                </patternFill>
              </fill>
            </x14:dxf>
          </x14:cfRule>
          <xm:sqref>N331:N335</xm:sqref>
        </x14:conditionalFormatting>
        <x14:conditionalFormatting xmlns:xm="http://schemas.microsoft.com/office/excel/2006/main">
          <x14:cfRule type="cellIs" priority="8839" operator="equal" id="{886D7A6B-2C4D-4449-B877-D8BCE73FA44C}">
            <xm:f>'\Users\oeencisog\Documents\11. COMPLEMENTARIOS\[1. MATRIZ INSTITUCIONAL DE RIESGO OPERACIONAL - Complementarios.xlsx]Listas'!#REF!</xm:f>
            <x14:dxf>
              <fill>
                <patternFill>
                  <bgColor rgb="FF92D050"/>
                </patternFill>
              </fill>
            </x14:dxf>
          </x14:cfRule>
          <xm:sqref>AN338:AO341</xm:sqref>
        </x14:conditionalFormatting>
        <x14:conditionalFormatting xmlns:xm="http://schemas.microsoft.com/office/excel/2006/main">
          <x14:cfRule type="cellIs" priority="8788" operator="equal" id="{2C2D8C2E-8634-45FF-84B8-8B28C94A64D4}">
            <xm:f>'\Users\oeencisog\Documents\11. COMPLEMENTARIOS\[1. MATRIZ INSTITUCIONAL DE RIESGO OPERACIONAL - Complementarios.xlsx]Listas'!#REF!</xm:f>
            <x14:dxf>
              <fill>
                <patternFill>
                  <bgColor rgb="FF92D050"/>
                </patternFill>
              </fill>
            </x14:dxf>
          </x14:cfRule>
          <xm:sqref>N337:N341</xm:sqref>
        </x14:conditionalFormatting>
        <x14:conditionalFormatting xmlns:xm="http://schemas.microsoft.com/office/excel/2006/main">
          <x14:cfRule type="cellIs" priority="8719" operator="equal" id="{66BDB718-4BC6-4B02-9222-80F2C47ABF51}">
            <xm:f>'\Users\oeencisog\Documents\11. COMPLEMENTARIOS\[1. MATRIZ INSTITUCIONAL DE RIESGO OPERACIONAL - Complementarios.xlsx]Listas'!#REF!</xm:f>
            <x14:dxf>
              <fill>
                <patternFill>
                  <bgColor rgb="FF92D050"/>
                </patternFill>
              </fill>
            </x14:dxf>
          </x14:cfRule>
          <xm:sqref>AN343:AO347</xm:sqref>
        </x14:conditionalFormatting>
        <x14:conditionalFormatting xmlns:xm="http://schemas.microsoft.com/office/excel/2006/main">
          <x14:cfRule type="cellIs" priority="8668" operator="equal" id="{6C5BF58C-B811-4D95-90BD-8FB32DBFCDFE}">
            <xm:f>'\Users\oeencisog\Documents\11. COMPLEMENTARIOS\[1. MATRIZ INSTITUCIONAL DE RIESGO OPERACIONAL - Complementarios.xlsx]Listas'!#REF!</xm:f>
            <x14:dxf>
              <fill>
                <patternFill>
                  <bgColor rgb="FF92D050"/>
                </patternFill>
              </fill>
            </x14:dxf>
          </x14:cfRule>
          <xm:sqref>N343:N347</xm:sqref>
        </x14:conditionalFormatting>
        <x14:conditionalFormatting xmlns:xm="http://schemas.microsoft.com/office/excel/2006/main">
          <x14:cfRule type="cellIs" priority="8599" operator="equal" id="{E08B83C3-D090-457D-9D52-6755392DDEB1}">
            <xm:f>'\Users\oeencisog\Documents\11. COMPLEMENTARIOS\[1. MATRIZ INSTITUCIONAL DE RIESGO OPERACIONAL - Complementarios.xlsx]Listas'!#REF!</xm:f>
            <x14:dxf>
              <fill>
                <patternFill>
                  <bgColor rgb="FF92D050"/>
                </patternFill>
              </fill>
            </x14:dxf>
          </x14:cfRule>
          <xm:sqref>AN350:AO353</xm:sqref>
        </x14:conditionalFormatting>
        <x14:conditionalFormatting xmlns:xm="http://schemas.microsoft.com/office/excel/2006/main">
          <x14:cfRule type="cellIs" priority="8548" operator="equal" id="{26C4D66D-6EED-41B1-A462-2DE8C67AB279}">
            <xm:f>'\Users\oeencisog\Documents\11. COMPLEMENTARIOS\[1. MATRIZ INSTITUCIONAL DE RIESGO OPERACIONAL - Complementarios.xlsx]Listas'!#REF!</xm:f>
            <x14:dxf>
              <fill>
                <patternFill>
                  <bgColor rgb="FF92D050"/>
                </patternFill>
              </fill>
            </x14:dxf>
          </x14:cfRule>
          <xm:sqref>N349:N353</xm:sqref>
        </x14:conditionalFormatting>
        <x14:conditionalFormatting xmlns:xm="http://schemas.microsoft.com/office/excel/2006/main">
          <x14:cfRule type="cellIs" priority="8479" operator="equal" id="{6CB15C07-2CEE-434F-BF4C-EBC7C9107A5F}">
            <xm:f>'\Users\oeencisog\Documents\11. COMPLEMENTARIOS\[1. MATRIZ INSTITUCIONAL DE RIESGO OPERACIONAL - Complementarios.xlsx]Listas'!#REF!</xm:f>
            <x14:dxf>
              <fill>
                <patternFill>
                  <bgColor rgb="FF92D050"/>
                </patternFill>
              </fill>
            </x14:dxf>
          </x14:cfRule>
          <xm:sqref>AN355:AO359</xm:sqref>
        </x14:conditionalFormatting>
        <x14:conditionalFormatting xmlns:xm="http://schemas.microsoft.com/office/excel/2006/main">
          <x14:cfRule type="cellIs" priority="8428" operator="equal" id="{929F759F-EABD-409D-BF78-70D93881A567}">
            <xm:f>'\Users\oeencisog\Documents\11. COMPLEMENTARIOS\[1. MATRIZ INSTITUCIONAL DE RIESGO OPERACIONAL - Complementarios.xlsx]Listas'!#REF!</xm:f>
            <x14:dxf>
              <fill>
                <patternFill>
                  <bgColor rgb="FF92D050"/>
                </patternFill>
              </fill>
            </x14:dxf>
          </x14:cfRule>
          <xm:sqref>N355:N359</xm:sqref>
        </x14:conditionalFormatting>
        <x14:conditionalFormatting xmlns:xm="http://schemas.microsoft.com/office/excel/2006/main">
          <x14:cfRule type="cellIs" priority="8359" operator="equal" id="{3F9E2EBE-CAAE-4B04-AD92-AD14DD7E2F81}">
            <xm:f>'\Users\oeencisog\Documents\11. COMPLEMENTARIOS\[1. MATRIZ INSTITUCIONAL DE RIESGO OPERACIONAL - Complementarios.xlsx]Listas'!#REF!</xm:f>
            <x14:dxf>
              <fill>
                <patternFill>
                  <bgColor rgb="FF92D050"/>
                </patternFill>
              </fill>
            </x14:dxf>
          </x14:cfRule>
          <xm:sqref>AN361:AO365</xm:sqref>
        </x14:conditionalFormatting>
        <x14:conditionalFormatting xmlns:xm="http://schemas.microsoft.com/office/excel/2006/main">
          <x14:cfRule type="cellIs" priority="8308" operator="equal" id="{C0ECD8F5-E079-47FA-BBB7-82F40B320CC8}">
            <xm:f>'\Users\oeencisog\Documents\11. COMPLEMENTARIOS\[1. MATRIZ INSTITUCIONAL DE RIESGO OPERACIONAL - Complementarios.xlsx]Listas'!#REF!</xm:f>
            <x14:dxf>
              <fill>
                <patternFill>
                  <bgColor rgb="FF92D050"/>
                </patternFill>
              </fill>
            </x14:dxf>
          </x14:cfRule>
          <xm:sqref>N361:N365</xm:sqref>
        </x14:conditionalFormatting>
        <x14:conditionalFormatting xmlns:xm="http://schemas.microsoft.com/office/excel/2006/main">
          <x14:cfRule type="cellIs" priority="8244" operator="equal" id="{482092B8-DED7-4959-B0D7-344BD07E83C1}">
            <xm:f>'\Users\oeencisog\Documents\11. COMPLEMENTARIOS\[1. MATRIZ INSTITUCIONAL DE RIESGO OPERACIONAL - Complementarios.xlsx]Listas'!#REF!</xm:f>
            <x14:dxf>
              <fill>
                <patternFill>
                  <bgColor rgb="FF92D050"/>
                </patternFill>
              </fill>
            </x14:dxf>
          </x14:cfRule>
          <xm:sqref>AN371:AO371</xm:sqref>
        </x14:conditionalFormatting>
        <x14:conditionalFormatting xmlns:xm="http://schemas.microsoft.com/office/excel/2006/main">
          <x14:cfRule type="cellIs" priority="8193" operator="equal" id="{11B62BA1-EE58-423B-A298-C6EACB1807F7}">
            <xm:f>'\Users\oeencisog\Documents\11. COMPLEMENTARIOS\[1. MATRIZ INSTITUCIONAL DE RIESGO OPERACIONAL - Complementarios.xlsx]Listas'!#REF!</xm:f>
            <x14:dxf>
              <fill>
                <patternFill>
                  <bgColor rgb="FF92D050"/>
                </patternFill>
              </fill>
            </x14:dxf>
          </x14:cfRule>
          <xm:sqref>N367:N371</xm:sqref>
        </x14:conditionalFormatting>
        <x14:conditionalFormatting xmlns:xm="http://schemas.microsoft.com/office/excel/2006/main">
          <x14:cfRule type="cellIs" priority="8165" operator="equal" id="{B220596E-D1CA-4375-AF1C-80089D64777F}">
            <xm:f>'\Users\complementarios\Documents\Nueva Matriz\Archivos enviados por Planeacion 8-04-2022\[01-01-FO-0014 Matriz institucional de riesgos de corrupción V1 ALMERA.xlsx]Listas'!#REF!</xm:f>
            <x14:dxf>
              <fill>
                <patternFill>
                  <bgColor rgb="FF92D050"/>
                </patternFill>
              </fill>
            </x14:dxf>
          </x14:cfRule>
          <xm:sqref>AN337:AO337</xm:sqref>
        </x14:conditionalFormatting>
        <x14:conditionalFormatting xmlns:xm="http://schemas.microsoft.com/office/excel/2006/main">
          <x14:cfRule type="cellIs" priority="8159" operator="equal" id="{D36F3822-490F-43EC-B775-1197E436FE93}">
            <xm:f>'\Users\complementarios\Documents\Nueva Matriz\Archivos enviados por Planeacion 8-04-2022\[01-01-FO-0014 Matriz institucional de riesgos de corrupción V1 ALMERA.xlsx]Listas'!#REF!</xm:f>
            <x14:dxf>
              <fill>
                <patternFill>
                  <bgColor rgb="FF92D050"/>
                </patternFill>
              </fill>
            </x14:dxf>
          </x14:cfRule>
          <xm:sqref>AN349:AO349</xm:sqref>
        </x14:conditionalFormatting>
        <x14:conditionalFormatting xmlns:xm="http://schemas.microsoft.com/office/excel/2006/main">
          <x14:cfRule type="cellIs" priority="8148" operator="equal" id="{BA0EE280-EC9E-4656-86C5-0B1307B933B6}">
            <xm:f>'\Users\complementarios\Documents\Nueva Matriz\[01-01-FO-0005 Matriz institucional de riesgos V3 ALMERA - Patología.xlsx]Listas'!#REF!</xm:f>
            <x14:dxf>
              <fill>
                <patternFill>
                  <bgColor rgb="FF92D050"/>
                </patternFill>
              </fill>
            </x14:dxf>
          </x14:cfRule>
          <xm:sqref>AN368:AO370</xm:sqref>
        </x14:conditionalFormatting>
        <x14:conditionalFormatting xmlns:xm="http://schemas.microsoft.com/office/excel/2006/main">
          <x14:cfRule type="cellIs" priority="8142" operator="equal" id="{8EB960EC-F4B4-45FC-AC06-C5BA4F38203E}">
            <xm:f>'\Users\oeencisog\Documents\11. COMPLEMENTARIOS\[1. MATRIZ INSTITUCIONAL DE RIESGO OPERACIONAL - Complementarios.xlsx]Listas'!#REF!</xm:f>
            <x14:dxf>
              <fill>
                <patternFill>
                  <bgColor rgb="FF92D050"/>
                </patternFill>
              </fill>
            </x14:dxf>
          </x14:cfRule>
          <xm:sqref>AN367:AO367</xm:sqref>
        </x14:conditionalFormatting>
        <x14:conditionalFormatting xmlns:xm="http://schemas.microsoft.com/office/excel/2006/main">
          <x14:cfRule type="cellIs" priority="7563" operator="equal" id="{28DAC349-B3E6-4DE0-95BD-C13504153A12}">
            <xm:f>'\Users\oeencisog\Documents\11. COMPLEMENTARIOS\[1. MATRIZ INSTITUCIONAL DE RIESGO OPERACIONAL - Complementarios.xlsx]Listas'!#REF!</xm:f>
            <x14:dxf>
              <fill>
                <patternFill>
                  <bgColor rgb="FF92D050"/>
                </patternFill>
              </fill>
            </x14:dxf>
          </x14:cfRule>
          <xm:sqref>AN289:AO293</xm:sqref>
        </x14:conditionalFormatting>
        <x14:conditionalFormatting xmlns:xm="http://schemas.microsoft.com/office/excel/2006/main">
          <x14:cfRule type="cellIs" priority="7512" operator="equal" id="{FA338C9B-8295-4721-9940-B4D67224E59B}">
            <xm:f>'\Users\oeencisog\Documents\11. COMPLEMENTARIOS\[1. MATRIZ INSTITUCIONAL DE RIESGO OPERACIONAL - Complementarios.xlsx]Listas'!#REF!</xm:f>
            <x14:dxf>
              <fill>
                <patternFill>
                  <bgColor rgb="FF92D050"/>
                </patternFill>
              </fill>
            </x14:dxf>
          </x14:cfRule>
          <xm:sqref>N289:N293</xm:sqref>
        </x14:conditionalFormatting>
        <x14:conditionalFormatting xmlns:xm="http://schemas.microsoft.com/office/excel/2006/main">
          <x14:cfRule type="cellIs" priority="6999" operator="equal" id="{30A29003-DFC9-4DB5-94BB-46B2372E1B50}">
            <xm:f>Listas!$E$20</xm:f>
            <x14:dxf>
              <fill>
                <patternFill>
                  <bgColor rgb="FF92D050"/>
                </patternFill>
              </fill>
            </x14:dxf>
          </x14:cfRule>
          <xm:sqref>N517:N521</xm:sqref>
        </x14:conditionalFormatting>
        <x14:conditionalFormatting xmlns:xm="http://schemas.microsoft.com/office/excel/2006/main">
          <x14:cfRule type="cellIs" priority="6971" operator="equal" id="{C87692DC-1779-4AA3-9359-45A7564AEFAB}">
            <xm:f>'\Users\oeencisog\Documents\7. AMBULATORIO\[1. MATRIZ INSTITUCIONAL DE RIESGO OPERACIONAL - Ambulatorio.xlsx]Listas'!#REF!</xm:f>
            <x14:dxf>
              <fill>
                <patternFill>
                  <bgColor rgb="FF92D050"/>
                </patternFill>
              </fill>
            </x14:dxf>
          </x14:cfRule>
          <xm:sqref>AN519:AO521</xm:sqref>
        </x14:conditionalFormatting>
        <x14:conditionalFormatting xmlns:xm="http://schemas.microsoft.com/office/excel/2006/main">
          <x14:cfRule type="cellIs" priority="6931" operator="equal" id="{B3C72053-6ED0-4487-87E3-09C542FFF0F9}">
            <xm:f>Listas!$R$2</xm:f>
            <x14:dxf>
              <fill>
                <patternFill>
                  <bgColor rgb="FF92D050"/>
                </patternFill>
              </fill>
            </x14:dxf>
          </x14:cfRule>
          <xm:sqref>AN517:AO517</xm:sqref>
        </x14:conditionalFormatting>
        <x14:conditionalFormatting xmlns:xm="http://schemas.microsoft.com/office/excel/2006/main">
          <x14:cfRule type="cellIs" priority="6929" operator="equal" id="{A58640C6-0AB4-456E-BF6E-C6DC3EB42881}">
            <xm:f>Listas!$R$2</xm:f>
            <x14:dxf>
              <fill>
                <patternFill>
                  <bgColor rgb="FF92D050"/>
                </patternFill>
              </fill>
            </x14:dxf>
          </x14:cfRule>
          <xm:sqref>AN518:AO518</xm:sqref>
        </x14:conditionalFormatting>
        <x14:conditionalFormatting xmlns:xm="http://schemas.microsoft.com/office/excel/2006/main">
          <x14:cfRule type="cellIs" priority="6846" operator="equal" id="{3F9AE89A-5719-4B49-AA18-DE44C5B118BB}">
            <xm:f>Listas!$E$20</xm:f>
            <x14:dxf>
              <fill>
                <patternFill>
                  <bgColor rgb="FF92D050"/>
                </patternFill>
              </fill>
            </x14:dxf>
          </x14:cfRule>
          <xm:sqref>N523:N527</xm:sqref>
        </x14:conditionalFormatting>
        <x14:conditionalFormatting xmlns:xm="http://schemas.microsoft.com/office/excel/2006/main">
          <x14:cfRule type="cellIs" priority="6818" operator="equal" id="{4CFB36B9-C0C6-4CEB-B272-1D7E106421F5}">
            <xm:f>'\Users\oeencisog\Documents\7. AMBULATORIO\[1. MATRIZ INSTITUCIONAL DE RIESGO OPERACIONAL - Ambulatorio.xlsx]Listas'!#REF!</xm:f>
            <x14:dxf>
              <fill>
                <patternFill>
                  <bgColor rgb="FF92D050"/>
                </patternFill>
              </fill>
            </x14:dxf>
          </x14:cfRule>
          <xm:sqref>AN525:AO527</xm:sqref>
        </x14:conditionalFormatting>
        <x14:conditionalFormatting xmlns:xm="http://schemas.microsoft.com/office/excel/2006/main">
          <x14:cfRule type="cellIs" priority="6778" operator="equal" id="{4D2D2AD9-D8EA-463C-9FA0-90602F413446}">
            <xm:f>Listas!$R$2</xm:f>
            <x14:dxf>
              <fill>
                <patternFill>
                  <bgColor rgb="FF92D050"/>
                </patternFill>
              </fill>
            </x14:dxf>
          </x14:cfRule>
          <xm:sqref>AN523:AO523</xm:sqref>
        </x14:conditionalFormatting>
        <x14:conditionalFormatting xmlns:xm="http://schemas.microsoft.com/office/excel/2006/main">
          <x14:cfRule type="cellIs" priority="6776" operator="equal" id="{24E5D778-AA4F-45B9-A0E1-6235EEAB6CAC}">
            <xm:f>Listas!$R$2</xm:f>
            <x14:dxf>
              <fill>
                <patternFill>
                  <bgColor rgb="FF92D050"/>
                </patternFill>
              </fill>
            </x14:dxf>
          </x14:cfRule>
          <xm:sqref>AN524:AO524</xm:sqref>
        </x14:conditionalFormatting>
        <x14:conditionalFormatting xmlns:xm="http://schemas.microsoft.com/office/excel/2006/main">
          <x14:cfRule type="cellIs" priority="6693" operator="equal" id="{A93CA0AE-8A28-454D-AF0C-67E24C945321}">
            <xm:f>Listas!$E$20</xm:f>
            <x14:dxf>
              <fill>
                <patternFill>
                  <bgColor rgb="FF92D050"/>
                </patternFill>
              </fill>
            </x14:dxf>
          </x14:cfRule>
          <xm:sqref>N529:N533</xm:sqref>
        </x14:conditionalFormatting>
        <x14:conditionalFormatting xmlns:xm="http://schemas.microsoft.com/office/excel/2006/main">
          <x14:cfRule type="cellIs" priority="6665" operator="equal" id="{78562AB3-F148-4D39-A72A-680B4B354D5A}">
            <xm:f>'\Users\oeencisog\Documents\7. AMBULATORIO\[1. MATRIZ INSTITUCIONAL DE RIESGO OPERACIONAL - Ambulatorio.xlsx]Listas'!#REF!</xm:f>
            <x14:dxf>
              <fill>
                <patternFill>
                  <bgColor rgb="FF92D050"/>
                </patternFill>
              </fill>
            </x14:dxf>
          </x14:cfRule>
          <xm:sqref>AN531:AO533</xm:sqref>
        </x14:conditionalFormatting>
        <x14:conditionalFormatting xmlns:xm="http://schemas.microsoft.com/office/excel/2006/main">
          <x14:cfRule type="cellIs" priority="6625" operator="equal" id="{93AB5F63-CB11-4B3F-95F1-90E60461B64A}">
            <xm:f>Listas!$R$2</xm:f>
            <x14:dxf>
              <fill>
                <patternFill>
                  <bgColor rgb="FF92D050"/>
                </patternFill>
              </fill>
            </x14:dxf>
          </x14:cfRule>
          <xm:sqref>AN529:AO529</xm:sqref>
        </x14:conditionalFormatting>
        <x14:conditionalFormatting xmlns:xm="http://schemas.microsoft.com/office/excel/2006/main">
          <x14:cfRule type="cellIs" priority="6623" operator="equal" id="{458059FE-0E5F-4C57-977E-744CC2EC9F27}">
            <xm:f>Listas!$R$2</xm:f>
            <x14:dxf>
              <fill>
                <patternFill>
                  <bgColor rgb="FF92D050"/>
                </patternFill>
              </fill>
            </x14:dxf>
          </x14:cfRule>
          <xm:sqref>AN530:AO530</xm:sqref>
        </x14:conditionalFormatting>
        <x14:conditionalFormatting xmlns:xm="http://schemas.microsoft.com/office/excel/2006/main">
          <x14:cfRule type="cellIs" priority="6325" operator="equal" id="{62FB63C6-DFCB-4418-8D91-BBFDE81F120D}">
            <xm:f>Listas!$R$2</xm:f>
            <x14:dxf>
              <fill>
                <patternFill>
                  <bgColor rgb="FF92D050"/>
                </patternFill>
              </fill>
            </x14:dxf>
          </x14:cfRule>
          <xm:sqref>AN549:AO551</xm:sqref>
        </x14:conditionalFormatting>
        <x14:conditionalFormatting xmlns:xm="http://schemas.microsoft.com/office/excel/2006/main">
          <x14:cfRule type="cellIs" priority="6274" operator="equal" id="{6D478E7D-519B-44ED-B391-0BFEAEE6BB38}">
            <xm:f>Listas!$E$20</xm:f>
            <x14:dxf>
              <fill>
                <patternFill>
                  <bgColor rgb="FF92D050"/>
                </patternFill>
              </fill>
            </x14:dxf>
          </x14:cfRule>
          <xm:sqref>N547:N551</xm:sqref>
        </x14:conditionalFormatting>
        <x14:conditionalFormatting xmlns:xm="http://schemas.microsoft.com/office/excel/2006/main">
          <x14:cfRule type="cellIs" priority="6209" operator="equal" id="{06FD5B6E-E360-4CB0-AFF0-9625AFA85C6F}">
            <xm:f>Listas!$R$2</xm:f>
            <x14:dxf>
              <fill>
                <patternFill>
                  <bgColor rgb="FF92D050"/>
                </patternFill>
              </fill>
            </x14:dxf>
          </x14:cfRule>
          <xm:sqref>AN547:AO547</xm:sqref>
        </x14:conditionalFormatting>
        <x14:conditionalFormatting xmlns:xm="http://schemas.microsoft.com/office/excel/2006/main">
          <x14:cfRule type="cellIs" priority="6203" operator="equal" id="{B471CAAC-ED44-4BA7-8CB8-B09B6555D5F3}">
            <xm:f>Listas!$R$2</xm:f>
            <x14:dxf>
              <fill>
                <patternFill>
                  <bgColor rgb="FF92D050"/>
                </patternFill>
              </fill>
            </x14:dxf>
          </x14:cfRule>
          <xm:sqref>AN548:AO548</xm:sqref>
        </x14:conditionalFormatting>
        <x14:conditionalFormatting xmlns:xm="http://schemas.microsoft.com/office/excel/2006/main">
          <x14:cfRule type="cellIs" priority="6142" operator="equal" id="{74B800AC-A526-4E09-ADCD-0C3C4AF29C62}">
            <xm:f>Listas!$R$2</xm:f>
            <x14:dxf>
              <fill>
                <patternFill>
                  <bgColor rgb="FF92D050"/>
                </patternFill>
              </fill>
            </x14:dxf>
          </x14:cfRule>
          <xm:sqref>AN555:AO557</xm:sqref>
        </x14:conditionalFormatting>
        <x14:conditionalFormatting xmlns:xm="http://schemas.microsoft.com/office/excel/2006/main">
          <x14:cfRule type="cellIs" priority="6091" operator="equal" id="{2EF5F48B-44CC-4D28-8A5D-1887CE68C84A}">
            <xm:f>Listas!$E$20</xm:f>
            <x14:dxf>
              <fill>
                <patternFill>
                  <bgColor rgb="FF92D050"/>
                </patternFill>
              </fill>
            </x14:dxf>
          </x14:cfRule>
          <xm:sqref>N553:N557</xm:sqref>
        </x14:conditionalFormatting>
        <x14:conditionalFormatting xmlns:xm="http://schemas.microsoft.com/office/excel/2006/main">
          <x14:cfRule type="cellIs" priority="6026" operator="equal" id="{D9B73CED-5AF5-46D2-9D74-223078FE0A13}">
            <xm:f>Listas!$R$2</xm:f>
            <x14:dxf>
              <fill>
                <patternFill>
                  <bgColor rgb="FF92D050"/>
                </patternFill>
              </fill>
            </x14:dxf>
          </x14:cfRule>
          <xm:sqref>AN553:AO553</xm:sqref>
        </x14:conditionalFormatting>
        <x14:conditionalFormatting xmlns:xm="http://schemas.microsoft.com/office/excel/2006/main">
          <x14:cfRule type="cellIs" priority="6020" operator="equal" id="{6500BD0E-1F03-4B09-873A-DB71611417DD}">
            <xm:f>Listas!$R$2</xm:f>
            <x14:dxf>
              <fill>
                <patternFill>
                  <bgColor rgb="FF92D050"/>
                </patternFill>
              </fill>
            </x14:dxf>
          </x14:cfRule>
          <xm:sqref>AN554:AO554</xm:sqref>
        </x14:conditionalFormatting>
        <x14:conditionalFormatting xmlns:xm="http://schemas.microsoft.com/office/excel/2006/main">
          <x14:cfRule type="cellIs" priority="5565" operator="equal" id="{5792EDAB-CDFA-42E3-9401-F70C2B9867DA}">
            <xm:f>Listas!$R$2</xm:f>
            <x14:dxf>
              <fill>
                <patternFill>
                  <bgColor rgb="FF92D050"/>
                </patternFill>
              </fill>
            </x14:dxf>
          </x14:cfRule>
          <xm:sqref>AN621:AO623</xm:sqref>
        </x14:conditionalFormatting>
        <x14:conditionalFormatting xmlns:xm="http://schemas.microsoft.com/office/excel/2006/main">
          <x14:cfRule type="cellIs" priority="5514" operator="equal" id="{521A5847-377D-4A0E-9309-083A0DCE09BF}">
            <xm:f>Listas!$E$20</xm:f>
            <x14:dxf>
              <fill>
                <patternFill>
                  <bgColor rgb="FF92D050"/>
                </patternFill>
              </fill>
            </x14:dxf>
          </x14:cfRule>
          <xm:sqref>N619:N623</xm:sqref>
        </x14:conditionalFormatting>
        <x14:conditionalFormatting xmlns:xm="http://schemas.microsoft.com/office/excel/2006/main">
          <x14:cfRule type="cellIs" priority="5449" operator="equal" id="{C61C5DF4-3190-45BE-9801-C5883DEAF12C}">
            <xm:f>Listas!$R$2</xm:f>
            <x14:dxf>
              <fill>
                <patternFill>
                  <bgColor rgb="FF92D050"/>
                </patternFill>
              </fill>
            </x14:dxf>
          </x14:cfRule>
          <xm:sqref>AN619:AO619</xm:sqref>
        </x14:conditionalFormatting>
        <x14:conditionalFormatting xmlns:xm="http://schemas.microsoft.com/office/excel/2006/main">
          <x14:cfRule type="cellIs" priority="5443" operator="equal" id="{DA28BEAC-2D81-4EB2-ABE7-CAD89E22709E}">
            <xm:f>Listas!$R$2</xm:f>
            <x14:dxf>
              <fill>
                <patternFill>
                  <bgColor rgb="FF92D050"/>
                </patternFill>
              </fill>
            </x14:dxf>
          </x14:cfRule>
          <xm:sqref>AN620:AO620</xm:sqref>
        </x14:conditionalFormatting>
        <x14:conditionalFormatting xmlns:xm="http://schemas.microsoft.com/office/excel/2006/main">
          <x14:cfRule type="cellIs" priority="5382" operator="equal" id="{8515777C-20FC-4CF8-AF61-CB9A54EAC13E}">
            <xm:f>Listas!$R$2</xm:f>
            <x14:dxf>
              <fill>
                <patternFill>
                  <bgColor rgb="FF92D050"/>
                </patternFill>
              </fill>
            </x14:dxf>
          </x14:cfRule>
          <xm:sqref>AN627:AO629</xm:sqref>
        </x14:conditionalFormatting>
        <x14:conditionalFormatting xmlns:xm="http://schemas.microsoft.com/office/excel/2006/main">
          <x14:cfRule type="cellIs" priority="5331" operator="equal" id="{F3A5DDFF-949C-4D30-A317-216AA6A7B0C8}">
            <xm:f>Listas!$E$20</xm:f>
            <x14:dxf>
              <fill>
                <patternFill>
                  <bgColor rgb="FF92D050"/>
                </patternFill>
              </fill>
            </x14:dxf>
          </x14:cfRule>
          <xm:sqref>N625:N629</xm:sqref>
        </x14:conditionalFormatting>
        <x14:conditionalFormatting xmlns:xm="http://schemas.microsoft.com/office/excel/2006/main">
          <x14:cfRule type="cellIs" priority="5266" operator="equal" id="{0B20DB27-FD2D-4A7C-B805-3BA449697F19}">
            <xm:f>Listas!$R$2</xm:f>
            <x14:dxf>
              <fill>
                <patternFill>
                  <bgColor rgb="FF92D050"/>
                </patternFill>
              </fill>
            </x14:dxf>
          </x14:cfRule>
          <xm:sqref>AN625:AO625</xm:sqref>
        </x14:conditionalFormatting>
        <x14:conditionalFormatting xmlns:xm="http://schemas.microsoft.com/office/excel/2006/main">
          <x14:cfRule type="cellIs" priority="5260" operator="equal" id="{864DF225-7B20-4EC2-8871-842A7F444C95}">
            <xm:f>Listas!$R$2</xm:f>
            <x14:dxf>
              <fill>
                <patternFill>
                  <bgColor rgb="FF92D050"/>
                </patternFill>
              </fill>
            </x14:dxf>
          </x14:cfRule>
          <xm:sqref>AN626:AO626</xm:sqref>
        </x14:conditionalFormatting>
        <x14:conditionalFormatting xmlns:xm="http://schemas.microsoft.com/office/excel/2006/main">
          <x14:cfRule type="cellIs" priority="5199" operator="equal" id="{814657F7-17D3-4978-AAFF-E23E71A71981}">
            <xm:f>Listas!$R$2</xm:f>
            <x14:dxf>
              <fill>
                <patternFill>
                  <bgColor rgb="FF92D050"/>
                </patternFill>
              </fill>
            </x14:dxf>
          </x14:cfRule>
          <xm:sqref>AN633:AO635</xm:sqref>
        </x14:conditionalFormatting>
        <x14:conditionalFormatting xmlns:xm="http://schemas.microsoft.com/office/excel/2006/main">
          <x14:cfRule type="cellIs" priority="5148" operator="equal" id="{7C5C62D0-EBD6-41FB-9D9B-1496A265A47D}">
            <xm:f>Listas!$E$20</xm:f>
            <x14:dxf>
              <fill>
                <patternFill>
                  <bgColor rgb="FF92D050"/>
                </patternFill>
              </fill>
            </x14:dxf>
          </x14:cfRule>
          <xm:sqref>N631:N635</xm:sqref>
        </x14:conditionalFormatting>
        <x14:conditionalFormatting xmlns:xm="http://schemas.microsoft.com/office/excel/2006/main">
          <x14:cfRule type="cellIs" priority="5083" operator="equal" id="{F1B996FF-E4DA-434A-8A1D-4CAD6B7117D6}">
            <xm:f>Listas!$R$2</xm:f>
            <x14:dxf>
              <fill>
                <patternFill>
                  <bgColor rgb="FF92D050"/>
                </patternFill>
              </fill>
            </x14:dxf>
          </x14:cfRule>
          <xm:sqref>AN631:AO631</xm:sqref>
        </x14:conditionalFormatting>
        <x14:conditionalFormatting xmlns:xm="http://schemas.microsoft.com/office/excel/2006/main">
          <x14:cfRule type="cellIs" priority="5077" operator="equal" id="{62CEEF0C-D32B-4260-909C-9750F8DCA0BC}">
            <xm:f>Listas!$R$2</xm:f>
            <x14:dxf>
              <fill>
                <patternFill>
                  <bgColor rgb="FF92D050"/>
                </patternFill>
              </fill>
            </x14:dxf>
          </x14:cfRule>
          <xm:sqref>AN632:AO632</xm:sqref>
        </x14:conditionalFormatting>
        <x14:conditionalFormatting xmlns:xm="http://schemas.microsoft.com/office/excel/2006/main">
          <x14:cfRule type="cellIs" priority="3564" operator="equal" id="{7EC61499-8F91-4E55-83F9-BBE38AE33339}">
            <xm:f>Listas!$R$2</xm:f>
            <x14:dxf>
              <fill>
                <patternFill>
                  <bgColor rgb="FF92D050"/>
                </patternFill>
              </fill>
            </x14:dxf>
          </x14:cfRule>
          <xm:sqref>AN94:AO95</xm:sqref>
        </x14:conditionalFormatting>
        <x14:conditionalFormatting xmlns:xm="http://schemas.microsoft.com/office/excel/2006/main">
          <x14:cfRule type="cellIs" priority="3513" operator="equal" id="{D53C751C-0FAC-4AB0-B53B-FA3E815889B8}">
            <xm:f>Listas!$E$20</xm:f>
            <x14:dxf>
              <fill>
                <patternFill>
                  <bgColor rgb="FF92D050"/>
                </patternFill>
              </fill>
            </x14:dxf>
          </x14:cfRule>
          <xm:sqref>N91:N95</xm:sqref>
        </x14:conditionalFormatting>
        <x14:conditionalFormatting xmlns:xm="http://schemas.microsoft.com/office/excel/2006/main">
          <x14:cfRule type="cellIs" priority="3442" operator="equal" id="{19428157-D6B1-4C49-9798-C928D4CCA870}">
            <xm:f>Listas!$R$2</xm:f>
            <x14:dxf>
              <fill>
                <patternFill>
                  <bgColor rgb="FF92D050"/>
                </patternFill>
              </fill>
            </x14:dxf>
          </x14:cfRule>
          <xm:sqref>AN91:AO93</xm:sqref>
        </x14:conditionalFormatting>
        <x14:conditionalFormatting xmlns:xm="http://schemas.microsoft.com/office/excel/2006/main">
          <x14:cfRule type="cellIs" priority="3387" operator="equal" id="{6125AEA8-25EC-448D-845D-2E3DC241D131}">
            <xm:f>Listas!$R$2</xm:f>
            <x14:dxf>
              <fill>
                <patternFill>
                  <bgColor rgb="FF92D050"/>
                </patternFill>
              </fill>
            </x14:dxf>
          </x14:cfRule>
          <xm:sqref>AN100:AO101</xm:sqref>
        </x14:conditionalFormatting>
        <x14:conditionalFormatting xmlns:xm="http://schemas.microsoft.com/office/excel/2006/main">
          <x14:cfRule type="cellIs" priority="3336" operator="equal" id="{C944F3B3-ABCE-4DC0-A48C-EAD4D5EFA185}">
            <xm:f>Listas!$E$20</xm:f>
            <x14:dxf>
              <fill>
                <patternFill>
                  <bgColor rgb="FF92D050"/>
                </patternFill>
              </fill>
            </x14:dxf>
          </x14:cfRule>
          <xm:sqref>N97:N101</xm:sqref>
        </x14:conditionalFormatting>
        <x14:conditionalFormatting xmlns:xm="http://schemas.microsoft.com/office/excel/2006/main">
          <x14:cfRule type="cellIs" priority="3265" operator="equal" id="{829ABCAE-D138-4A8B-99A2-9096536DBAF0}">
            <xm:f>Listas!$R$2</xm:f>
            <x14:dxf>
              <fill>
                <patternFill>
                  <bgColor rgb="FF92D050"/>
                </patternFill>
              </fill>
            </x14:dxf>
          </x14:cfRule>
          <xm:sqref>AN97:AO99</xm:sqref>
        </x14:conditionalFormatting>
        <x14:conditionalFormatting xmlns:xm="http://schemas.microsoft.com/office/excel/2006/main">
          <x14:cfRule type="cellIs" priority="3210" operator="equal" id="{5E30E817-1BD7-44B6-9D5E-309DF189DB85}">
            <xm:f>Listas!$R$2</xm:f>
            <x14:dxf>
              <fill>
                <patternFill>
                  <bgColor rgb="FF92D050"/>
                </patternFill>
              </fill>
            </x14:dxf>
          </x14:cfRule>
          <xm:sqref>AN106:AO107</xm:sqref>
        </x14:conditionalFormatting>
        <x14:conditionalFormatting xmlns:xm="http://schemas.microsoft.com/office/excel/2006/main">
          <x14:cfRule type="cellIs" priority="3159" operator="equal" id="{15F30C35-692A-496F-B098-ABE9BBBA4694}">
            <xm:f>Listas!$E$20</xm:f>
            <x14:dxf>
              <fill>
                <patternFill>
                  <bgColor rgb="FF92D050"/>
                </patternFill>
              </fill>
            </x14:dxf>
          </x14:cfRule>
          <xm:sqref>N103:N107</xm:sqref>
        </x14:conditionalFormatting>
        <x14:conditionalFormatting xmlns:xm="http://schemas.microsoft.com/office/excel/2006/main">
          <x14:cfRule type="cellIs" priority="3088" operator="equal" id="{F8082B3E-FD61-432B-A934-15B38F35A869}">
            <xm:f>Listas!$R$2</xm:f>
            <x14:dxf>
              <fill>
                <patternFill>
                  <bgColor rgb="FF92D050"/>
                </patternFill>
              </fill>
            </x14:dxf>
          </x14:cfRule>
          <xm:sqref>AN103:AO105</xm:sqref>
        </x14:conditionalFormatting>
        <x14:conditionalFormatting xmlns:xm="http://schemas.microsoft.com/office/excel/2006/main">
          <x14:cfRule type="cellIs" priority="3033" operator="equal" id="{3A04B473-9108-4C17-8533-184F92F18C2E}">
            <xm:f>Listas!$R$2</xm:f>
            <x14:dxf>
              <fill>
                <patternFill>
                  <bgColor rgb="FF92D050"/>
                </patternFill>
              </fill>
            </x14:dxf>
          </x14:cfRule>
          <xm:sqref>AN112:AO113</xm:sqref>
        </x14:conditionalFormatting>
        <x14:conditionalFormatting xmlns:xm="http://schemas.microsoft.com/office/excel/2006/main">
          <x14:cfRule type="cellIs" priority="2982" operator="equal" id="{1D349F10-8EFD-439D-9711-0D3FDFBC1F31}">
            <xm:f>Listas!$E$20</xm:f>
            <x14:dxf>
              <fill>
                <patternFill>
                  <bgColor rgb="FF92D050"/>
                </patternFill>
              </fill>
            </x14:dxf>
          </x14:cfRule>
          <xm:sqref>N109:N113</xm:sqref>
        </x14:conditionalFormatting>
        <x14:conditionalFormatting xmlns:xm="http://schemas.microsoft.com/office/excel/2006/main">
          <x14:cfRule type="cellIs" priority="2911" operator="equal" id="{6C7014FD-6B26-4529-B9F6-A9C46D31EEB8}">
            <xm:f>Listas!$R$2</xm:f>
            <x14:dxf>
              <fill>
                <patternFill>
                  <bgColor rgb="FF92D050"/>
                </patternFill>
              </fill>
            </x14:dxf>
          </x14:cfRule>
          <xm:sqref>AN109:AO111</xm:sqref>
        </x14:conditionalFormatting>
        <x14:conditionalFormatting xmlns:xm="http://schemas.microsoft.com/office/excel/2006/main">
          <x14:cfRule type="cellIs" priority="2856" operator="equal" id="{0C1F1487-38C5-4467-ADD0-077F1CA9B397}">
            <xm:f>Listas!$R$2</xm:f>
            <x14:dxf>
              <fill>
                <patternFill>
                  <bgColor rgb="FF92D050"/>
                </patternFill>
              </fill>
            </x14:dxf>
          </x14:cfRule>
          <xm:sqref>AN118:AO119</xm:sqref>
        </x14:conditionalFormatting>
        <x14:conditionalFormatting xmlns:xm="http://schemas.microsoft.com/office/excel/2006/main">
          <x14:cfRule type="cellIs" priority="2805" operator="equal" id="{7E933816-DCDB-419B-AADF-8967919D3636}">
            <xm:f>Listas!$E$20</xm:f>
            <x14:dxf>
              <fill>
                <patternFill>
                  <bgColor rgb="FF92D050"/>
                </patternFill>
              </fill>
            </x14:dxf>
          </x14:cfRule>
          <xm:sqref>N115:N119</xm:sqref>
        </x14:conditionalFormatting>
        <x14:conditionalFormatting xmlns:xm="http://schemas.microsoft.com/office/excel/2006/main">
          <x14:cfRule type="cellIs" priority="2734" operator="equal" id="{73BD0E47-E466-42E3-BE02-46E81993FAB4}">
            <xm:f>Listas!$R$2</xm:f>
            <x14:dxf>
              <fill>
                <patternFill>
                  <bgColor rgb="FF92D050"/>
                </patternFill>
              </fill>
            </x14:dxf>
          </x14:cfRule>
          <xm:sqref>AN115:AO117</xm:sqref>
        </x14:conditionalFormatting>
        <x14:conditionalFormatting xmlns:xm="http://schemas.microsoft.com/office/excel/2006/main">
          <x14:cfRule type="cellIs" priority="2679" operator="equal" id="{699DCAF9-3395-4482-BE15-CA8C50C1022F}">
            <xm:f>Listas!$R$2</xm:f>
            <x14:dxf>
              <fill>
                <patternFill>
                  <bgColor rgb="FF92D050"/>
                </patternFill>
              </fill>
            </x14:dxf>
          </x14:cfRule>
          <xm:sqref>AN124:AO125</xm:sqref>
        </x14:conditionalFormatting>
        <x14:conditionalFormatting xmlns:xm="http://schemas.microsoft.com/office/excel/2006/main">
          <x14:cfRule type="cellIs" priority="2628" operator="equal" id="{10DC350A-F344-4D99-AF80-4F2924ACB316}">
            <xm:f>Listas!$E$20</xm:f>
            <x14:dxf>
              <fill>
                <patternFill>
                  <bgColor rgb="FF92D050"/>
                </patternFill>
              </fill>
            </x14:dxf>
          </x14:cfRule>
          <xm:sqref>N121:N125</xm:sqref>
        </x14:conditionalFormatting>
        <x14:conditionalFormatting xmlns:xm="http://schemas.microsoft.com/office/excel/2006/main">
          <x14:cfRule type="cellIs" priority="2557" operator="equal" id="{B211297D-21E7-410C-A80E-C4D80CAEFB38}">
            <xm:f>Listas!$R$2</xm:f>
            <x14:dxf>
              <fill>
                <patternFill>
                  <bgColor rgb="FF92D050"/>
                </patternFill>
              </fill>
            </x14:dxf>
          </x14:cfRule>
          <xm:sqref>AN121:AO123</xm:sqref>
        </x14:conditionalFormatting>
        <x14:conditionalFormatting xmlns:xm="http://schemas.microsoft.com/office/excel/2006/main">
          <x14:cfRule type="cellIs" priority="2502" operator="equal" id="{BF36463A-C6DD-46CF-9D24-553BA2D2FA3D}">
            <xm:f>Listas!$R$2</xm:f>
            <x14:dxf>
              <fill>
                <patternFill>
                  <bgColor rgb="FF92D050"/>
                </patternFill>
              </fill>
            </x14:dxf>
          </x14:cfRule>
          <xm:sqref>AN130:AO131</xm:sqref>
        </x14:conditionalFormatting>
        <x14:conditionalFormatting xmlns:xm="http://schemas.microsoft.com/office/excel/2006/main">
          <x14:cfRule type="cellIs" priority="2451" operator="equal" id="{1279CF8C-4047-456E-9196-C6CD2CC3AEFF}">
            <xm:f>Listas!$E$20</xm:f>
            <x14:dxf>
              <fill>
                <patternFill>
                  <bgColor rgb="FF92D050"/>
                </patternFill>
              </fill>
            </x14:dxf>
          </x14:cfRule>
          <xm:sqref>N127:N131</xm:sqref>
        </x14:conditionalFormatting>
        <x14:conditionalFormatting xmlns:xm="http://schemas.microsoft.com/office/excel/2006/main">
          <x14:cfRule type="cellIs" priority="2380" operator="equal" id="{77883715-F8B2-48AF-9BC3-026F3B8DFDF3}">
            <xm:f>Listas!$R$2</xm:f>
            <x14:dxf>
              <fill>
                <patternFill>
                  <bgColor rgb="FF92D050"/>
                </patternFill>
              </fill>
            </x14:dxf>
          </x14:cfRule>
          <xm:sqref>AN127:AO129</xm:sqref>
        </x14:conditionalFormatting>
        <x14:conditionalFormatting xmlns:xm="http://schemas.microsoft.com/office/excel/2006/main">
          <x14:cfRule type="cellIs" priority="2325" operator="equal" id="{ADD22365-9216-4200-A42E-50A5E99820F6}">
            <xm:f>Listas!$R$2</xm:f>
            <x14:dxf>
              <fill>
                <patternFill>
                  <bgColor rgb="FF92D050"/>
                </patternFill>
              </fill>
            </x14:dxf>
          </x14:cfRule>
          <xm:sqref>AN136:AO137</xm:sqref>
        </x14:conditionalFormatting>
        <x14:conditionalFormatting xmlns:xm="http://schemas.microsoft.com/office/excel/2006/main">
          <x14:cfRule type="cellIs" priority="2274" operator="equal" id="{6FC3D685-B7CB-411C-AAEE-18711B42FEB3}">
            <xm:f>Listas!$E$20</xm:f>
            <x14:dxf>
              <fill>
                <patternFill>
                  <bgColor rgb="FF92D050"/>
                </patternFill>
              </fill>
            </x14:dxf>
          </x14:cfRule>
          <xm:sqref>N133:N137</xm:sqref>
        </x14:conditionalFormatting>
        <x14:conditionalFormatting xmlns:xm="http://schemas.microsoft.com/office/excel/2006/main">
          <x14:cfRule type="cellIs" priority="2203" operator="equal" id="{CE28F0BA-D818-457E-BDA0-6F10B4ADC79B}">
            <xm:f>Listas!$R$2</xm:f>
            <x14:dxf>
              <fill>
                <patternFill>
                  <bgColor rgb="FF92D050"/>
                </patternFill>
              </fill>
            </x14:dxf>
          </x14:cfRule>
          <xm:sqref>AN133:AO135</xm:sqref>
        </x14:conditionalFormatting>
        <x14:conditionalFormatting xmlns:xm="http://schemas.microsoft.com/office/excel/2006/main">
          <x14:cfRule type="cellIs" priority="2148" operator="equal" id="{C2672FA5-6FA2-4B14-985D-80FDE61D5259}">
            <xm:f>Listas!$R$2</xm:f>
            <x14:dxf>
              <fill>
                <patternFill>
                  <bgColor rgb="FF92D050"/>
                </patternFill>
              </fill>
            </x14:dxf>
          </x14:cfRule>
          <xm:sqref>AN142:AO143</xm:sqref>
        </x14:conditionalFormatting>
        <x14:conditionalFormatting xmlns:xm="http://schemas.microsoft.com/office/excel/2006/main">
          <x14:cfRule type="cellIs" priority="2097" operator="equal" id="{0A46FCC6-1331-4704-B71B-CFC30A07A99D}">
            <xm:f>Listas!$E$20</xm:f>
            <x14:dxf>
              <fill>
                <patternFill>
                  <bgColor rgb="FF92D050"/>
                </patternFill>
              </fill>
            </x14:dxf>
          </x14:cfRule>
          <xm:sqref>N139:N143</xm:sqref>
        </x14:conditionalFormatting>
        <x14:conditionalFormatting xmlns:xm="http://schemas.microsoft.com/office/excel/2006/main">
          <x14:cfRule type="cellIs" priority="2026" operator="equal" id="{D4504BEC-57EE-4F6B-9603-18DFDA94DDFF}">
            <xm:f>Listas!$R$2</xm:f>
            <x14:dxf>
              <fill>
                <patternFill>
                  <bgColor rgb="FF92D050"/>
                </patternFill>
              </fill>
            </x14:dxf>
          </x14:cfRule>
          <xm:sqref>AN139:AO141</xm:sqref>
        </x14:conditionalFormatting>
        <x14:conditionalFormatting xmlns:xm="http://schemas.microsoft.com/office/excel/2006/main">
          <x14:cfRule type="cellIs" priority="1971" operator="equal" id="{EFC32D49-721E-4CCB-9C24-5F113BA3A780}">
            <xm:f>Listas!$R$2</xm:f>
            <x14:dxf>
              <fill>
                <patternFill>
                  <bgColor rgb="FF92D050"/>
                </patternFill>
              </fill>
            </x14:dxf>
          </x14:cfRule>
          <xm:sqref>AN148:AO149</xm:sqref>
        </x14:conditionalFormatting>
        <x14:conditionalFormatting xmlns:xm="http://schemas.microsoft.com/office/excel/2006/main">
          <x14:cfRule type="cellIs" priority="1920" operator="equal" id="{F69891A0-31CE-4973-8262-72CAACCCE46B}">
            <xm:f>Listas!$E$20</xm:f>
            <x14:dxf>
              <fill>
                <patternFill>
                  <bgColor rgb="FF92D050"/>
                </patternFill>
              </fill>
            </x14:dxf>
          </x14:cfRule>
          <xm:sqref>N145:N149</xm:sqref>
        </x14:conditionalFormatting>
        <x14:conditionalFormatting xmlns:xm="http://schemas.microsoft.com/office/excel/2006/main">
          <x14:cfRule type="cellIs" priority="1849" operator="equal" id="{7448AD1B-0E4B-48E5-8A8C-7C7B9D5BA073}">
            <xm:f>Listas!$R$2</xm:f>
            <x14:dxf>
              <fill>
                <patternFill>
                  <bgColor rgb="FF92D050"/>
                </patternFill>
              </fill>
            </x14:dxf>
          </x14:cfRule>
          <xm:sqref>AN145:AO147</xm:sqref>
        </x14:conditionalFormatting>
        <x14:conditionalFormatting xmlns:xm="http://schemas.microsoft.com/office/excel/2006/main">
          <x14:cfRule type="cellIs" priority="1794" operator="equal" id="{2F890425-DE5C-4C7F-8EF1-1774630F03F7}">
            <xm:f>Listas!$R$2</xm:f>
            <x14:dxf>
              <fill>
                <patternFill>
                  <bgColor rgb="FF92D050"/>
                </patternFill>
              </fill>
            </x14:dxf>
          </x14:cfRule>
          <xm:sqref>AN154:AO155</xm:sqref>
        </x14:conditionalFormatting>
        <x14:conditionalFormatting xmlns:xm="http://schemas.microsoft.com/office/excel/2006/main">
          <x14:cfRule type="cellIs" priority="1743" operator="equal" id="{A1F3A2C6-5DD7-4289-8425-17B08C674BF6}">
            <xm:f>Listas!$E$20</xm:f>
            <x14:dxf>
              <fill>
                <patternFill>
                  <bgColor rgb="FF92D050"/>
                </patternFill>
              </fill>
            </x14:dxf>
          </x14:cfRule>
          <xm:sqref>N151:N155</xm:sqref>
        </x14:conditionalFormatting>
        <x14:conditionalFormatting xmlns:xm="http://schemas.microsoft.com/office/excel/2006/main">
          <x14:cfRule type="cellIs" priority="1672" operator="equal" id="{57732E22-B2CA-4D76-8394-E866310B1E03}">
            <xm:f>Listas!$R$2</xm:f>
            <x14:dxf>
              <fill>
                <patternFill>
                  <bgColor rgb="FF92D050"/>
                </patternFill>
              </fill>
            </x14:dxf>
          </x14:cfRule>
          <xm:sqref>AN151:AO153</xm:sqref>
        </x14:conditionalFormatting>
        <x14:conditionalFormatting xmlns:xm="http://schemas.microsoft.com/office/excel/2006/main">
          <x14:cfRule type="cellIs" priority="1617" operator="equal" id="{B8B280D9-9B59-4F11-894D-34F0C2393F6C}">
            <xm:f>Listas!$R$2</xm:f>
            <x14:dxf>
              <fill>
                <patternFill>
                  <bgColor rgb="FF92D050"/>
                </patternFill>
              </fill>
            </x14:dxf>
          </x14:cfRule>
          <xm:sqref>AN160:AO161</xm:sqref>
        </x14:conditionalFormatting>
        <x14:conditionalFormatting xmlns:xm="http://schemas.microsoft.com/office/excel/2006/main">
          <x14:cfRule type="cellIs" priority="1566" operator="equal" id="{B8E14CA6-C320-4E2C-9F5A-0D39CB71FA54}">
            <xm:f>Listas!$E$20</xm:f>
            <x14:dxf>
              <fill>
                <patternFill>
                  <bgColor rgb="FF92D050"/>
                </patternFill>
              </fill>
            </x14:dxf>
          </x14:cfRule>
          <xm:sqref>N157:N161</xm:sqref>
        </x14:conditionalFormatting>
        <x14:conditionalFormatting xmlns:xm="http://schemas.microsoft.com/office/excel/2006/main">
          <x14:cfRule type="cellIs" priority="1495" operator="equal" id="{3A0EDF0F-572E-4503-930E-6EA6C5FC37B9}">
            <xm:f>Listas!$R$2</xm:f>
            <x14:dxf>
              <fill>
                <patternFill>
                  <bgColor rgb="FF92D050"/>
                </patternFill>
              </fill>
            </x14:dxf>
          </x14:cfRule>
          <xm:sqref>AN157:AO159</xm:sqref>
        </x14:conditionalFormatting>
        <x14:conditionalFormatting xmlns:xm="http://schemas.microsoft.com/office/excel/2006/main">
          <x14:cfRule type="cellIs" priority="922" operator="equal" id="{EF003A0A-CD70-422A-AC28-599FAE3BE456}">
            <xm:f>Listas!$R$2</xm:f>
            <x14:dxf>
              <fill>
                <patternFill>
                  <bgColor rgb="FF92D050"/>
                </patternFill>
              </fill>
            </x14:dxf>
          </x14:cfRule>
          <xm:sqref>AN441:AO443</xm:sqref>
        </x14:conditionalFormatting>
        <x14:conditionalFormatting xmlns:xm="http://schemas.microsoft.com/office/excel/2006/main">
          <x14:cfRule type="cellIs" priority="871" operator="equal" id="{00CA2A83-0D83-46ED-A71D-4FD74FDF2C6C}">
            <xm:f>Listas!$E$20</xm:f>
            <x14:dxf>
              <fill>
                <patternFill>
                  <bgColor rgb="FF92D050"/>
                </patternFill>
              </fill>
            </x14:dxf>
          </x14:cfRule>
          <xm:sqref>N439:N443</xm:sqref>
        </x14:conditionalFormatting>
        <x14:conditionalFormatting xmlns:xm="http://schemas.microsoft.com/office/excel/2006/main">
          <x14:cfRule type="cellIs" priority="800" operator="equal" id="{AC83566E-8113-4C08-BA68-38B18847A605}">
            <xm:f>Listas!$R$2</xm:f>
            <x14:dxf>
              <fill>
                <patternFill>
                  <bgColor rgb="FF92D050"/>
                </patternFill>
              </fill>
            </x14:dxf>
          </x14:cfRule>
          <xm:sqref>AN439:AO439</xm:sqref>
        </x14:conditionalFormatting>
        <x14:conditionalFormatting xmlns:xm="http://schemas.microsoft.com/office/excel/2006/main">
          <x14:cfRule type="cellIs" priority="794" operator="equal" id="{00970F4E-2F62-4B92-96B5-FD5C4908F570}">
            <xm:f>Listas!$R$2</xm:f>
            <x14:dxf>
              <fill>
                <patternFill>
                  <bgColor rgb="FF92D050"/>
                </patternFill>
              </fill>
            </x14:dxf>
          </x14:cfRule>
          <xm:sqref>AN440:AO440</xm:sqref>
        </x14:conditionalFormatting>
        <x14:conditionalFormatting xmlns:xm="http://schemas.microsoft.com/office/excel/2006/main">
          <x14:cfRule type="cellIs" priority="739" operator="equal" id="{CDCDC1E7-6FB4-44FD-8897-96F95EA0B0DB}">
            <xm:f>Listas!$R$2</xm:f>
            <x14:dxf>
              <fill>
                <patternFill>
                  <bgColor rgb="FF92D050"/>
                </patternFill>
              </fill>
            </x14:dxf>
          </x14:cfRule>
          <xm:sqref>AN447:AO449</xm:sqref>
        </x14:conditionalFormatting>
        <x14:conditionalFormatting xmlns:xm="http://schemas.microsoft.com/office/excel/2006/main">
          <x14:cfRule type="cellIs" priority="688" operator="equal" id="{9EB1A8CC-BC73-4054-A44A-D12DCC656294}">
            <xm:f>Listas!$E$20</xm:f>
            <x14:dxf>
              <fill>
                <patternFill>
                  <bgColor rgb="FF92D050"/>
                </patternFill>
              </fill>
            </x14:dxf>
          </x14:cfRule>
          <xm:sqref>N445:N449</xm:sqref>
        </x14:conditionalFormatting>
        <x14:conditionalFormatting xmlns:xm="http://schemas.microsoft.com/office/excel/2006/main">
          <x14:cfRule type="cellIs" priority="617" operator="equal" id="{64E6F8FF-EFD9-4A53-B717-EECB43B66419}">
            <xm:f>Listas!$R$2</xm:f>
            <x14:dxf>
              <fill>
                <patternFill>
                  <bgColor rgb="FF92D050"/>
                </patternFill>
              </fill>
            </x14:dxf>
          </x14:cfRule>
          <xm:sqref>AN445:AO445</xm:sqref>
        </x14:conditionalFormatting>
        <x14:conditionalFormatting xmlns:xm="http://schemas.microsoft.com/office/excel/2006/main">
          <x14:cfRule type="cellIs" priority="611" operator="equal" id="{D7A84D2B-9E72-4314-8698-B386A561D1DB}">
            <xm:f>Listas!$R$2</xm:f>
            <x14:dxf>
              <fill>
                <patternFill>
                  <bgColor rgb="FF92D050"/>
                </patternFill>
              </fill>
            </x14:dxf>
          </x14:cfRule>
          <xm:sqref>AN446:AO446</xm:sqref>
        </x14:conditionalFormatting>
        <x14:conditionalFormatting xmlns:xm="http://schemas.microsoft.com/office/excel/2006/main">
          <x14:cfRule type="cellIs" priority="556" operator="equal" id="{EC01A6D9-B260-4369-8158-B29F289927A9}">
            <xm:f>Listas!$R$2</xm:f>
            <x14:dxf>
              <fill>
                <patternFill>
                  <bgColor rgb="FF92D050"/>
                </patternFill>
              </fill>
            </x14:dxf>
          </x14:cfRule>
          <xm:sqref>AN453:AO455</xm:sqref>
        </x14:conditionalFormatting>
        <x14:conditionalFormatting xmlns:xm="http://schemas.microsoft.com/office/excel/2006/main">
          <x14:cfRule type="cellIs" priority="505" operator="equal" id="{80F2D61D-AB7D-4E77-AD12-DE0F836F7A44}">
            <xm:f>Listas!$E$20</xm:f>
            <x14:dxf>
              <fill>
                <patternFill>
                  <bgColor rgb="FF92D050"/>
                </patternFill>
              </fill>
            </x14:dxf>
          </x14:cfRule>
          <xm:sqref>N451:N455</xm:sqref>
        </x14:conditionalFormatting>
        <x14:conditionalFormatting xmlns:xm="http://schemas.microsoft.com/office/excel/2006/main">
          <x14:cfRule type="cellIs" priority="434" operator="equal" id="{F892484E-DBAD-40D0-A066-8EE7DC56D31B}">
            <xm:f>Listas!$R$2</xm:f>
            <x14:dxf>
              <fill>
                <patternFill>
                  <bgColor rgb="FF92D050"/>
                </patternFill>
              </fill>
            </x14:dxf>
          </x14:cfRule>
          <xm:sqref>AN451:AO451</xm:sqref>
        </x14:conditionalFormatting>
        <x14:conditionalFormatting xmlns:xm="http://schemas.microsoft.com/office/excel/2006/main">
          <x14:cfRule type="cellIs" priority="428" operator="equal" id="{890EB0FF-164D-4A43-8E5B-B8BF21DD3484}">
            <xm:f>Listas!$R$2</xm:f>
            <x14:dxf>
              <fill>
                <patternFill>
                  <bgColor rgb="FF92D050"/>
                </patternFill>
              </fill>
            </x14:dxf>
          </x14:cfRule>
          <xm:sqref>AN452:AO452</xm:sqref>
        </x14:conditionalFormatting>
        <x14:conditionalFormatting xmlns:xm="http://schemas.microsoft.com/office/excel/2006/main">
          <x14:cfRule type="cellIs" priority="373" operator="equal" id="{CB6A9884-BBE6-4B76-AD20-65E7EF01A6DA}">
            <xm:f>Listas!$R$2</xm:f>
            <x14:dxf>
              <fill>
                <patternFill>
                  <bgColor rgb="FF92D050"/>
                </patternFill>
              </fill>
            </x14:dxf>
          </x14:cfRule>
          <xm:sqref>AN459:AO461</xm:sqref>
        </x14:conditionalFormatting>
        <x14:conditionalFormatting xmlns:xm="http://schemas.microsoft.com/office/excel/2006/main">
          <x14:cfRule type="cellIs" priority="322" operator="equal" id="{45A585E2-5ADD-43C9-8CCB-39662AEE5E30}">
            <xm:f>Listas!$E$20</xm:f>
            <x14:dxf>
              <fill>
                <patternFill>
                  <bgColor rgb="FF92D050"/>
                </patternFill>
              </fill>
            </x14:dxf>
          </x14:cfRule>
          <xm:sqref>N457:N461</xm:sqref>
        </x14:conditionalFormatting>
        <x14:conditionalFormatting xmlns:xm="http://schemas.microsoft.com/office/excel/2006/main">
          <x14:cfRule type="cellIs" priority="251" operator="equal" id="{FFAD793E-0187-4989-A900-559C0916B005}">
            <xm:f>Listas!$R$2</xm:f>
            <x14:dxf>
              <fill>
                <patternFill>
                  <bgColor rgb="FF92D050"/>
                </patternFill>
              </fill>
            </x14:dxf>
          </x14:cfRule>
          <xm:sqref>AN457:AO457</xm:sqref>
        </x14:conditionalFormatting>
        <x14:conditionalFormatting xmlns:xm="http://schemas.microsoft.com/office/excel/2006/main">
          <x14:cfRule type="cellIs" priority="245" operator="equal" id="{07E65B53-8692-4336-861D-26B8B52B022B}">
            <xm:f>Listas!$R$2</xm:f>
            <x14:dxf>
              <fill>
                <patternFill>
                  <bgColor rgb="FF92D050"/>
                </patternFill>
              </fill>
            </x14:dxf>
          </x14:cfRule>
          <xm:sqref>AN458:AO458</xm:sqref>
        </x14:conditionalFormatting>
        <x14:conditionalFormatting xmlns:xm="http://schemas.microsoft.com/office/excel/2006/main">
          <x14:cfRule type="cellIs" priority="190" operator="equal" id="{7C332732-103D-430D-AF02-6113D358D7CE}">
            <xm:f>Listas!$R$2</xm:f>
            <x14:dxf>
              <fill>
                <patternFill>
                  <bgColor rgb="FF92D050"/>
                </patternFill>
              </fill>
            </x14:dxf>
          </x14:cfRule>
          <xm:sqref>AN465:AO467</xm:sqref>
        </x14:conditionalFormatting>
        <x14:conditionalFormatting xmlns:xm="http://schemas.microsoft.com/office/excel/2006/main">
          <x14:cfRule type="cellIs" priority="139" operator="equal" id="{B85B945D-FD87-4A16-A17F-29EDD4F6B71E}">
            <xm:f>Listas!$E$20</xm:f>
            <x14:dxf>
              <fill>
                <patternFill>
                  <bgColor rgb="FF92D050"/>
                </patternFill>
              </fill>
            </x14:dxf>
          </x14:cfRule>
          <xm:sqref>N463:N467</xm:sqref>
        </x14:conditionalFormatting>
        <x14:conditionalFormatting xmlns:xm="http://schemas.microsoft.com/office/excel/2006/main">
          <x14:cfRule type="cellIs" priority="68" operator="equal" id="{89192974-8064-4858-9F34-AEAF80D95256}">
            <xm:f>Listas!$R$2</xm:f>
            <x14:dxf>
              <fill>
                <patternFill>
                  <bgColor rgb="FF92D050"/>
                </patternFill>
              </fill>
            </x14:dxf>
          </x14:cfRule>
          <xm:sqref>AN463:AO463</xm:sqref>
        </x14:conditionalFormatting>
        <x14:conditionalFormatting xmlns:xm="http://schemas.microsoft.com/office/excel/2006/main">
          <x14:cfRule type="cellIs" priority="62" operator="equal" id="{BA7C6E6D-68AF-4A93-8F83-08D5E0ED3AEF}">
            <xm:f>Listas!$R$2</xm:f>
            <x14:dxf>
              <fill>
                <patternFill>
                  <bgColor rgb="FF92D050"/>
                </patternFill>
              </fill>
            </x14:dxf>
          </x14:cfRule>
          <xm:sqref>AN464:AO464</xm:sqref>
        </x14:conditionalFormatting>
      </x14:conditionalFormattings>
    </ext>
    <ext xmlns:x14="http://schemas.microsoft.com/office/spreadsheetml/2009/9/main" uri="{CCE6A557-97BC-4b89-ADB6-D9C93CAAB3DF}">
      <x14:dataValidations xmlns:xm="http://schemas.microsoft.com/office/excel/2006/main" count="114">
        <x14:dataValidation type="list" allowBlank="1" showInputMessage="1" showErrorMessage="1">
          <x14:formula1>
            <xm:f>Listas!$L$34:$L$35</xm:f>
          </x14:formula1>
          <xm:sqref>W19:X23 W79:X83 W31:X35 W247:X251 W661:X665 W271:X275 W39:X41 W73:X77 W25:X29 W61:X65 W163:X167 W169:X173 W175:X179 W181:X185 W187:X191 W193:X197 W199:X203 W205:X209 W211:X215 W217:X221 W223:X227 W229:X233 W235:X239 W241:X245 W67:X71 W265:X269 W253:X257 W259:X263 W85:X89</xm:sqref>
        </x14:dataValidation>
        <x14:dataValidation type="list" allowBlank="1" showInputMessage="1" showErrorMessage="1">
          <x14:formula1>
            <xm:f>Listas!$M$39:$M$40</xm:f>
          </x14:formula1>
          <xm:sqref>AN19:AO23 AJ19:AK23 AN25:AO29 AN31:AO35 AJ39:AK41 CV481:CY485 CV487:CY491 AJ61:AK65 AJ79:AK83 AJ25:AK29 AJ31:AK35 CV247:CY251 CV493:CY497 CV499:CY503 AN39:AO41 AN61:AO65 AJ67:AK71 AJ73:AK77 CV19:CY23 CV25:CY29 CV31:CY35 CV37:CY41 CV511:CY515 CV505:CY509 CV61:CY65 CV67:CY71 CV73:CY77 CV79:CY83 AN79:AO83 CV85:CY89 AN85:AO89 CV163:CY167 AJ163:AK167 CV169:CY173 AJ175:AK179 AJ169:AK173 CV175:CY179 AJ181:AK185 AN175:AO179 CV181:CY185 AN187:AO191 AJ187:AK191 CV187:CY191 AN193:AO197 AJ193:AK197 CV193:CY197 AN199:AO203 AJ199:AK203 CV199:CY203 AN205:AO209 AJ205:AK209 CV205:CY209 AN211:AO215 AJ211:AK215 CV211:CY215 AJ217:AK221 AN181:AO185 CV217:CY221 AJ223:AK227 AN217:AO221 CV223:CY227 AN223:AO227 CV229:CY233 AJ235:AK239 AJ229:AK233 CV235:CY239 AJ241:AK245 AN235:AO239 CV241:CY245 AJ247:AK251 CV541:CY545 AN67:AO71 AN73:AO77 AJ661:AK665 AN163:AO167 AN169:AO173 AN229:AO233 AN241:AO245 CV253:CY257 AJ253:AK257 AN247:AO251 CV259:CY263 AJ259:AK263 AN253:AO257 CV265:CY269 AJ265:AK269 AN259:AO263 CV271:CY275 AJ271:AK275 AN265:AO269 CV661:CY665 AN271:AO275 CV49:CY53 CV55:CY59 CV535:CY539 AN661:AO665 AJ85:AK89 CV469:CY473 CV475:CY479 CV43:CY47</xm:sqref>
        </x14:dataValidation>
        <x14:dataValidation type="list" allowBlank="1" showInputMessage="1" showErrorMessage="1">
          <x14:formula1>
            <xm:f>Listas!$M$34:$M$35</xm:f>
          </x14:formula1>
          <xm:sqref>Y79:Z83 Z21:Z23 Y31:Z35 Y247:Z251 Y661:Z665 Y271:Z275 Y39:Z41 Y73:Z77 Y19:Y23 Y26:Z29 Y25 Y265:Z269 Y163:Z167 Y169:Z173 Y175:Z179 Y181:Z185 Y187:Z191 Y193:Z197 Y199:Z203 Y205:Z209 Y211:Z215 Y217:Z221 Y223:Z227 Y229:Z233 Y235:Z239 Y241:Z245 Y67:Z71 Y61:Z65 Y253:Z257 Y259:Z263 Y85:Z89</xm:sqref>
        </x14:dataValidation>
        <x14:dataValidation type="list" allowBlank="1" showInputMessage="1" showErrorMessage="1">
          <x14:formula1>
            <xm:f>Listas!$N$34:$N$35</xm:f>
          </x14:formula1>
          <xm:sqref>AA19:AB23 AA79:AB83 AA31:AB35 AA247:AB251 AA661:AB665 AA271:AB275 AA39:AB41 AA73:AB77 AA25:AB29 AA265:AB269 AA163:AB167 AA169:AB173 AA175:AB179 AA181:AB185 AA187:AB191 AA193:AB197 AA199:AB203 AA205:AB209 AA211:AB215 AA217:AB221 AA223:AB227 AA229:AB233 AA235:AB239 AA241:AB245 AA67:AB71 AA61:AB65 AA253:AB257 AA259:AB263 AA85:AB89</xm:sqref>
        </x14:dataValidation>
        <x14:dataValidation type="list" allowBlank="1" showInputMessage="1" showErrorMessage="1">
          <x14:formula1>
            <xm:f>Listas!$P$34:$P$35</xm:f>
          </x14:formula1>
          <xm:sqref>AE73:AF77 AE19:AF23 AE25:AF29 AE31:AF35 AE247:AF251 AE661:AF665 AE271:AF275 AE39:AF41 AE79:AF83 AE265:AF269 AE163:AF167 AE169:AF173 AE175:AF179 AE181:AF185 AE187:AF191 AE193:AF197 AE199:AF203 AE205:AF209 AE211:AF215 AE217:AF221 AE223:AF227 AE229:AF233 AE235:AF239 AE241:AF245 AE67:AF71 AE61:AF65 AE253:AF257 AE259:AF263 AE85:AF89</xm:sqref>
        </x14:dataValidation>
        <x14:dataValidation type="list" operator="equal" allowBlank="1" showInputMessage="1" showErrorMessage="1">
          <x14:formula1>
            <xm:f>Listas!$P$39:$P$40</xm:f>
          </x14:formula1>
          <xm:sqref>AL19:AM23 AL25:AM29 AL31:AM35 AL265:AM269 AL661:AM665 AL271:AM275 AL39:AM41 AL61:AM65 AL67:AM71 AL73:AM77 AL79:AM83 AL259:AM263 AL163:AM167 AL169:AM173 AL175:AM179 AL187:AM191 AL193:AM197 AL199:AM203 AL205:AM209 AL211:AM215 AL181:AM185 AL217:AM221 AL223:AM227 AL229:AM233 AL235:AM239 AL241:AM245 AL247:AM251 AL253:AM257 AL85:AM89</xm:sqref>
        </x14:dataValidation>
        <x14:dataValidation type="list" allowBlank="1" showInputMessage="1" showErrorMessage="1">
          <x14:formula1>
            <xm:f>Listas!$L$43</xm:f>
          </x14:formula1>
          <xm:sqref>V73:V77 V19:V23 V247:V251 V25:V29 V31:V35 V661:V665 V271:V275 V39:V41 V79:V83 V265:V269 V163:V167 V169:V173 V175:V179 V181:V185 V187:V191 V193:V197 V199:V203 V205:V209 V211:V215 V217:V221 V223:V227 V229:V233 V235:V239 V241:V245 V67:V71 V61:V65 V253:V257 V259:V263 V85:V89</xm:sqref>
        </x14:dataValidation>
        <x14:dataValidation type="list" allowBlank="1" showInputMessage="1" showErrorMessage="1">
          <x14:formula1>
            <xm:f>Listas!$E$20:$E$24</xm:f>
          </x14:formula1>
          <xm:sqref>M67:M71 M73:M77 M19:M23 M25:M29 M31:M35 M37:M41 M661:M665 M271:M275 M61:M65 M79:M83 M265:M269 M163:M167 M169:M173 M175:M179 M181:M185 M187:M191 M193:M197 M199:M203 M205:M209 M211:M215 M217:M221 M223:M227 M229:M233 M235:M239 M241:M245 M247:M251 M253:M257 M259:M263 M85:M89</xm:sqref>
        </x14:dataValidation>
        <x14:dataValidation type="list" allowBlank="1" showInputMessage="1" showErrorMessage="1">
          <x14:formula1>
            <xm:f>Listas!$A$24:$A$26</xm:f>
          </x14:formula1>
          <xm:sqref>E19:E23 E25:E29 E31:E35 E37:E41 E661:E665 E271:E275 E247:E251 E67:E71 E73:E77 E79:E83 E265:E269 E163:E167 E169:E173 E175:E179 E181:E185 E187:E191 E193:E197 E199:E203 E205:E209 E211:E215 E217:E221 E223:E227 E229:E233 E235:E239 E241:E245 E253:E257 E259:E263 E85:E89</xm:sqref>
        </x14:dataValidation>
        <x14:dataValidation type="list" allowBlank="1" showInputMessage="1" showErrorMessage="1">
          <x14:formula1>
            <xm:f>Listas!$A$30:$A$32</xm:f>
          </x14:formula1>
          <xm:sqref>BA19:BA23 BA25:BA29 BA31:BA35 BA37:BA41 BA661:BA665 BA43:BA47 BA61:BA65 BA67:BA71 BA73:BA77 BA79:BA83 BA49:BA53 BA163:BA167 BA169:BA173 BA175:BA179 BA181:BA185 BA187:BA191 BA193:BA197 BA199:BA203 BA205:BA209 BA211:BA215 BA217:BA221 BA223:BA227 BA229:BA233 BA235:BA239 BA241:BA245 BA247:BA251 BA253:BA257 BA259:BA263 BA265:BA269 BA271:BA275 BA55:BA59 BA85:BA89</xm:sqref>
        </x14:dataValidation>
        <x14:dataValidation type="list" allowBlank="1" showInputMessage="1" showErrorMessage="1">
          <x14:formula1>
            <xm:f>Listas!$B$60:$B$76</xm:f>
          </x14:formula1>
          <xm:sqref>D73:D77 D19:D23 D25:D29 D31:D35 D37:D41 D661:D665 D271:D275 D61:D65 D67:D71 D79:D83 D265:D269 D163:D167 D169:D173 D175:D179 D181:D185 D187:D191 D193:D197 D199:D203 D205:D209 D211:D215 D217:D221 D223:D227 D229:D233 D235:D239 D241:D245 D247:D251 D253:D257 D259:D263 D85:D89</xm:sqref>
        </x14:dataValidation>
        <x14:dataValidation type="list" allowBlank="1" showInputMessage="1" showErrorMessage="1">
          <x14:formula1>
            <xm:f>Listas!$R$2:$R$3</xm:f>
          </x14:formula1>
          <xm:sqref>BZ19:CO23 BZ79:CO83 CZ25:DO29 CZ31:DO35 CZ37:DO41 BZ505:CO509 CZ505:DO509 CZ61:DO65 CZ67:DO71 CZ73:DO77 CZ79:DO83 BZ25:CO29 BZ31:CO35 BZ37:CO41 CZ511:DO515 BZ511:CO515 BZ61:CO65 BZ67:CO71 BZ73:CO77 CZ19:DO23 CZ85:DO89 CZ475:DO479 BZ163:CO167 CZ163:DO167 BZ169:CO173 CZ169:DO173 BZ175:CO179 CZ175:DO179 BZ181:CO185 CZ181:DO185 BZ187:CO191 CZ187:DO191 BZ193:CO197 CZ193:DO197 BZ199:CO203 CZ199:DO203 BZ205:CO209 CZ205:DO209 BZ211:CO215 CZ211:DO215 BZ217:CO221 CZ217:DO221 BZ223:CO227 CZ223:DO227 BZ229:CO233 CZ229:DO233 BZ235:CO239 CZ235:DO239 BZ241:CO245 CZ241:DO245 BZ247:CO251 CZ247:DO251 BZ253:CO257 CZ253:DO257 BZ259:CO263 CZ259:DO263 BZ265:CO269 CZ265:DO269 BZ271:CO275 CZ271:DO275 BZ499:CO503 CZ499:DO503 CZ43:DO47 BZ43:CO47 CZ49:DO53 BZ49:CO53 CZ55:DO59 BZ55:CO59 BZ541:CO545 CZ541:DO545 BZ661:CO665 CZ661:DO665 BZ481:CO485 CZ481:DO485 BZ487:CO491 CZ487:DO491 BZ535:CO539 CZ535:DO539 BZ493:CO497 CZ493:DO497 BZ475:CO479 BZ85:CO89 BZ469:CO473 CZ469:DO473</xm:sqref>
        </x14:dataValidation>
        <x14:dataValidation type="list" allowBlank="1" showInputMessage="1" showErrorMessage="1">
          <x14:formula1>
            <xm:f>Listas!$A$39:$A$41</xm:f>
          </x14:formula1>
          <xm:sqref>BP19 BP25 BP31 BP37 BP271 BP661 BP61 BP247 BP67 BP79 BP85 BP163 BP169 BP175 BP181 BP187 BP193 BP199 BP205 BP211 BP217 BP223 BP229 BP235 BP241 BP73 BP253 BP259 BP265</xm:sqref>
        </x14:dataValidation>
        <x14:dataValidation type="list" operator="equal" allowBlank="1" showInputMessage="1" showErrorMessage="1">
          <x14:formula1>
            <xm:f>Listas!$O$34:$O$36</xm:f>
          </x14:formula1>
          <xm:sqref>AC73:AD77 AC19:AD23 AC25:AD29 AC31:AD35 AC247:AD251 AC661:AD665 AC271:AD275 AC39:AD41 AC79:AD83 AC265:AD269 AC163:AD167 AC169:AD173 AC175:AD179 AC181:AD185 AC187:AD191 AC193:AD197 AC199:AD203 AC205:AD209 AC211:AD215 AC217:AD221 AC223:AD227 AC229:AD233 AC235:AD239 AC241:AD245 AC67:AD71 AC61:AD65 AC253:AD257 AC259:AD263 AC85:AD89</xm:sqref>
        </x14:dataValidation>
        <x14:dataValidation type="list" allowBlank="1" showInputMessage="1" showErrorMessage="1">
          <x14:formula1>
            <xm:f>Listas!$A$4:$A$21</xm:f>
          </x14:formula1>
          <xm:sqref>C19:C23 C25:C29 C31:C35 C37:C41 C661:C665 C271:C275 C61:C65 C67:C71 C73:C77 C79:C83 C85:C89 C265:C269 C163:C167 C169:C173 C175:C179 C181:C185 C187:C191 C193:C197 C199:C203 C205:C209 C211:C215 C217:C221 C223:C227 C229:C233 C235:C239 C241:C245 C247:C251 C253:C257 C259:C263</xm:sqref>
        </x14:dataValidation>
        <x14:dataValidation type="list" allowBlank="1" showInputMessage="1" showErrorMessage="1">
          <x14:formula1>
            <xm:f>Listas!$A$43</xm:f>
          </x14:formula1>
          <xm:sqref>U73:U77 U19:U23 U247:U251 U25:U29 U31:U35 U661:U665 U271:U275 U39:U41 U79:U83 U265:U269 U163:U167 U169:U173 U175:U179 U181:U185 U187:U191 U193:U197 U199:U203 U205:U209 U211:U215 U217:U221 U223:U227 U229:U233 U235:U239 U241:U245 U67:U71 U61:U65 U253:U257 U259:U263 U85:U89</xm:sqref>
        </x14:dataValidation>
        <x14:dataValidation type="list" allowBlank="1" showInputMessage="1" showErrorMessage="1">
          <x14:formula1>
            <xm:f>Listas!$B$31:$B$37</xm:f>
          </x14:formula1>
          <xm:sqref>K19:K23 K25:K29 K31:K35 K37:K41 K661:K665 K271:K275 K61:K65 K67:K71 K73:K77 K79:K83 K265:K269 K163:K167 K169:K173 K175:K179 K181:K185 K187:K191 K193:K197 K199:K203 K205:K209 K211:K215 K217:K221 K223:K227 K229:K233 K235:K239 K241:K245 K247:K251 K253:K257 K259:K263 K85:K89</xm:sqref>
        </x14:dataValidation>
        <x14:dataValidation type="list" allowBlank="1" showInputMessage="1" showErrorMessage="1">
          <x14:formula1>
            <xm:f>Listas!$E$14:$E$17</xm:f>
          </x14:formula1>
          <xm:sqref>F19:F23 F25:F29 F31:F35 F247:F251 F661:F665 F271:F275 F241:F245 F67:F71 F235:F239 F79:F83 F229:F233 F163:F167 F169:F173 F175:F179 F223:F227 F181:F185 F193:F197 F199:F203 F205:F209 F211:F215 F217:F221 F187:F191 F253:F257 F259:F263 F265:F269</xm:sqref>
        </x14:dataValidation>
        <x14:dataValidation type="list" allowBlank="1" showInputMessage="1" showErrorMessage="1">
          <x14:formula1>
            <xm:f>Listas!$G$3:$G$7</xm:f>
          </x14:formula1>
          <xm:sqref>P67:P71 P19:P23 P73:P77 P25:P29 P31:P35 P37:P41 P661:P665 P271:P275 P61:P65 P79:P83 P265:P269 P163:P167 P169:P173 P175:P179 P181:P185 P187:P191 P193:P197 P199:P203 P205:P209 P211:P215 P217:P221 P223:P227 P229:P233 P235:P239 P241:P245 P247:P251 P253:P257 P259:P263 P85:P89</xm:sqref>
        </x14:dataValidation>
        <x14:dataValidation type="list" allowBlank="1" showInputMessage="1" showErrorMessage="1">
          <x14:formula1>
            <xm:f>Listas!$A$46:$A$50</xm:f>
          </x14:formula1>
          <xm:sqref>J19:J23 J25:J29 J31:J35 J37:J41 J661:J665 J271:J275 J61:J65 J67:J71 J73:J77 J79:J83 J265:J269 J163:J167 J169:J173 J175:J179 J181:J185 J187:J191 J193:J197 J199:J203 J205:J209 J211:J215 J217:J221 J223:J227 J229:J233 J235:J239 J241:J245 J247:J251 J253:J257 J259:J263 J85:J89</xm:sqref>
        </x14:dataValidation>
        <x14:dataValidation type="list" allowBlank="1" showInputMessage="1" showErrorMessage="1">
          <x14:formula1>
            <xm:f>Listas!$F$39:$F$44</xm:f>
          </x14:formula1>
          <xm:sqref>AQ19:AQ23 AQ25:AQ29 AQ31:AQ35 AQ247:AQ251 AQ661:AQ665 AQ271:AQ275 AQ61:AQ65 AQ67:AQ71 AQ73:AQ77 AQ79:AQ83 AQ265:AQ269 AQ163:AQ167 AQ169:AQ173 AQ175:AQ179 AQ181:AQ185 AQ187:AQ191 AQ193:AQ197 AQ199:AQ203 AQ205:AQ209 AQ211:AQ215 AQ217:AQ221 AQ223:AQ227 AQ229:AQ233 AQ235:AQ239 AQ241:AQ245 AQ39:AQ41 AQ253:AQ257 AQ259:AQ263 AQ85:AQ89</xm:sqref>
        </x14:dataValidation>
        <x14:dataValidation type="list" allowBlank="1" showInputMessage="1" showErrorMessage="1">
          <x14:formula1>
            <xm:f>'C:\Users\oeencisog\Desktop\ESCRITORIO\2. RIESGOS 2022\2. MATRICES DE RIESGOS 2022\1. DIRECCIONAMIENTO\[1. MATRIZ INSTITUCIONAL DE RIESGO OPERACIONAL - Mercadeo.xlsx]Listas'!#REF!</xm:f>
          </x14:formula1>
          <xm:sqref>F37:F41 AN37:AO38 AJ37:AK38 AQ37:AQ38 AE37:AF38 U37:AB38</xm:sqref>
        </x14:dataValidation>
        <x14:dataValidation type="list" operator="equal" allowBlank="1" showInputMessage="1" showErrorMessage="1">
          <x14:formula1>
            <xm:f>'C:\Users\oeencisog\Desktop\ESCRITORIO\2. RIESGOS 2022\2. MATRICES DE RIESGOS 2022\1. DIRECCIONAMIENTO\[1. MATRIZ INSTITUCIONAL DE RIESGO OPERACIONAL - Mercadeo.xlsx]Listas'!#REF!</xm:f>
          </x14:formula1>
          <xm:sqref>AC37:AD38 AL37:AM38</xm:sqref>
        </x14:dataValidation>
        <x14:dataValidation type="list" allowBlank="1" showInputMessage="1" showErrorMessage="1">
          <x14:formula1>
            <xm:f>'C:\Users\oeencisog\Desktop\ESCRITORIO\2. RIESGOS 2022\2. MATRICES DE RIESGOS 2022\6. CALIDAD\[1. MATRIZ INSTITUCIONAL DE RIESGO OPERACIONAL - Calidad.xlsx]Listas'!#REF!</xm:f>
          </x14:formula1>
          <xm:sqref>F73:F77 E61:F65 F85:F89</xm:sqref>
        </x14:dataValidation>
        <x14:dataValidation type="list" allowBlank="1" showInputMessage="1" showErrorMessage="1">
          <x14:formula1>
            <xm:f>'C:\Users\oeencisog\Desktop\ESCRITORIO\2. RIESGOS 2022\2. MATRICES DE RIESGOS 2022\9. URGENCIAS\[1. MATRIZ INSTITUCIONAL DE RIESGO OPERACIONAL - Urgencias.xlsx]Listas'!#REF!</xm:f>
          </x14:formula1>
          <xm:sqref>AQ373:AQ377 AQ379:AQ383 AQ385:AQ389 AQ391:AQ395 AQ397:AQ401 AN373:AO377 AJ373:AK377 AN379:AO383 AN385:AO389 AN391:AO395 AN397:AO401 AJ379:AK383 AJ385:AK389 AJ391:AK395 AJ397:AK401 Z375:Z377 Y380:Z383 Y379 AA373:AB377 AA379:AB383 AE373:AF377 AE379:AF383 AE385:AF389 AE391:AF395 AE397:AF401 M373:M377 M379:M383 M385:M389 M391:M395 M397:M401 BA373:BA377 BA379:BA383 BA385:BA389 BA391:BA395 BA397:BA401 BZ373:CO377 CV379:DO383 CV385:DO389 CV391:DO395 CV397:DO401 BZ379:CO383 BZ385:CO389 BZ391:CO395 BZ397:CO401 CV373:DO377 BP373 BP379 BP385 BP391 BP397 U373:Y377 U391:AB395 U379:X383 U385:AB389 U397:AB401 C373:F377 C379:F383 C385:F389 C391:F395 C397:F401 P373:P377 P379:P383 P385:P389 P391:P395 P397:P401 J373:K377 J379:K383 J385:K389 J391:K395 J397:K401</xm:sqref>
        </x14:dataValidation>
        <x14:dataValidation type="list" operator="equal" allowBlank="1" showInputMessage="1" showErrorMessage="1">
          <x14:formula1>
            <xm:f>'C:\Users\oeencisog\Desktop\ESCRITORIO\2. RIESGOS 2022\2. MATRICES DE RIESGOS 2022\9. URGENCIAS\[1. MATRIZ INSTITUCIONAL DE RIESGO OPERACIONAL - Urgencias.xlsx]Listas'!#REF!</xm:f>
          </x14:formula1>
          <xm:sqref>AC373:AD377 AC379:AD383 AC385:AD389 AC391:AD395 AC397:AD401 AL373:AM377 AL379:AM383 AL385:AM389 AL391:AM395 AL397:AM401</xm:sqref>
        </x14:dataValidation>
        <x14:dataValidation type="list" allowBlank="1" showInputMessage="1" showErrorMessage="1">
          <x14:formula1>
            <xm:f>'C:\Users\oeencisog\Desktop\ESCRITORIO\2. RIESGOS 2022\2. MATRICES DE RIESGOS 2022\9. URGENCIAS\[1. MATRIZ INSTITUCIONAL DE RIESGO OPERACIONAL - APH.xlsx]Listas'!#REF!</xm:f>
          </x14:formula1>
          <xm:sqref>AQ403:AQ407 AQ409:AQ413 AQ415:AQ419 AQ421:AQ425 J409:K413 AQ433:AQ437 AN403:AO407 AJ403:AK407 AN409:AO413 AN415:AO419 AN421:AO425 J415:K419 AN433:AO437 AJ409:AK413 AJ415:AK419 AJ421:AK425 J421:K425 AJ433:AK437 Z405:Z407 Z417:Z419 Z423:Z425 BA511:BA515 Z435:Z437 Z411:Z413 AA403:AB407 AA409:AB413 AA415:AB419 AA421:AB425 AA433:AB437 AE403:AF407 AE409:AF413 AE415:AF419 AE421:AF425 J433:K437 AE433:AF437 M403:M407 M409:M413 M415:M419 M421:M425 U427:Y431 M433:M437 BA403:BA407 BA409:BA413 BA415:BA419 BA421:BA425 C427:F431 BA433:BA437 BZ403:CO407 CV409:DO413 CV415:DO419 CV421:DO425 P427:P431 CV433:DO437 BZ409:CO413 BZ415:CO419 BZ421:CO425 J427:K431 BZ433:CO437 CV403:DO407 BP403 BP409 BP415 BP421 AQ427:AQ431 BP433 U403:Y407 U415:Y419 U409:Y413 U421:Y425 BA481:BA485 U433:Y437 C403:F407 C409:F413 C415:F419 C421:F425 BA493:BA497 C433:F437 P403:P407 P409:P413 P415:P419 P421:P425 BA499:BA503 P433:P437 J403:K407 AN427:AO431 AJ427:AK431 Z429:Z431 AA427:AB431 AE427:AF431 M427:M431 BA427:BA431 CV427:DO431 BZ427:CO431 BP427</xm:sqref>
        </x14:dataValidation>
        <x14:dataValidation type="list" operator="equal" allowBlank="1" showInputMessage="1" showErrorMessage="1">
          <x14:formula1>
            <xm:f>'C:\Users\oeencisog\Desktop\ESCRITORIO\2. RIESGOS 2022\2. MATRICES DE RIESGOS 2022\9. URGENCIAS\[1. MATRIZ INSTITUCIONAL DE RIESGO OPERACIONAL - APH.xlsx]Listas'!#REF!</xm:f>
          </x14:formula1>
          <xm:sqref>AC403:AD407 AC409:AD413 AC415:AD419 AC421:AD425 AL433:AM437 AC433:AD437 AL403:AM407 AL409:AM413 AL415:AM419 AL421:AM425 AL427:AM431 AC427:AD431</xm:sqref>
        </x14:dataValidation>
        <x14:dataValidation type="list" allowBlank="1" showInputMessage="1" showErrorMessage="1">
          <x14:formula1>
            <xm:f>'C:\Users\oeencisog\Desktop\ESCRITORIO\2. RIESGOS 2022\2. MATRICES DE RIESGOS 2022\4. COMUNICACIONES\[1. MATRIZ INSTITUCIONAL DE RIESGO OPERACIONAL - Comunicaciones.xlsx]Listas'!#REF!</xm:f>
          </x14:formula1>
          <xm:sqref>AN535:AO539 AJ535:AK539 AN541:AO545 AJ541:AK545 Z537:Z539 Y542:Z545 Y541 AA535:AB539 AA541:AB545 AE535:AF539 AE541:AF545 M535:M539 M541:M545 BA535:BA539 BA541:BA545 AQ535:AQ539 AQ541:AQ545 BP535 BP541 U535:Y539 U541:X545 J535:K539 J541:K545 C535:F539 C541:F545 P535:P539 P541:P545</xm:sqref>
        </x14:dataValidation>
        <x14:dataValidation type="list" operator="equal" allowBlank="1" showInputMessage="1" showErrorMessage="1">
          <x14:formula1>
            <xm:f>'C:\Users\oeencisog\Desktop\ESCRITORIO\2. RIESGOS 2022\2. MATRICES DE RIESGOS 2022\4. COMUNICACIONES\[1. MATRIZ INSTITUCIONAL DE RIESGO OPERACIONAL - Comunicaciones.xlsx]Listas'!#REF!</xm:f>
          </x14:formula1>
          <xm:sqref>AC535:AD539 AC541:AD545 AL535:AM539 AL541:AM545</xm:sqref>
        </x14:dataValidation>
        <x14:dataValidation type="list" allowBlank="1" showInputMessage="1" showErrorMessage="1">
          <x14:formula1>
            <xm:f>'C:\Users\oeencisog\Desktop\ESCRITORIO\2. RIESGOS 2022\2. MATRICES DE RIESGOS 2022\14. AMBIENTE FISICO\[1. MATRIZ INSTITUCIONAL DE RIESGO OPERACIONAL - A. Fisico.xlsx]Listas'!#REF!</xm:f>
          </x14:formula1>
          <xm:sqref>AQ559:AQ563 AQ565:AQ569 AQ571:AQ575 AQ577:AQ581 AQ583:AQ587 AQ589:AQ593 AQ595:AQ599 AQ601:AQ605 AN559:AO563 AJ559:AK563 AN565:AO569 AN571:AO575 AN577:AO581 AN583:AO587 AN589:AO593 AN595:AO599 AN601:AO605 AJ565:AK569 AJ571:AK575 AJ577:AK581 AJ583:AK587 AJ589:AK593 AJ595:AK599 AJ601:AK605 Z561:Z563 Y566:Z569 Y565 AA559:AB563 AA565:AB569 AE559:AF563 AE565:AF569 AE571:AF575 AE577:AF581 AE583:AF587 AE589:AF593 AE595:AF599 AE601:AF605 M601:M605 M559:M563 M565:M569 M571:M575 M577:M581 M583:M587 M589:M593 M595:M599 BA559:BA563 BA565:BA569 BA571:BA575 BA577:BA581 BA583:BA587 BA589:BA593 BA595:BA599 BA601:BA605 BZ559:CO563 CV565:DO569 CV571:DO575 CV577:DO581 CV583:DO587 CV589:DO593 CV595:DO599 CV601:DO605 BZ565:CO569 BZ571:CO575 BZ577:CO581 BZ583:CO587 BZ589:CO593 BZ595:CO599 BZ601:CO605 CV559:DO563 CV607:DO611 BZ607:CO611 CV613:DO617 BZ613:CO617 BP559 BP565 BP571 BP577 BP583 BP589 BP595 BP601 U559:Y563 U577:AB581 U565:X569 U571:AB575 U583:AB587 U589:AB593 U595:AB599 U601:AB605 C559:F563 C565:F569 C571:F575 C577:F581 C583:F587 C589:F593 C595:F599 C601:F605 P601:P605 P559:P563 P565:P569 P571:P575 P577:P581 P583:P587 P589:P593 P595:P599 J559:K563 J565:K569 J571:K575 J577:K581 J583:K587 J589:K593 J595:K599 J601:K605</xm:sqref>
        </x14:dataValidation>
        <x14:dataValidation type="list" operator="equal" allowBlank="1" showInputMessage="1" showErrorMessage="1">
          <x14:formula1>
            <xm:f>'C:\Users\oeencisog\Desktop\ESCRITORIO\2. RIESGOS 2022\2. MATRICES DE RIESGOS 2022\14. AMBIENTE FISICO\[1. MATRIZ INSTITUCIONAL DE RIESGO OPERACIONAL - A. Fisico.xlsx]Listas'!#REF!</xm:f>
          </x14:formula1>
          <xm:sqref>AC559:AD563 AC565:AD569 AC571:AD575 AC577:AD581 AC583:AD587 AC589:AD593 AC595:AD599 AC601:AD605 AL559:AM563 AL565:AM569 AL571:AM575 AL577:AM581 AL583:AM587 AL589:AM593 AL595:AM599 AL601:AM605</xm:sqref>
        </x14:dataValidation>
        <x14:dataValidation type="list" allowBlank="1" showInputMessage="1" showErrorMessage="1">
          <x14:formula1>
            <xm:f>'C:\Users\oeencisog\Desktop\ESCRITORIO\2. RIESGOS 2022\2. MATRICES DE RIESGOS 2022\2. JURIDICA\[1. MATRIZ INSTITUCIONAL DE RIESGO OPERACIONAL - Juridica.xlsx]Listas'!#REF!</xm:f>
          </x14:formula1>
          <xm:sqref>AN607:AO611 AJ607:AK611 AN613:AO617 AJ613:AK617 Z609:Z611 Y614:Z617 Y613 AA607:AB611 AA613:AB617 AE607:AF611 AE613:AF617 M607:M611 M613:M617 BA607:BA611 BA613:BA617 AQ607:AQ611 AQ613:AQ617 BP607 BP613 U607:Y611 U613:X617 J607:K611 J613:K617 C607:F611 C613:F617 P607:P611 P613:P617</xm:sqref>
        </x14:dataValidation>
        <x14:dataValidation type="list" operator="equal" allowBlank="1" showInputMessage="1" showErrorMessage="1">
          <x14:formula1>
            <xm:f>'C:\Users\oeencisog\Desktop\ESCRITORIO\2. RIESGOS 2022\2. MATRICES DE RIESGOS 2022\2. JURIDICA\[1. MATRIZ INSTITUCIONAL DE RIESGO OPERACIONAL - Juridica.xlsx]Listas'!#REF!</xm:f>
          </x14:formula1>
          <xm:sqref>AC607:AD611 AC613:AD617 AL607:AM611 AL613:AM617</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BZ643:CO647 CV649:DO653 BZ649:CO653 CV655:DO659 BZ655:CO659 CV637:DO641 BZ637:CO641 CV643:DO647</xm:sqref>
        </x14:dataValidation>
        <x14:dataValidation type="list" allowBlank="1" showInputMessage="1" showErrorMessage="1">
          <x14:formula1>
            <xm:f>'C:\Users\oeencisog\Desktop\ESCRITORIO\2. RIESGOS 2022\2. MATRICES DE RIESGOS 2022\17. CONTROL INTERNO\[MATRIS INSTITUCIONAL OCI.xlsx]Listas'!#REF!</xm:f>
          </x14:formula1>
          <xm:sqref>AQ637:AQ641 AQ643:AQ647 AQ649:AQ653 AQ655:AQ659 AN637:AO641 AJ637:AK641 AN643:AO647 AN649:AO653 AN655:AO659 AJ643:AK647 AJ649:AK653 AJ655:AK659 Z639:Z641 Y644:Z647 Y643 AA637:AB641 AA643:AB647 AE637:AF641 AE643:AF647 AE649:AF653 AE655:AF659 M637:M641 M643:M647 M649:M653 M655:M659 BA637:BA641 BA643:BA647 BA649:BA653 BA655:BA659 BP637 BP643 BP649 BP655 U637:Y641 U655:AB659 U643:X647 U649:AB653 C637:F641 C643:F647 C649:F653 C655:F659 P637:P641 P643:P647 P649:P653 P655:P659 J637:K641 J643:K647 J649:K653 J655:K659</xm:sqref>
        </x14:dataValidation>
        <x14:dataValidation type="list" operator="equal" allowBlank="1" showInputMessage="1" showErrorMessage="1">
          <x14:formula1>
            <xm:f>'C:\Users\oeencisog\Desktop\ESCRITORIO\2. RIESGOS 2022\2. MATRICES DE RIESGOS 2022\17. CONTROL INTERNO\[MATRIS INSTITUCIONAL OCI.xlsx]Listas'!#REF!</xm:f>
          </x14:formula1>
          <xm:sqref>AC637:AD641 AC643:AD647 AC649:AD653 AC655:AD659 AL637:AM641 AL643:AM647 AL649:AM653 AL655:AM659</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AN475:AO478 AN481:AO481 AN487:AO488 AN493:AO494 AN499:AO500 AN505:AO506 AN511:AO512 AN469:AO469</xm:sqref>
        </x14:dataValidation>
        <x14:dataValidation type="list" allowBlank="1" showInputMessage="1" showErrorMessage="1">
          <x14:formula1>
            <xm:f>'C:\Users\oeencisog\Desktop\ESCRITORIO\2. RIESGOS 2022\2. MATRICES DE RIESGOS 2022\7. AMBULATORIO\[1. MATRIZ INSTITUCIONAL DE RIESGO OPERACIONAL - Ambulatorio.xlsx]Listas'!#REF!</xm:f>
          </x14:formula1>
          <xm:sqref>AJ511:AK515 AJ469:AK473 AN470:AO473 AN479:AO479 AJ475:AK479 AJ481:AK485 AN482:AO485 AN489:AO491 AN495:AO497 AN501:AO503 AN507:AO509 AJ487:AK491 AJ493:AK497 AJ499:AK503 AJ505:AK509 AN513:AO515 Z471:Z473 Y476:Z479 Y475 AA469:AB473 AA475:AB479 AE469:AF473 AE475:AF479 AE481:AF485 AE487:AF491 AE493:AF497 AE499:AF503 AE505:AF509 AE511:AF515 U469:Y473 U475:X479 U481:AB485 U487:AB491 U493:AB497 U499:AB503 U505:AB509 U511:AB515 AQ469:AQ473 AQ475:AQ479 AQ481:AQ485 AQ487:AQ491 AQ493:AQ497 AQ499:AQ503 AQ505:AQ509 AQ511:AQ515 M511:M515 M469:M473 M475:M479 M481:M485 M487:M491 M493:M497 M499:M503 M505:M509 BA469:BA473 BA475:BA479 BA505:BA509 BA487:BA491 BP469 BP475 BP481 BP487 BP493 BP499 BP505 BP511 J469:K473 J475:K479 J481:K485 J487:K491 J493:K497 J499:K503 J505:K509 J511:K515 C469:F473 C475:F479 C481:F485 C487:F491 C493:F497 C499:F503 C505:F509 C511:F515 P511:P515 P469:P473 P475:P479 P481:P485 P487:P491 P493:P497 P499:P503 P505:P509</xm:sqref>
        </x14:dataValidation>
        <x14:dataValidation type="list" allowBlank="1" showInputMessage="1" showErrorMessage="1">
          <x14:formula1>
            <xm:f>'C:\Users\oeencisog\Downloads\[1. MATRIZ INSTITUCIONAL DE RIESGO OPERACIONAL - Gerencia de la información gbs (2).xlsx]Listas'!#REF!</xm:f>
          </x14:formula1>
          <xm:sqref>AQ43:AQ47 AQ49:AQ53 AQ55:AQ59 AN43:AO47 AJ43:AK47 AN49:AO53 AN55:AO59 AJ49:AK53 AJ55:AK59 Z45:Z47 Y50:Z53 Y49 AA43:AB47 AA49:AB53 AE43:AF47 AE49:AF53 AE55:AF59 M43:M47 M49:M53 M55:M59 BP43 BP49 BP55 U43:Y47 U49:X53 U55:AB59 C43:F47 C49:F53 C55:F59 P43:P47 P49:P53 P55:P59 J43:K47 J49:K53 J55:K59</xm:sqref>
        </x14:dataValidation>
        <x14:dataValidation type="list" operator="equal" allowBlank="1" showInputMessage="1" showErrorMessage="1">
          <x14:formula1>
            <xm:f>'C:\Users\oeencisog\Downloads\[1. MATRIZ INSTITUCIONAL DE RIESGO OPERACIONAL - Gerencia de la información gbs (2).xlsx]Listas'!#REF!</xm:f>
          </x14:formula1>
          <xm:sqref>AC43:AD47 AC49:AD53 AC55:AD59 AL43:AM47 AL49:AM53 AL55:AM59</xm:sqref>
        </x14:dataValidation>
        <x14:dataValidation type="list" operator="equal" allowBlank="1" showInputMessage="1" showErrorMessage="1">
          <x14:formula1>
            <xm:f>'C:\Users\oeencisog\Desktop\ESCRITORIO\2. RIESGOS 2022\2. MATRICES DE RIESGOS 2022\7. AMBULATORIO\[1. MATRIZ INSTITUCIONAL DE RIESGO OPERACIONAL - Ambulatorio.xlsx]Listas'!#REF!</xm:f>
          </x14:formula1>
          <xm:sqref>AC469:AD473 AC475:AD479 AC481:AD485 AC487:AD491 AC493:AD497 AC499:AD503 AC505:AD509 AC511:AD515 AL469:AM473 AL475:AM479 AL481:AM485 AL487:AM491 AL493:AM497 AL499:AM503 AL505:AM509 AL511:AM515</xm:sqref>
        </x14:dataValidation>
        <x14:dataValidation type="list" allowBlank="1" showInputMessage="1" showErrorMessage="1">
          <x14:formula1>
            <xm:f>'C:\Users\oeencisog\Desktop\ESCRITORIO\2. RIESGOS 2022\2. MATRICES DE RIESGOS 2022\11. COMPLEMENTARIOS\[1. MATRIZ INSTITUCIONAL DE RIESGO OPERACIONAL - Complementarios.xlsx]Listas'!#REF!</xm:f>
          </x14:formula1>
          <xm:sqref>AQ277:AQ281 AQ283:AQ287 AQ289:AQ293 AQ295:AQ299 AQ301:AQ305 AQ307:AQ311 AQ313:AQ317 AQ319:AQ323 AQ325:AQ329 AQ331:AQ335 AQ337:AQ341 AQ343:AQ347 AQ349:AQ353 AQ355:AQ359 AQ361:AQ365 AQ367:AQ371 AN277:AO281 AJ277:AK281 AN283:AO287 AN289:AO293 AN295:AO299 AN301:AO305 AN307:AO311 AN313:AO317 AN319:AO323 AN325:AO329 AN331:AO335 AJ283:AK287 AJ289:AK293 AJ295:AK299 AJ301:AK305 AJ307:AK311 AJ313:AK317 AJ319:AK323 AJ325:AK329 AJ331:AK335 AN337:AO341 AJ337:AK341 AN343:AO347 AJ343:AK347 AN349:AO353 AJ349:AK353 AN355:AO359 AJ355:AK359 AN361:AO365 AJ361:AK365 AN367:AO371 AJ367:AK371 Z279:Z281 Y284:Z287 Y283 AA277:AB281 AA283:AB287 AE325:AF329 AE277:AF281 AE283:AF287 AE289:AF293 AE295:AF299 AE301:AF305 AE307:AF311 AE313:AF317 AE319:AF323 AE331:AF335 AE337:AF341 AE343:AF347 AE349:AF353 AE355:AF359 AE361:AF365 AE367:AF371 M319:M323 M325:M329 M277:M281 M283:M287 M289:M293 M295:M299 M301:M305 M307:M311 M313:M317 M331:M335 M337:M341 M343:M347 M349:M353 M355:M359 M361:M365 M367:M371 BA277:BA281 BA283:BA287 BA289:BA293 BA295:BA299 BA301:BA305 BA307:BA311 BA313:BA317 BA319:BA323 BA325:BA329 BA331:BA335 BA337:BA341 BA343:BA347 BA349:BA353 BA355:BA359 BA361:BA365 BA367:BA371 BZ277:CO281 BZ331:CO335 CV283:DO287 CV289:DO293 CV295:DO299 CV301:DO305 CV307:DO311 CV313:DO317 CV319:DO323 CV325:DO329 CV331:DO335 BZ283:CO287 BZ289:CO293 BZ295:CO299 BZ301:CO305 BZ307:CO311 BZ313:CO317 BZ319:CO323 BZ325:CO329 CV277:DO281 BZ337:CO341 CV337:DO341 BZ343:CO347 CV343:DO347 BZ349:CO353 CV349:DO353 BZ355:CO359 CV355:DO359 BZ361:CO365 CV361:DO365 BZ367:CO371 CV367:DO371 BP277 BP283 BP289 BP295 BP301 BP307 BP313 BP319 BP325 BP331 BP337 BP343 BP349 BP355 BP361 BP367 U325:AB329 U277:Y281 U295:AB299 U283:X287 U289:AB293 U301:AB305 U307:AB311 U313:AB317 U319:AB323 U331:AB335 U337:AB341 U343:AB347 U349:AB353 U355:AB359 U361:AB365 U367:AB371 C277:F281 C283:F287 C289:F293 C295:F299 C301:F305 C307:F311 C313:F317 C319:F323 C325:F329 C331:F335 C337:F341 C343:F347 C349:F353 C355:F359 C361:F365 C367:F371 P319:P323 P277:P281 P325:P329 P283:P287 P289:P293 P295:P299 P301:P305 P307:P311 P313:P317 P331:P335 P337:P341 P343:P347 P349:P353 P355:P359 P361:P365 P367:P371 J277:K281 J325:K329 J283:K287 J289:K293 J295:K299 J301:K305 J307:K311 J313:K317 J319:K323 J331:K335 J337:K341 J343:K347 J349:K353 J355:K359 J361:K365 J367:K371</xm:sqref>
        </x14:dataValidation>
        <x14:dataValidation type="list" operator="equal" allowBlank="1" showInputMessage="1" showErrorMessage="1">
          <x14:formula1>
            <xm:f>'C:\Users\oeencisog\Desktop\ESCRITORIO\2. RIESGOS 2022\2. MATRICES DE RIESGOS 2022\11. COMPLEMENTARIOS\[1. MATRIZ INSTITUCIONAL DE RIESGO OPERACIONAL - Complementarios.xlsx]Listas'!#REF!</xm:f>
          </x14:formula1>
          <xm:sqref>AC325:AD329 AC277:AD281 AC283:AD287 AC289:AD293 AC295:AD299 AC301:AD305 AC307:AD311 AC313:AD317 AC319:AD323 AC331:AD335 AC337:AD341 AC343:AD347 AC349:AD353 AC355:AD359 AC361:AD365 AC367:AD371 AL277:AM281 AL283:AM287 AL289:AM293 AL295:AM299 AL301:AM305 AL307:AM311 AL313:AM317 AL319:AM323 AL325:AM329 AL331:AM335 AL337:AM341 AL343:AM347 AL349:AM353 AL355:AM359 AL361:AM365 AL367:AM371</xm:sqref>
        </x14:dataValidation>
        <x14:dataValidation type="list" allowBlank="1" showInputMessage="1" showErrorMessage="1">
          <x14:formula1>
            <xm:f>Listas!#REF!</xm:f>
          </x14:formula1>
          <xm:sqref>BZ523:CO527 CV523:DO527 BZ529:CO533 CV529:DO533 BZ517:CO521 CV517:DO521</xm:sqref>
        </x14:dataValidation>
        <x14:dataValidation type="list" allowBlank="1" showInputMessage="1" showErrorMessage="1">
          <x14:formula1>
            <xm:f>'C:\Users\oeencisog\Desktop\ESCRITORIO\2. RIESGOS 2022\2. MATRICES DE RIESGOS 2022\12. FINANCIERA\[1. MATRIZ INSTITUCIONAL DE RIESGO OPERACIONAL - Financiera.xlsx]Listas'!#REF!</xm:f>
          </x14:formula1>
          <xm:sqref>AQ517:AQ521 AQ523:AQ527 AQ529:AQ533 AN517:AO521 AJ517:AK521 AN523:AO527 AN529:AO533 AJ523:AK527 AJ529:AK533 Z519:Z521 Y524:Z527 Y523 AA517:AB521 AA523:AB527 AE517:AF521 AE523:AF527 AE529:AF533 M517:M521 M523:M527 M529:M533 BA517:BA521 BA523:BA527 BA529:BA533 BP517 BP523 BP529 U517:Y521 U523:X527 U529:AB533 C517:F521 C523:F527 C529:F533 P517:P521 P523:P527 P529:P533 J517:K521 J523:K527 J529:K533</xm:sqref>
        </x14:dataValidation>
        <x14:dataValidation type="list" operator="equal" allowBlank="1" showInputMessage="1" showErrorMessage="1">
          <x14:formula1>
            <xm:f>'C:\Users\oeencisog\Desktop\ESCRITORIO\2. RIESGOS 2022\2. MATRICES DE RIESGOS 2022\12. FINANCIERA\[1. MATRIZ INSTITUCIONAL DE RIESGO OPERACIONAL - Financiera.xlsx]Listas'!#REF!</xm:f>
          </x14:formula1>
          <xm:sqref>AC517:AD521 AC523:AD527 AC529:AD533 AL517:AM521 AL523:AM527 AL529:AM533</xm:sqref>
        </x14:dataValidation>
        <x14:dataValidation type="list" allowBlank="1" showInputMessage="1" showErrorMessage="1">
          <x14:formula1>
            <xm:f>'C:\Users\oeencisog\Desktop\ESCRITORIO\2. RIESGOS 2022\2. MATRICES DE RIESGOS 2022\13. TICS\[1. MATRIZ INSTITUCIONAL DE RIESGO OPERACIONAL - TICS.xlsx]Listas'!#REF!</xm:f>
          </x14:formula1>
          <xm:sqref>AQ547:AQ551 AQ553:AQ557 AN547:AO551 AJ547:AK551 AN553:AO557 AJ553:AK557 Z549:Z551 Y554:Z557 Y553 AA547:AB551 AA553:AB557 AE547:AF551 AE553:AF557 M547:M551 M553:M557 BA547:BA551 BA553:BA557 BZ547:CO551 CV553:DO557 BZ553:CO557 CV547:DO551 BP547 BP553 U547:Y551 U553:X557 C547:F551 C553:F557 P547:P551 P553:P557 J547:K551 J553:K557</xm:sqref>
        </x14:dataValidation>
        <x14:dataValidation type="list" operator="equal" allowBlank="1" showInputMessage="1" showErrorMessage="1">
          <x14:formula1>
            <xm:f>'C:\Users\oeencisog\Desktop\ESCRITORIO\2. RIESGOS 2022\2. MATRICES DE RIESGOS 2022\13. TICS\[1. MATRIZ INSTITUCIONAL DE RIESGO OPERACIONAL - TICS.xlsx]Listas'!#REF!</xm:f>
          </x14:formula1>
          <xm:sqref>AC547:AD551 AC553:AD557 AL547:AM551 AL553:AM557</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AQ619:AQ623 AQ625:AQ629 AQ631:AQ635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J619:J623 J631:J635 J625:J629</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P619:P623 P625:P629 P631:P635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F619:F623 F625:F629 F631:F635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K619:K623 K625:K629 K631:K635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U619:U623 U625:U629 U631:U635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C619:C623 C625:C629 C631:C635</xm:sqref>
        </x14:dataValidation>
        <x14:dataValidation type="list" operator="equal" allowBlank="1" showInputMessage="1" showErrorMessage="1">
          <x14:formula1>
            <xm:f>'C:\Users\oeencisog\Desktop\ESCRITORIO\2. RIESGOS 2022\2. MATRICES DE RIESGOS 2022\18. CONTROL INTERNO DISCIPLINARIO\[MATRIZ GESTIÓN DEL RIESGO OCID 2022.xlsx]Listas'!#REF!</xm:f>
          </x14:formula1>
          <xm:sqref>AC619:AD623 AC625:AD629 AC631:AD635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BP619 BP625 BP631</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BZ619:CO623 CZ625:DO629 CZ631:DO635 BZ625:CO629 BZ631:CO635 CZ619:DO623</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D619:D623 D625:D629 D631:D635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BA619:BA623 BA625:BA629 BA631:BA635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E619:E623 E625:E629 E631:E635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M619:M623 M625:M629 M631:M635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V619:V623 V625:V629 V631:V635</xm:sqref>
        </x14:dataValidation>
        <x14:dataValidation type="list" operator="equal" allowBlank="1" showInputMessage="1" showErrorMessage="1">
          <x14:formula1>
            <xm:f>'C:\Users\oeencisog\Desktop\ESCRITORIO\2. RIESGOS 2022\2. MATRICES DE RIESGOS 2022\18. CONTROL INTERNO DISCIPLINARIO\[MATRIZ GESTIÓN DEL RIESGO OCID 2022.xlsx]Listas'!#REF!</xm:f>
          </x14:formula1>
          <xm:sqref>AL619:AM623 AL625:AM629 AL631:AM635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AE619:AF623 AE625:AF629 AE631:AF635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AA619:AB623 AA631:AB635 AA625:AB629</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Z621:Z623 Y631:Z635 Y619:Y623 Y626:Z629 Y625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AN619:AO623 AJ619:AK623 AN625:AO629 AN631:AO635 AJ625:AK629 AJ631:AK635 CV619:CY623 CV625:CY629 CV631:CY635</xm:sqref>
        </x14:dataValidation>
        <x14:dataValidation type="list" allowBlank="1" showInputMessage="1" showErrorMessage="1">
          <x14:formula1>
            <xm:f>'C:\Users\oeencisog\Desktop\ESCRITORIO\2. RIESGOS 2022\2. MATRICES DE RIESGOS 2022\18. CONTROL INTERNO DISCIPLINARIO\[MATRIZ GESTIÓN DEL RIESGO OCID 2022.xlsx]Listas'!#REF!</xm:f>
          </x14:formula1>
          <xm:sqref>W619:X623 W631:X635 W625:X629</xm:sqref>
        </x14:dataValidation>
        <x14:dataValidation type="list" allowBlank="1" showInputMessage="1" showErrorMessage="1">
          <x14:formula1>
            <xm:f>'C:\Users\oeencisog\Desktop\ESCRITORIO\2. RIESGOS 2022\2. MATRICES DE RIESGOS 2022\9. URGENCIAS\[1. MATRIZ INSTITUCIONAL DE RIESGO OPERACIONAL - Urgencias.xlsx]Listas'!#REF!</xm:f>
          </x14:formula1>
          <xm:sqref>CV91:DO95 BZ91:CO95 CV97:DO101 BZ97:CO101 CV103:DO107 BZ103:CO107 CV109:DO113 BZ109:CO113 CV115:DO119 BZ115:CO119 CV121:DO125 BZ121:CO125 CV127:DO131 BZ127:CO131 CV133:DO137 BZ133:CO137 CV139:DO143 BZ139:CO143 CV145:DO149 BZ145:CO149 CV151:DO155 BZ151:CO155 CV157:DO161 BZ157:CO161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AQ91:AQ95 AQ97:AQ101 AQ103:AQ107 AQ109:AQ113 AQ115:AQ119 AQ121:AQ125 AQ127:AQ131 AQ133:AQ137 AQ139:AQ143 AQ145:AQ149 AQ151:AQ155 AQ157:AQ161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J91:J95 J97:J101 J103:J107 J109:J113 J115:J119 J121:J125 J127:J131 J133:J137 J139:J143 J145:J149 J151:J155 J157:J161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P91:P95 P97:P101 P103:P107 P109:P113 P115:P119 P121:P125 P127:P131 P133:P137 P139:P143 P145:P149 P151:P155 P157:P161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F91:F95 F97:F101 F103:F107 F109:F113 F115:F119 F121:F125 F127:F131 F133:F137 F139:F143 F145:F149 F151:F155 F157:F161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K91:K95 K97:K101 K103:K107 K109:K113 K115:K119 K121:K125 K127:K131 K133:K137 K139:K143 K145:K149 K151:K155 K157:K161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U91:U95 U109:U113 U97:U101 U103:U107 U115:U119 U121:U125 U127:U131 U139:U143 U133:U137 U145:U149 U151:U155 U157:U161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C91:C95 C97:C101 C103:C107 C109:C113 C115:C119 C121:C125 C127:C131 C133:C137 C139:C143 C145:C149 C151:C155 C157:C161</xm:sqref>
        </x14:dataValidation>
        <x14:dataValidation type="list" operator="equal" allowBlank="1" showInputMessage="1" showErrorMessage="1">
          <x14:formula1>
            <xm:f>'C:\Users\oeencisog\Desktop\ESCRITORIO\2. RIESGOS 2022\2. MATRICES DE RIESGOS 2022\6. CALIDAD\[1. MATRIZ INSTITUCIONAL DE RIESGO OPERACIONAL - Seguridad del Paciente.xlsx]Listas'!#REF!</xm:f>
          </x14:formula1>
          <xm:sqref>AC91:AD95 AC97:AD101 AC103:AD107 AC109:AD113 AC115:AD119 AC121:AD125 AC127:AD131 AC139:AD143 AC133:AD137 AC145:AD149 AC151:AD155 AC157:AD161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BP91 BP97 BP103 BP109 BP115 BP121 BP127 BP133 BP139 BP145 BP151 BP157</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D91:D95 D97:D101 D103:D107 D109:D113 D115:D119 D121:D125 D127:D131 D139:D143 D133:D137 D145:D149 D151:D155 D157:D161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BA91:BA95 BA97:BA101 BA103:BA107 BA109:BA113 BA115:BA119 BA121:BA125 BA127:BA131 BA133:BA137 BA139:BA143 BA145:BA149 BA151:BA155 BA157:BA161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E91:E95 E97:E101 E103:E107 E109:E113 E115:E119 E121:E125 E127:E131 E133:E137 E139:E143 E145:E149 E151:E155 E157:E161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M91:M95 M97:M101 M103:M107 M109:M113 M115:M119 M121:M125 M127:M131 M133:M137 M139:M143 M145:M149 M151:M155 M157:M161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V91:V95 V109:V113 V97:V101 V103:V107 V115:V119 V121:V125 V127:V131 V139:V143 V133:V137 V145:V149 V151:V155 V157:V161</xm:sqref>
        </x14:dataValidation>
        <x14:dataValidation type="list" operator="equal" allowBlank="1" showInputMessage="1" showErrorMessage="1">
          <x14:formula1>
            <xm:f>'C:\Users\oeencisog\Desktop\ESCRITORIO\2. RIESGOS 2022\2. MATRICES DE RIESGOS 2022\6. CALIDAD\[1. MATRIZ INSTITUCIONAL DE RIESGO OPERACIONAL - Seguridad del Paciente.xlsx]Listas'!#REF!</xm:f>
          </x14:formula1>
          <xm:sqref>AL91:AM95 AL97:AM101 AL103:AM107 AL109:AM113 AL115:AM119 AL121:AM125 AL127:AM131 AL133:AM137 AL139:AM143 AL145:AM149 AL151:AM155 AL157:AM161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AE91:AF95 AE97:AF101 AE103:AF107 AE109:AF113 AE115:AF119 AE121:AF125 AE127:AF131 AE139:AF143 AE133:AF137 AE145:AF149 AE151:AF155 AE157:AF161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AA91:AB95 AA103:AB107 AA109:AB113 AA115:AB119 AA121:AB125 AA127:AB131 AA97:AB101 AA145:AB149 AA133:AB137 AA139:AB143 AA151:AB155 AA157:AB161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Z93:Z95 Y103:Z107 Y109:Z113 Y115:Z119 Y121:Z125 Y127:Z131 Y91:Y95 Y98:Z101 Y97 Y145:Z149 Y133:Z137 Y139:Z143 Y151:Z155 Y157:Z161</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AN91:AO95 AJ91:AK95 AN97:AO101 AN103:AO107 AN109:AO113 AN115:AO119 AN121:AO125 AN127:AO131 AJ97:AK101 AJ103:AK107 AJ109:AK113 AJ115:AK119 AJ121:AK125 AJ127:AK131 AN133:AO137 AN139:AO143 AN145:AO149 AJ133:AK137 AJ139:AK143 AJ145:AK149 AJ151:AK155 AJ157:AK161 AN157:AO161 AN151:AO155</xm:sqref>
        </x14:dataValidation>
        <x14:dataValidation type="list" allowBlank="1" showInputMessage="1" showErrorMessage="1">
          <x14:formula1>
            <xm:f>'C:\Users\oeencisog\Desktop\ESCRITORIO\2. RIESGOS 2022\2. MATRICES DE RIESGOS 2022\6. CALIDAD\[1. MATRIZ INSTITUCIONAL DE RIESGO OPERACIONAL - Seguridad del Paciente.xlsx]Listas'!#REF!</xm:f>
          </x14:formula1>
          <xm:sqref>W91:X95 W103:X107 W109:X113 W115:X119 W121:X125 W127:X131 W97:X101 W145:X149 W133:X137 W139:X143 W151:X155 W157:X161</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AQ439:AQ443 AQ445:AQ449 AQ451:AQ455 AQ457:AQ461 AQ463:AQ467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J439:J443 J445:J449 J451:J455 J457:J461 J463:J467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P439:P443 P445:P449 P451:P455 P457:P461 P463:P467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F439:F443 F445:F449 F451:F455 F457:F461 F463:F467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K439:K443 K445:K449 K451:K455 K457:K461 K463:K467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U439:U443 U457:U461 U445:U449 U451:U455 U463:U467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C439:C443 C445:C449 C451:C455 C457:C461 C463:C467</xm:sqref>
        </x14:dataValidation>
        <x14:dataValidation type="list" operator="equal" allowBlank="1" showInputMessage="1" showErrorMessage="1">
          <x14:formula1>
            <xm:f>'C:\Users\oeencisog\Desktop\ESCRITORIO\2. RIESGOS 2022\2. MATRICES DE RIESGOS 2022\9. URGENCIAS\[1. MATRIZ INSTITUCIONAL DE RIESGO OPERACIONAL - Salud Mental.xlsx]Listas'!#REF!</xm:f>
          </x14:formula1>
          <xm:sqref>AC439:AD443 AC445:AD449 AC451:AD455 AC457:AD461 AC463:AD467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BP439 BP445 BP451 BP457 BP463</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D439:D443 D445:D449 D451:D455 D457:D461 D463:D467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BA439:BA443 BA445:BA449 BA451:BA455 BA457:BA461 BA463:BA467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E439:E443 E445:E449 E451:E455 E457:E461 E463:E467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M439:M443 M445:M449 M451:M455 M457:M461 M463:M467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V439:V443 V457:V461 V445:V449 V451:V455 V463:V467</xm:sqref>
        </x14:dataValidation>
        <x14:dataValidation type="list" operator="equal" allowBlank="1" showInputMessage="1" showErrorMessage="1">
          <x14:formula1>
            <xm:f>'C:\Users\oeencisog\Desktop\ESCRITORIO\2. RIESGOS 2022\2. MATRICES DE RIESGOS 2022\9. URGENCIAS\[1. MATRIZ INSTITUCIONAL DE RIESGO OPERACIONAL - Salud Mental.xlsx]Listas'!#REF!</xm:f>
          </x14:formula1>
          <xm:sqref>AL439:AM443 AL445:AM449 AL451:AM455 AL457:AM461 AL463:AM467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AE439:AF443 AE445:AF449 AE451:AF455 AE457:AF461 AE463:AF467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AA439:AB443 AA451:AB455 AA457:AB461 AA463:AB467 AA445:AB449</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Z441:Z443 Y451:Z455 Y457:Z461 Y463:Z467 Y439:Y443 Y446:Z449 Y445</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AN439:AO443 AJ439:AK443 AN445:AO449 AN451:AO455 AN457:AO461 AN463:AO467 AJ445:AK449 AJ451:AK455 AJ457:AK461 AJ463:AK467 CV439:CY443 CV445:CY449 CV451:CY455 CV457:CY461 CV463:CY467</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W439:X443 W451:X455 W457:X461 W463:X467 W445:X449</xm:sqref>
        </x14:dataValidation>
        <x14:dataValidation type="list" allowBlank="1" showInputMessage="1" showErrorMessage="1">
          <x14:formula1>
            <xm:f>'C:\Users\oeencisog\Desktop\ESCRITORIO\2. RIESGOS 2022\2. MATRICES DE RIESGOS 2022\9. URGENCIAS\[1. MATRIZ INSTITUCIONAL DE RIESGO OPERACIONAL - Salud Mental.xlsx]Listas'!#REF!</xm:f>
          </x14:formula1>
          <xm:sqref>BZ439:CO443 CZ439:DO443 BZ445:CO449 CZ445:DO449 BZ451:CO455 CZ451:DO455 BZ457:CO461 CZ457:DO461 BZ463:CO467 CZ463:DO467</xm:sqref>
        </x14:dataValidation>
        <x14:dataValidation type="list" allowBlank="1" showInputMessage="1" showErrorMessage="1">
          <x14:formula1>
            <xm:f>Listas!$B$25:$B$29</xm:f>
          </x14:formula1>
          <xm:sqref>I6:R6</xm:sqref>
        </x14:dataValidation>
        <x14:dataValidation type="list" allowBlank="1" showInputMessage="1" showErrorMessage="1">
          <x14:formula1>
            <xm:f>Listas!$A$4:$A$22</xm:f>
          </x14:formula1>
          <xm:sqref>I7:R7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3:AF26"/>
  <sheetViews>
    <sheetView showGridLines="0" topLeftCell="A19" zoomScale="80" zoomScaleNormal="80" workbookViewId="0">
      <selection activeCell="A23" sqref="A23"/>
    </sheetView>
  </sheetViews>
  <sheetFormatPr baseColWidth="10" defaultRowHeight="12.75" x14ac:dyDescent="0.2"/>
  <cols>
    <col min="1" max="2" width="11.42578125" customWidth="1"/>
    <col min="3" max="3" width="18" customWidth="1"/>
    <col min="4" max="4" width="31.140625" customWidth="1"/>
    <col min="5" max="5" width="22.140625" customWidth="1"/>
    <col min="6" max="7" width="22" customWidth="1"/>
    <col min="8" max="8" width="24.5703125" customWidth="1"/>
    <col min="9" max="11" width="21.5703125" customWidth="1"/>
    <col min="12" max="14" width="21.140625" customWidth="1"/>
    <col min="15" max="17" width="21" customWidth="1"/>
    <col min="18" max="20" width="21.7109375" customWidth="1"/>
    <col min="21" max="23" width="21" customWidth="1"/>
    <col min="24" max="25" width="21.140625" customWidth="1"/>
    <col min="26" max="26" width="26.42578125" customWidth="1"/>
    <col min="27" max="29" width="21.5703125" customWidth="1"/>
    <col min="30" max="30" width="18.85546875" customWidth="1"/>
    <col min="31" max="31" width="21.85546875" customWidth="1"/>
    <col min="32" max="32" width="24.28515625" customWidth="1"/>
  </cols>
  <sheetData>
    <row r="3" spans="2:5" ht="14.25" customHeight="1" x14ac:dyDescent="0.2">
      <c r="B3" s="1229" t="s">
        <v>22</v>
      </c>
      <c r="C3" s="1229"/>
      <c r="D3" s="1229"/>
      <c r="E3" s="1229"/>
    </row>
    <row r="4" spans="2:5" ht="66.75" customHeight="1" x14ac:dyDescent="0.2">
      <c r="B4" s="1229"/>
      <c r="C4" s="1229"/>
      <c r="D4" s="1229"/>
      <c r="E4" s="1229"/>
    </row>
    <row r="5" spans="2:5" ht="13.5" thickBot="1" x14ac:dyDescent="0.25"/>
    <row r="6" spans="2:5" ht="15.75" customHeight="1" thickBot="1" x14ac:dyDescent="0.25">
      <c r="B6" s="1" t="s">
        <v>9</v>
      </c>
      <c r="C6" s="2" t="s">
        <v>2</v>
      </c>
      <c r="D6" s="2" t="s">
        <v>10</v>
      </c>
      <c r="E6" s="2" t="s">
        <v>11</v>
      </c>
    </row>
    <row r="7" spans="2:5" ht="66" customHeight="1" thickBot="1" x14ac:dyDescent="0.25">
      <c r="B7" s="3">
        <v>5</v>
      </c>
      <c r="C7" s="4" t="s">
        <v>67</v>
      </c>
      <c r="D7" s="5" t="s">
        <v>12</v>
      </c>
      <c r="E7" s="5" t="s">
        <v>13</v>
      </c>
    </row>
    <row r="8" spans="2:5" ht="66" customHeight="1" thickBot="1" x14ac:dyDescent="0.25">
      <c r="B8" s="3">
        <v>4</v>
      </c>
      <c r="C8" s="4" t="s">
        <v>68</v>
      </c>
      <c r="D8" s="5" t="s">
        <v>14</v>
      </c>
      <c r="E8" s="5" t="s">
        <v>15</v>
      </c>
    </row>
    <row r="9" spans="2:5" ht="66" customHeight="1" thickBot="1" x14ac:dyDescent="0.25">
      <c r="B9" s="3">
        <v>3</v>
      </c>
      <c r="C9" s="4" t="s">
        <v>69</v>
      </c>
      <c r="D9" s="5" t="s">
        <v>16</v>
      </c>
      <c r="E9" s="5" t="s">
        <v>17</v>
      </c>
    </row>
    <row r="10" spans="2:5" ht="66" customHeight="1" thickBot="1" x14ac:dyDescent="0.25">
      <c r="B10" s="3">
        <v>2</v>
      </c>
      <c r="C10" s="4" t="s">
        <v>70</v>
      </c>
      <c r="D10" s="5" t="s">
        <v>18</v>
      </c>
      <c r="E10" s="5" t="s">
        <v>19</v>
      </c>
    </row>
    <row r="11" spans="2:5" ht="66" customHeight="1" thickBot="1" x14ac:dyDescent="0.25">
      <c r="B11" s="3">
        <v>1</v>
      </c>
      <c r="C11" s="4" t="s">
        <v>71</v>
      </c>
      <c r="D11" s="5" t="s">
        <v>20</v>
      </c>
      <c r="E11" s="5" t="s">
        <v>21</v>
      </c>
    </row>
    <row r="15" spans="2:5" ht="41.25" customHeight="1" x14ac:dyDescent="0.2">
      <c r="B15" s="1234" t="s">
        <v>32</v>
      </c>
      <c r="C15" s="1234"/>
      <c r="D15" s="1234"/>
      <c r="E15" s="1234"/>
    </row>
    <row r="16" spans="2:5" ht="25.5" customHeight="1" thickBot="1" x14ac:dyDescent="0.25">
      <c r="B16" s="1234"/>
      <c r="C16" s="1234"/>
      <c r="D16" s="1234"/>
      <c r="E16" s="1234"/>
    </row>
    <row r="17" spans="2:32" ht="36" customHeight="1" thickBot="1" x14ac:dyDescent="0.25">
      <c r="F17" s="1221" t="s">
        <v>126</v>
      </c>
      <c r="G17" s="1222"/>
      <c r="H17" s="1223"/>
      <c r="I17" s="1224" t="s">
        <v>103</v>
      </c>
      <c r="J17" s="1225"/>
      <c r="K17" s="1226"/>
      <c r="L17" s="1248" t="s">
        <v>127</v>
      </c>
      <c r="M17" s="1225"/>
      <c r="N17" s="1249"/>
      <c r="O17" s="1224" t="s">
        <v>133</v>
      </c>
      <c r="P17" s="1225"/>
      <c r="Q17" s="1249"/>
      <c r="R17" s="1239" t="s">
        <v>139</v>
      </c>
      <c r="S17" s="1240"/>
      <c r="T17" s="1241"/>
      <c r="U17" s="1239" t="s">
        <v>145</v>
      </c>
      <c r="V17" s="1240"/>
      <c r="W17" s="1250"/>
      <c r="X17" s="1251" t="s">
        <v>150</v>
      </c>
      <c r="Y17" s="1240"/>
      <c r="Z17" s="1241"/>
      <c r="AA17" s="1239" t="s">
        <v>114</v>
      </c>
      <c r="AB17" s="1240"/>
      <c r="AC17" s="1241"/>
      <c r="AD17" s="1239" t="s">
        <v>166</v>
      </c>
      <c r="AE17" s="1240"/>
      <c r="AF17" s="1241"/>
    </row>
    <row r="18" spans="2:32" ht="15.75" customHeight="1" thickBot="1" x14ac:dyDescent="0.25">
      <c r="B18" s="1" t="s">
        <v>23</v>
      </c>
      <c r="C18" s="7" t="s">
        <v>24</v>
      </c>
      <c r="D18" s="1230" t="s">
        <v>10</v>
      </c>
      <c r="E18" s="1231"/>
      <c r="F18" s="16" t="s">
        <v>23</v>
      </c>
      <c r="G18" s="21" t="s">
        <v>120</v>
      </c>
      <c r="H18" s="22" t="s">
        <v>10</v>
      </c>
      <c r="I18" s="9" t="s">
        <v>23</v>
      </c>
      <c r="J18" s="10" t="s">
        <v>24</v>
      </c>
      <c r="K18" s="11" t="s">
        <v>10</v>
      </c>
      <c r="L18" s="9" t="s">
        <v>23</v>
      </c>
      <c r="M18" s="10" t="s">
        <v>24</v>
      </c>
      <c r="N18" s="10" t="s">
        <v>10</v>
      </c>
      <c r="O18" s="9" t="s">
        <v>23</v>
      </c>
      <c r="P18" s="10" t="s">
        <v>24</v>
      </c>
      <c r="Q18" s="10" t="s">
        <v>10</v>
      </c>
      <c r="R18" s="9" t="s">
        <v>23</v>
      </c>
      <c r="S18" s="10" t="s">
        <v>24</v>
      </c>
      <c r="T18" s="10" t="s">
        <v>10</v>
      </c>
      <c r="U18" s="9" t="s">
        <v>23</v>
      </c>
      <c r="V18" s="10" t="s">
        <v>24</v>
      </c>
      <c r="W18" s="11" t="s">
        <v>10</v>
      </c>
      <c r="X18" s="9" t="s">
        <v>23</v>
      </c>
      <c r="Y18" s="10" t="s">
        <v>24</v>
      </c>
      <c r="Z18" s="10" t="s">
        <v>10</v>
      </c>
      <c r="AA18" s="9" t="s">
        <v>23</v>
      </c>
      <c r="AB18" s="10" t="s">
        <v>24</v>
      </c>
      <c r="AC18" s="10" t="s">
        <v>10</v>
      </c>
      <c r="AD18" s="56" t="s">
        <v>23</v>
      </c>
      <c r="AE18" s="56" t="s">
        <v>24</v>
      </c>
      <c r="AF18" s="53" t="s">
        <v>10</v>
      </c>
    </row>
    <row r="19" spans="2:32" ht="51.75" customHeight="1" thickBot="1" x14ac:dyDescent="0.25">
      <c r="B19" s="161" t="s">
        <v>344</v>
      </c>
      <c r="C19" s="60" t="s">
        <v>72</v>
      </c>
      <c r="D19" s="1237" t="s">
        <v>25</v>
      </c>
      <c r="E19" s="1238"/>
      <c r="F19" s="16"/>
      <c r="G19" s="21"/>
      <c r="H19" s="22"/>
      <c r="I19" s="9"/>
      <c r="J19" s="10"/>
      <c r="K19" s="59"/>
      <c r="L19" s="9"/>
      <c r="M19" s="10"/>
      <c r="N19" s="10"/>
      <c r="O19" s="9"/>
      <c r="P19" s="10"/>
      <c r="Q19" s="59"/>
      <c r="R19" s="9"/>
      <c r="S19" s="10"/>
      <c r="T19" s="10"/>
      <c r="U19" s="9"/>
      <c r="V19" s="10"/>
      <c r="W19" s="59"/>
      <c r="X19" s="9"/>
      <c r="Y19" s="10"/>
      <c r="Z19" s="59"/>
      <c r="AA19" s="9"/>
      <c r="AB19" s="10"/>
      <c r="AC19" s="59"/>
      <c r="AD19" s="9"/>
      <c r="AE19" s="10"/>
      <c r="AF19" s="53"/>
    </row>
    <row r="20" spans="2:32" ht="43.5" customHeight="1" thickBot="1" x14ac:dyDescent="0.25">
      <c r="B20" s="162" t="s">
        <v>343</v>
      </c>
      <c r="C20" s="60" t="s">
        <v>73</v>
      </c>
      <c r="D20" s="1235" t="s">
        <v>172</v>
      </c>
      <c r="E20" s="1236"/>
      <c r="F20" s="16"/>
      <c r="G20" s="21"/>
      <c r="H20" s="22"/>
      <c r="I20" s="9"/>
      <c r="J20" s="10"/>
      <c r="K20" s="59"/>
      <c r="L20" s="9"/>
      <c r="M20" s="10"/>
      <c r="N20" s="10"/>
      <c r="O20" s="9"/>
      <c r="P20" s="10"/>
      <c r="Q20" s="59"/>
      <c r="R20" s="9"/>
      <c r="S20" s="10"/>
      <c r="T20" s="10"/>
      <c r="U20" s="9"/>
      <c r="V20" s="10"/>
      <c r="W20" s="59"/>
      <c r="X20" s="9"/>
      <c r="Y20" s="10"/>
      <c r="Z20" s="59"/>
      <c r="AA20" s="9"/>
      <c r="AB20" s="10"/>
      <c r="AC20" s="59"/>
      <c r="AD20" s="9"/>
      <c r="AE20" s="10"/>
      <c r="AF20" s="53"/>
    </row>
    <row r="21" spans="2:32" ht="43.5" customHeight="1" thickBot="1" x14ac:dyDescent="0.25">
      <c r="B21" s="162" t="s">
        <v>342</v>
      </c>
      <c r="C21" s="60" t="s">
        <v>74</v>
      </c>
      <c r="D21" s="1235" t="s">
        <v>171</v>
      </c>
      <c r="E21" s="1236"/>
      <c r="F21" s="16"/>
      <c r="G21" s="21"/>
      <c r="H21" s="22"/>
      <c r="I21" s="9"/>
      <c r="J21" s="10"/>
      <c r="K21" s="59"/>
      <c r="L21" s="9"/>
      <c r="M21" s="10"/>
      <c r="N21" s="10"/>
      <c r="O21" s="9"/>
      <c r="P21" s="10"/>
      <c r="Q21" s="59"/>
      <c r="R21" s="9"/>
      <c r="S21" s="10"/>
      <c r="T21" s="10"/>
      <c r="U21" s="9"/>
      <c r="V21" s="10"/>
      <c r="W21" s="59"/>
      <c r="X21" s="9"/>
      <c r="Y21" s="10"/>
      <c r="Z21" s="59"/>
      <c r="AA21" s="9"/>
      <c r="AB21" s="10"/>
      <c r="AC21" s="59"/>
      <c r="AD21" s="9"/>
      <c r="AE21" s="10"/>
      <c r="AF21" s="53"/>
    </row>
    <row r="22" spans="2:32" ht="111.75" customHeight="1" thickBot="1" x14ac:dyDescent="0.25">
      <c r="B22" s="6">
        <v>5</v>
      </c>
      <c r="C22" s="8" t="s">
        <v>72</v>
      </c>
      <c r="D22" s="1232" t="s">
        <v>25</v>
      </c>
      <c r="E22" s="1233"/>
      <c r="F22" s="17">
        <v>5</v>
      </c>
      <c r="G22" s="18" t="s">
        <v>104</v>
      </c>
      <c r="H22" s="19" t="s">
        <v>121</v>
      </c>
      <c r="I22" s="12">
        <v>5</v>
      </c>
      <c r="J22" s="13" t="s">
        <v>104</v>
      </c>
      <c r="K22" s="14" t="s">
        <v>105</v>
      </c>
      <c r="L22" s="12">
        <v>5</v>
      </c>
      <c r="M22" s="13" t="s">
        <v>104</v>
      </c>
      <c r="N22" s="14" t="s">
        <v>128</v>
      </c>
      <c r="O22" s="12">
        <v>5</v>
      </c>
      <c r="P22" s="13" t="s">
        <v>104</v>
      </c>
      <c r="Q22" s="23" t="s">
        <v>134</v>
      </c>
      <c r="R22" s="15">
        <v>5</v>
      </c>
      <c r="S22" s="13" t="s">
        <v>104</v>
      </c>
      <c r="T22" s="24" t="s">
        <v>140</v>
      </c>
      <c r="U22" s="15">
        <v>5</v>
      </c>
      <c r="V22" s="13" t="s">
        <v>104</v>
      </c>
      <c r="W22" s="14" t="s">
        <v>146</v>
      </c>
      <c r="X22" s="15">
        <v>5</v>
      </c>
      <c r="Y22" s="25" t="s">
        <v>104</v>
      </c>
      <c r="Z22" s="26" t="s">
        <v>151</v>
      </c>
      <c r="AA22" s="15">
        <v>5</v>
      </c>
      <c r="AB22" s="13" t="s">
        <v>104</v>
      </c>
      <c r="AC22" s="52" t="s">
        <v>115</v>
      </c>
      <c r="AD22" s="15">
        <v>5</v>
      </c>
      <c r="AE22" s="13" t="s">
        <v>104</v>
      </c>
      <c r="AF22" s="54" t="s">
        <v>169</v>
      </c>
    </row>
    <row r="23" spans="2:32" ht="104.25" customHeight="1" thickBot="1" x14ac:dyDescent="0.25">
      <c r="B23" s="6">
        <v>4</v>
      </c>
      <c r="C23" s="8" t="s">
        <v>73</v>
      </c>
      <c r="D23" s="1227" t="s">
        <v>26</v>
      </c>
      <c r="E23" s="1228"/>
      <c r="F23" s="17">
        <v>4</v>
      </c>
      <c r="G23" s="18" t="s">
        <v>106</v>
      </c>
      <c r="H23" s="19" t="s">
        <v>122</v>
      </c>
      <c r="I23" s="12">
        <v>4</v>
      </c>
      <c r="J23" s="13" t="s">
        <v>106</v>
      </c>
      <c r="K23" s="14" t="s">
        <v>107</v>
      </c>
      <c r="L23" s="12">
        <v>4</v>
      </c>
      <c r="M23" s="13" t="s">
        <v>106</v>
      </c>
      <c r="N23" s="14" t="s">
        <v>129</v>
      </c>
      <c r="O23" s="12">
        <v>4</v>
      </c>
      <c r="P23" s="13" t="s">
        <v>106</v>
      </c>
      <c r="Q23" s="23" t="s">
        <v>135</v>
      </c>
      <c r="R23" s="15">
        <v>4</v>
      </c>
      <c r="S23" s="13" t="s">
        <v>106</v>
      </c>
      <c r="T23" s="24" t="s">
        <v>141</v>
      </c>
      <c r="U23" s="15">
        <v>4</v>
      </c>
      <c r="V23" s="13" t="s">
        <v>106</v>
      </c>
      <c r="W23" s="14" t="s">
        <v>147</v>
      </c>
      <c r="X23" s="15">
        <v>4</v>
      </c>
      <c r="Y23" s="25" t="s">
        <v>106</v>
      </c>
      <c r="Z23" s="14" t="s">
        <v>152</v>
      </c>
      <c r="AA23" s="15">
        <v>4</v>
      </c>
      <c r="AB23" s="13" t="s">
        <v>106</v>
      </c>
      <c r="AC23" s="52" t="s">
        <v>116</v>
      </c>
      <c r="AD23" s="15">
        <v>4</v>
      </c>
      <c r="AE23" s="13" t="s">
        <v>106</v>
      </c>
      <c r="AF23" s="55" t="s">
        <v>167</v>
      </c>
    </row>
    <row r="24" spans="2:32" ht="94.5" customHeight="1" thickBot="1" x14ac:dyDescent="0.25">
      <c r="B24" s="6">
        <v>3</v>
      </c>
      <c r="C24" s="8" t="s">
        <v>74</v>
      </c>
      <c r="D24" s="1227" t="s">
        <v>27</v>
      </c>
      <c r="E24" s="1228"/>
      <c r="F24" s="15">
        <v>3</v>
      </c>
      <c r="G24" s="18" t="s">
        <v>108</v>
      </c>
      <c r="H24" s="19" t="s">
        <v>123</v>
      </c>
      <c r="I24" s="12">
        <v>3</v>
      </c>
      <c r="J24" s="13" t="s">
        <v>108</v>
      </c>
      <c r="K24" s="14" t="s">
        <v>109</v>
      </c>
      <c r="L24" s="12">
        <v>3</v>
      </c>
      <c r="M24" s="13" t="s">
        <v>108</v>
      </c>
      <c r="N24" s="14" t="s">
        <v>130</v>
      </c>
      <c r="O24" s="12">
        <v>3</v>
      </c>
      <c r="P24" s="13" t="s">
        <v>108</v>
      </c>
      <c r="Q24" s="23" t="s">
        <v>136</v>
      </c>
      <c r="R24" s="15">
        <v>3</v>
      </c>
      <c r="S24" s="13" t="s">
        <v>108</v>
      </c>
      <c r="T24" s="24" t="s">
        <v>142</v>
      </c>
      <c r="U24" s="15">
        <v>3</v>
      </c>
      <c r="V24" s="13" t="s">
        <v>108</v>
      </c>
      <c r="W24" s="14" t="s">
        <v>148</v>
      </c>
      <c r="X24" s="15">
        <v>3</v>
      </c>
      <c r="Y24" s="25" t="s">
        <v>108</v>
      </c>
      <c r="Z24" s="14" t="s">
        <v>153</v>
      </c>
      <c r="AA24" s="15">
        <v>3</v>
      </c>
      <c r="AB24" s="13" t="s">
        <v>108</v>
      </c>
      <c r="AC24" s="52" t="s">
        <v>117</v>
      </c>
      <c r="AD24" s="15">
        <v>3</v>
      </c>
      <c r="AE24" s="13" t="s">
        <v>108</v>
      </c>
      <c r="AF24" s="55" t="s">
        <v>168</v>
      </c>
    </row>
    <row r="25" spans="2:32" ht="113.25" customHeight="1" thickBot="1" x14ac:dyDescent="0.25">
      <c r="B25" s="6">
        <v>2</v>
      </c>
      <c r="C25" s="8" t="s">
        <v>75</v>
      </c>
      <c r="D25" s="1227" t="s">
        <v>28</v>
      </c>
      <c r="E25" s="1228"/>
      <c r="F25" s="15">
        <v>2</v>
      </c>
      <c r="G25" s="18" t="s">
        <v>110</v>
      </c>
      <c r="H25" s="19" t="s">
        <v>124</v>
      </c>
      <c r="I25" s="12">
        <v>2</v>
      </c>
      <c r="J25" s="13" t="s">
        <v>110</v>
      </c>
      <c r="K25" s="14" t="s">
        <v>111</v>
      </c>
      <c r="L25" s="12">
        <v>2</v>
      </c>
      <c r="M25" s="13" t="s">
        <v>110</v>
      </c>
      <c r="N25" s="14" t="s">
        <v>131</v>
      </c>
      <c r="O25" s="12">
        <v>2</v>
      </c>
      <c r="P25" s="13" t="s">
        <v>110</v>
      </c>
      <c r="Q25" s="23" t="s">
        <v>137</v>
      </c>
      <c r="R25" s="15">
        <v>2</v>
      </c>
      <c r="S25" s="13" t="s">
        <v>110</v>
      </c>
      <c r="T25" s="24" t="s">
        <v>143</v>
      </c>
      <c r="U25" s="15">
        <v>2</v>
      </c>
      <c r="V25" s="13" t="s">
        <v>110</v>
      </c>
      <c r="W25" s="14" t="s">
        <v>149</v>
      </c>
      <c r="X25" s="15">
        <v>2</v>
      </c>
      <c r="Y25" s="25" t="s">
        <v>110</v>
      </c>
      <c r="Z25" s="14" t="s">
        <v>154</v>
      </c>
      <c r="AA25" s="15">
        <v>2</v>
      </c>
      <c r="AB25" s="13" t="s">
        <v>110</v>
      </c>
      <c r="AC25" s="14" t="s">
        <v>118</v>
      </c>
      <c r="AD25" s="1242" t="s">
        <v>170</v>
      </c>
      <c r="AE25" s="1243"/>
      <c r="AF25" s="1244"/>
    </row>
    <row r="26" spans="2:32" ht="90.75" customHeight="1" thickBot="1" x14ac:dyDescent="0.25">
      <c r="B26" s="6">
        <v>1</v>
      </c>
      <c r="C26" s="8" t="s">
        <v>76</v>
      </c>
      <c r="D26" s="1227" t="s">
        <v>29</v>
      </c>
      <c r="E26" s="1228"/>
      <c r="F26" s="15">
        <v>1</v>
      </c>
      <c r="G26" s="18" t="s">
        <v>112</v>
      </c>
      <c r="H26" s="20" t="s">
        <v>125</v>
      </c>
      <c r="I26" s="12">
        <v>1</v>
      </c>
      <c r="J26" s="13" t="s">
        <v>112</v>
      </c>
      <c r="K26" s="14" t="s">
        <v>113</v>
      </c>
      <c r="L26" s="12">
        <v>1</v>
      </c>
      <c r="M26" s="13" t="s">
        <v>112</v>
      </c>
      <c r="N26" s="14" t="s">
        <v>132</v>
      </c>
      <c r="O26" s="12">
        <v>1</v>
      </c>
      <c r="P26" s="13" t="s">
        <v>112</v>
      </c>
      <c r="Q26" s="23" t="s">
        <v>138</v>
      </c>
      <c r="R26" s="15">
        <v>1</v>
      </c>
      <c r="S26" s="13" t="s">
        <v>112</v>
      </c>
      <c r="T26" s="24" t="s">
        <v>144</v>
      </c>
      <c r="U26" s="15">
        <v>1</v>
      </c>
      <c r="V26" s="13" t="s">
        <v>112</v>
      </c>
      <c r="W26" s="14" t="s">
        <v>144</v>
      </c>
      <c r="X26" s="15">
        <v>1</v>
      </c>
      <c r="Y26" s="25" t="s">
        <v>112</v>
      </c>
      <c r="Z26" s="14" t="s">
        <v>155</v>
      </c>
      <c r="AA26" s="15">
        <v>1</v>
      </c>
      <c r="AB26" s="13" t="s">
        <v>112</v>
      </c>
      <c r="AC26" s="14" t="s">
        <v>119</v>
      </c>
      <c r="AD26" s="1245"/>
      <c r="AE26" s="1246"/>
      <c r="AF26" s="1247"/>
    </row>
  </sheetData>
  <mergeCells count="21">
    <mergeCell ref="AD17:AF17"/>
    <mergeCell ref="AD25:AF26"/>
    <mergeCell ref="AA17:AC17"/>
    <mergeCell ref="L17:N17"/>
    <mergeCell ref="O17:Q17"/>
    <mergeCell ref="R17:T17"/>
    <mergeCell ref="U17:W17"/>
    <mergeCell ref="X17:Z17"/>
    <mergeCell ref="F17:H17"/>
    <mergeCell ref="I17:K17"/>
    <mergeCell ref="D26:E26"/>
    <mergeCell ref="B3:E4"/>
    <mergeCell ref="D18:E18"/>
    <mergeCell ref="D22:E22"/>
    <mergeCell ref="D23:E23"/>
    <mergeCell ref="D24:E24"/>
    <mergeCell ref="D25:E25"/>
    <mergeCell ref="B15:E16"/>
    <mergeCell ref="D20:E20"/>
    <mergeCell ref="D21:E21"/>
    <mergeCell ref="D19:E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225"/>
  <sheetViews>
    <sheetView view="pageBreakPreview" topLeftCell="A16" zoomScale="60" zoomScaleNormal="100" workbookViewId="0">
      <selection activeCell="O8" sqref="O8"/>
    </sheetView>
  </sheetViews>
  <sheetFormatPr baseColWidth="10" defaultRowHeight="12.75" x14ac:dyDescent="0.2"/>
  <cols>
    <col min="1" max="1" width="11.42578125" style="27"/>
    <col min="2" max="2" width="20.42578125" style="27" customWidth="1"/>
    <col min="3" max="3" width="20.28515625" style="27" customWidth="1"/>
    <col min="4" max="4" width="23.140625" style="27" customWidth="1"/>
    <col min="5" max="5" width="25.140625" style="27" customWidth="1"/>
    <col min="6" max="6" width="20.28515625" style="27" customWidth="1"/>
    <col min="7" max="7" width="8.42578125" style="27" customWidth="1"/>
    <col min="8" max="8" width="10.7109375" style="27" customWidth="1"/>
    <col min="9" max="9" width="11.42578125" style="27" customWidth="1"/>
    <col min="10" max="10" width="20.28515625" style="27" customWidth="1"/>
    <col min="11" max="11" width="9.28515625" style="27" customWidth="1"/>
    <col min="12" max="12" width="29.42578125" style="27" customWidth="1"/>
    <col min="13" max="17" width="34.140625" style="27" customWidth="1"/>
    <col min="18" max="16384" width="11.42578125" style="27"/>
  </cols>
  <sheetData>
    <row r="1" spans="1:17" ht="24.75" customHeight="1" x14ac:dyDescent="0.2">
      <c r="A1" s="1330" t="s">
        <v>324</v>
      </c>
      <c r="B1" s="1330"/>
      <c r="C1" s="1330"/>
      <c r="D1" s="1330"/>
      <c r="E1" s="1330"/>
      <c r="F1" s="1330"/>
      <c r="G1" s="1330"/>
      <c r="H1" s="1330"/>
      <c r="I1" s="1330"/>
      <c r="J1" s="1330"/>
      <c r="L1" s="1331" t="s">
        <v>325</v>
      </c>
      <c r="M1" s="1331"/>
      <c r="N1" s="1331"/>
      <c r="O1" s="1331"/>
      <c r="P1" s="1331"/>
      <c r="Q1" s="1331"/>
    </row>
    <row r="2" spans="1:17" ht="25.5" customHeight="1" x14ac:dyDescent="0.2">
      <c r="A2" s="1330"/>
      <c r="B2" s="1330"/>
      <c r="C2" s="1330"/>
      <c r="D2" s="1330"/>
      <c r="E2" s="1330"/>
      <c r="F2" s="1330"/>
      <c r="G2" s="1330"/>
      <c r="H2" s="1330"/>
      <c r="I2" s="1330"/>
      <c r="J2" s="1330"/>
      <c r="L2" s="1331"/>
      <c r="M2" s="1331"/>
      <c r="N2" s="1331"/>
      <c r="O2" s="1331"/>
      <c r="P2" s="1331"/>
      <c r="Q2" s="1331"/>
    </row>
    <row r="3" spans="1:17" ht="15.75" thickBot="1" x14ac:dyDescent="0.3">
      <c r="C3" s="57"/>
      <c r="D3" s="57"/>
      <c r="E3" s="57"/>
      <c r="F3" s="57"/>
      <c r="G3" s="57"/>
      <c r="H3" s="57"/>
      <c r="I3" s="57"/>
      <c r="J3" s="57"/>
      <c r="K3" s="57"/>
    </row>
    <row r="4" spans="1:17" ht="45" customHeight="1" x14ac:dyDescent="0.25">
      <c r="A4" s="1255" t="s">
        <v>54</v>
      </c>
      <c r="B4" s="1255" t="s">
        <v>259</v>
      </c>
      <c r="C4" s="1255" t="s">
        <v>184</v>
      </c>
      <c r="D4" s="1275" t="s">
        <v>185</v>
      </c>
      <c r="E4" s="1255" t="s">
        <v>186</v>
      </c>
      <c r="F4" s="1255" t="s">
        <v>187</v>
      </c>
      <c r="G4" s="1261" t="s">
        <v>188</v>
      </c>
      <c r="H4" s="1262"/>
      <c r="I4" s="1263"/>
      <c r="J4" s="1255" t="s">
        <v>221</v>
      </c>
      <c r="K4" s="57"/>
      <c r="L4" s="160" t="s">
        <v>222</v>
      </c>
      <c r="M4" s="140" t="s">
        <v>223</v>
      </c>
      <c r="N4" s="1252" t="s">
        <v>224</v>
      </c>
    </row>
    <row r="5" spans="1:17" ht="29.25" customHeight="1" thickBot="1" x14ac:dyDescent="0.3">
      <c r="A5" s="1256"/>
      <c r="B5" s="1256"/>
      <c r="C5" s="1256"/>
      <c r="D5" s="1276"/>
      <c r="E5" s="1256"/>
      <c r="F5" s="1256"/>
      <c r="G5" s="1264"/>
      <c r="H5" s="1265"/>
      <c r="I5" s="1266"/>
      <c r="J5" s="1256"/>
      <c r="K5" s="57"/>
      <c r="L5" s="158" t="s">
        <v>225</v>
      </c>
      <c r="M5" s="158" t="s">
        <v>226</v>
      </c>
      <c r="N5" s="1253"/>
    </row>
    <row r="6" spans="1:17" ht="33.75" customHeight="1" thickBot="1" x14ac:dyDescent="0.3">
      <c r="A6" s="1257"/>
      <c r="B6" s="1257"/>
      <c r="C6" s="155"/>
      <c r="D6" s="148"/>
      <c r="E6" s="155"/>
      <c r="F6" s="1257"/>
      <c r="G6" s="156" t="s">
        <v>189</v>
      </c>
      <c r="H6" s="156" t="s">
        <v>323</v>
      </c>
      <c r="I6" s="156" t="s">
        <v>39</v>
      </c>
      <c r="J6" s="1257"/>
      <c r="K6" s="57"/>
      <c r="L6" s="158" t="s">
        <v>74</v>
      </c>
      <c r="M6" s="158" t="s">
        <v>227</v>
      </c>
      <c r="N6" s="1253"/>
    </row>
    <row r="7" spans="1:17" ht="65.25" customHeight="1" x14ac:dyDescent="0.25">
      <c r="A7" s="1315">
        <v>1</v>
      </c>
      <c r="B7" s="1318"/>
      <c r="C7" s="1321" t="s">
        <v>40</v>
      </c>
      <c r="D7" s="1267" t="s">
        <v>190</v>
      </c>
      <c r="E7" s="1269" t="s">
        <v>191</v>
      </c>
      <c r="F7" s="113" t="s">
        <v>192</v>
      </c>
      <c r="G7" s="114"/>
      <c r="H7" s="114"/>
      <c r="I7" s="113"/>
      <c r="J7" s="149">
        <v>15</v>
      </c>
      <c r="K7" s="57"/>
      <c r="L7" s="158" t="s">
        <v>228</v>
      </c>
      <c r="M7" s="159" t="s">
        <v>229</v>
      </c>
      <c r="N7" s="1254"/>
    </row>
    <row r="8" spans="1:17" ht="48" customHeight="1" thickBot="1" x14ac:dyDescent="0.3">
      <c r="A8" s="1316"/>
      <c r="B8" s="1319"/>
      <c r="C8" s="1322"/>
      <c r="D8" s="1268"/>
      <c r="E8" s="1270"/>
      <c r="F8" s="115" t="s">
        <v>193</v>
      </c>
      <c r="G8" s="116"/>
      <c r="H8" s="117"/>
      <c r="I8" s="115"/>
      <c r="J8" s="150">
        <v>0</v>
      </c>
      <c r="K8" s="57"/>
      <c r="L8" s="136"/>
      <c r="M8" s="136"/>
      <c r="N8" s="136"/>
    </row>
    <row r="9" spans="1:17" ht="48" customHeight="1" x14ac:dyDescent="0.25">
      <c r="A9" s="1316"/>
      <c r="B9" s="1319"/>
      <c r="C9" s="1322"/>
      <c r="D9" s="1271" t="s">
        <v>194</v>
      </c>
      <c r="E9" s="1274" t="s">
        <v>195</v>
      </c>
      <c r="F9" s="118" t="s">
        <v>196</v>
      </c>
      <c r="G9" s="119"/>
      <c r="H9" s="119"/>
      <c r="I9" s="118"/>
      <c r="J9" s="151">
        <v>15</v>
      </c>
      <c r="K9" s="57"/>
      <c r="L9" s="140" t="s">
        <v>230</v>
      </c>
      <c r="M9" s="140" t="s">
        <v>231</v>
      </c>
      <c r="N9" s="1290" t="s">
        <v>232</v>
      </c>
    </row>
    <row r="10" spans="1:17" ht="48" customHeight="1" thickBot="1" x14ac:dyDescent="0.3">
      <c r="A10" s="1316"/>
      <c r="B10" s="1319"/>
      <c r="C10" s="1322"/>
      <c r="D10" s="1272"/>
      <c r="E10" s="1274"/>
      <c r="F10" s="120" t="s">
        <v>197</v>
      </c>
      <c r="G10" s="121"/>
      <c r="H10" s="122"/>
      <c r="I10" s="120"/>
      <c r="J10" s="152">
        <v>0</v>
      </c>
      <c r="K10" s="57"/>
      <c r="L10" s="141" t="s">
        <v>228</v>
      </c>
      <c r="M10" s="142" t="s">
        <v>233</v>
      </c>
      <c r="N10" s="1291"/>
    </row>
    <row r="11" spans="1:17" ht="48" customHeight="1" x14ac:dyDescent="0.25">
      <c r="A11" s="1316"/>
      <c r="B11" s="1319"/>
      <c r="C11" s="1322"/>
      <c r="D11" s="1267" t="s">
        <v>198</v>
      </c>
      <c r="E11" s="1269" t="s">
        <v>199</v>
      </c>
      <c r="F11" s="113" t="s">
        <v>200</v>
      </c>
      <c r="G11" s="114"/>
      <c r="H11" s="114"/>
      <c r="I11" s="113"/>
      <c r="J11" s="149">
        <v>15</v>
      </c>
      <c r="K11" s="57"/>
      <c r="L11" s="141" t="s">
        <v>74</v>
      </c>
      <c r="M11" s="142" t="s">
        <v>234</v>
      </c>
      <c r="N11" s="1291"/>
    </row>
    <row r="12" spans="1:17" ht="65.25" customHeight="1" thickBot="1" x14ac:dyDescent="0.3">
      <c r="A12" s="1316"/>
      <c r="B12" s="1319"/>
      <c r="C12" s="1322"/>
      <c r="D12" s="1268"/>
      <c r="E12" s="1270"/>
      <c r="F12" s="115" t="s">
        <v>201</v>
      </c>
      <c r="G12" s="116"/>
      <c r="H12" s="117"/>
      <c r="I12" s="115"/>
      <c r="J12" s="150">
        <v>0</v>
      </c>
      <c r="K12" s="57"/>
      <c r="L12" s="141" t="s">
        <v>225</v>
      </c>
      <c r="M12" s="143" t="s">
        <v>235</v>
      </c>
      <c r="N12" s="1292"/>
    </row>
    <row r="13" spans="1:17" ht="48" customHeight="1" thickBot="1" x14ac:dyDescent="0.3">
      <c r="A13" s="1316"/>
      <c r="B13" s="1319"/>
      <c r="C13" s="1322"/>
      <c r="D13" s="1271" t="s">
        <v>202</v>
      </c>
      <c r="E13" s="1274" t="s">
        <v>203</v>
      </c>
      <c r="F13" s="118" t="s">
        <v>204</v>
      </c>
      <c r="G13" s="119"/>
      <c r="H13" s="119"/>
      <c r="I13" s="118"/>
      <c r="J13" s="151">
        <v>15</v>
      </c>
      <c r="K13" s="57"/>
    </row>
    <row r="14" spans="1:17" ht="64.5" customHeight="1" thickTop="1" thickBot="1" x14ac:dyDescent="0.3">
      <c r="A14" s="1316"/>
      <c r="B14" s="1319"/>
      <c r="C14" s="1322"/>
      <c r="D14" s="1273"/>
      <c r="E14" s="1274"/>
      <c r="F14" s="123" t="s">
        <v>205</v>
      </c>
      <c r="G14" s="124"/>
      <c r="H14" s="119"/>
      <c r="I14" s="123"/>
      <c r="J14" s="153">
        <v>10</v>
      </c>
      <c r="K14" s="57"/>
      <c r="L14" s="157" t="s">
        <v>236</v>
      </c>
      <c r="M14" s="157" t="s">
        <v>237</v>
      </c>
      <c r="N14" s="157" t="s">
        <v>238</v>
      </c>
      <c r="O14" s="157" t="s">
        <v>239</v>
      </c>
      <c r="P14" s="157" t="s">
        <v>240</v>
      </c>
      <c r="Q14" s="157" t="s">
        <v>241</v>
      </c>
    </row>
    <row r="15" spans="1:17" ht="48" customHeight="1" thickTop="1" thickBot="1" x14ac:dyDescent="0.3">
      <c r="A15" s="1316"/>
      <c r="B15" s="1319"/>
      <c r="C15" s="1322"/>
      <c r="D15" s="1272"/>
      <c r="E15" s="1274"/>
      <c r="F15" s="120" t="s">
        <v>206</v>
      </c>
      <c r="G15" s="121"/>
      <c r="H15" s="122"/>
      <c r="I15" s="120"/>
      <c r="J15" s="152">
        <v>0</v>
      </c>
      <c r="K15" s="57"/>
      <c r="L15" s="1293" t="s">
        <v>242</v>
      </c>
      <c r="M15" s="144" t="s">
        <v>243</v>
      </c>
      <c r="N15" s="144" t="s">
        <v>244</v>
      </c>
      <c r="O15" s="145" t="s">
        <v>245</v>
      </c>
      <c r="P15" s="145">
        <v>2</v>
      </c>
      <c r="Q15" s="145">
        <v>2</v>
      </c>
    </row>
    <row r="16" spans="1:17" ht="48" customHeight="1" thickTop="1" thickBot="1" x14ac:dyDescent="0.3">
      <c r="A16" s="1316"/>
      <c r="B16" s="1319"/>
      <c r="C16" s="1322"/>
      <c r="D16" s="1267" t="s">
        <v>207</v>
      </c>
      <c r="E16" s="1269" t="s">
        <v>208</v>
      </c>
      <c r="F16" s="113" t="s">
        <v>209</v>
      </c>
      <c r="G16" s="114"/>
      <c r="H16" s="114"/>
      <c r="I16" s="113"/>
      <c r="J16" s="149">
        <v>15</v>
      </c>
      <c r="K16" s="57"/>
      <c r="L16" s="1294"/>
      <c r="M16" s="144" t="s">
        <v>246</v>
      </c>
      <c r="N16" s="144" t="s">
        <v>247</v>
      </c>
      <c r="O16" s="145" t="s">
        <v>248</v>
      </c>
      <c r="P16" s="145">
        <v>1</v>
      </c>
      <c r="Q16" s="145">
        <v>1</v>
      </c>
    </row>
    <row r="17" spans="1:17" ht="48" customHeight="1" thickTop="1" thickBot="1" x14ac:dyDescent="0.3">
      <c r="A17" s="1316"/>
      <c r="B17" s="1319"/>
      <c r="C17" s="1322"/>
      <c r="D17" s="1268"/>
      <c r="E17" s="1270"/>
      <c r="F17" s="125" t="s">
        <v>210</v>
      </c>
      <c r="G17" s="116"/>
      <c r="H17" s="117"/>
      <c r="I17" s="125"/>
      <c r="J17" s="150">
        <v>0</v>
      </c>
      <c r="K17" s="57"/>
      <c r="L17" s="1294"/>
      <c r="M17" s="144" t="s">
        <v>249</v>
      </c>
      <c r="N17" s="144" t="s">
        <v>250</v>
      </c>
      <c r="O17" s="145" t="s">
        <v>248</v>
      </c>
      <c r="P17" s="145">
        <v>0</v>
      </c>
      <c r="Q17" s="145">
        <v>0</v>
      </c>
    </row>
    <row r="18" spans="1:17" ht="48" customHeight="1" thickTop="1" thickBot="1" x14ac:dyDescent="0.3">
      <c r="A18" s="1316"/>
      <c r="B18" s="1319"/>
      <c r="C18" s="1322"/>
      <c r="D18" s="1271" t="s">
        <v>211</v>
      </c>
      <c r="E18" s="1274" t="s">
        <v>212</v>
      </c>
      <c r="F18" s="118" t="s">
        <v>213</v>
      </c>
      <c r="G18" s="119"/>
      <c r="H18" s="119"/>
      <c r="I18" s="118"/>
      <c r="J18" s="151">
        <v>15</v>
      </c>
      <c r="K18" s="57"/>
      <c r="L18" s="1295" t="s">
        <v>251</v>
      </c>
      <c r="M18" s="146" t="s">
        <v>243</v>
      </c>
      <c r="N18" s="146" t="s">
        <v>252</v>
      </c>
      <c r="O18" s="147" t="s">
        <v>248</v>
      </c>
      <c r="P18" s="147">
        <v>1</v>
      </c>
      <c r="Q18" s="147">
        <v>1</v>
      </c>
    </row>
    <row r="19" spans="1:17" ht="66.75" customHeight="1" thickTop="1" thickBot="1" x14ac:dyDescent="0.3">
      <c r="A19" s="1316"/>
      <c r="B19" s="1319"/>
      <c r="C19" s="1322"/>
      <c r="D19" s="1272"/>
      <c r="E19" s="1274"/>
      <c r="F19" s="120" t="s">
        <v>214</v>
      </c>
      <c r="G19" s="121"/>
      <c r="H19" s="122"/>
      <c r="I19" s="120"/>
      <c r="J19" s="152">
        <v>0</v>
      </c>
      <c r="K19" s="57"/>
      <c r="L19" s="1295"/>
      <c r="M19" s="146" t="s">
        <v>246</v>
      </c>
      <c r="N19" s="146" t="s">
        <v>253</v>
      </c>
      <c r="O19" s="147" t="s">
        <v>248</v>
      </c>
      <c r="P19" s="147">
        <v>1</v>
      </c>
      <c r="Q19" s="147">
        <v>1</v>
      </c>
    </row>
    <row r="20" spans="1:17" ht="48" customHeight="1" thickTop="1" thickBot="1" x14ac:dyDescent="0.3">
      <c r="A20" s="1316"/>
      <c r="B20" s="1319"/>
      <c r="C20" s="1322"/>
      <c r="D20" s="1267" t="s">
        <v>215</v>
      </c>
      <c r="E20" s="1269" t="s">
        <v>216</v>
      </c>
      <c r="F20" s="126" t="s">
        <v>217</v>
      </c>
      <c r="G20" s="127"/>
      <c r="H20" s="114"/>
      <c r="I20" s="126"/>
      <c r="J20" s="149">
        <v>10</v>
      </c>
      <c r="K20" s="57"/>
      <c r="L20" s="1295"/>
      <c r="M20" s="146" t="s">
        <v>249</v>
      </c>
      <c r="N20" s="146" t="s">
        <v>254</v>
      </c>
      <c r="O20" s="147" t="s">
        <v>248</v>
      </c>
      <c r="P20" s="147">
        <v>0</v>
      </c>
      <c r="Q20" s="147">
        <v>0</v>
      </c>
    </row>
    <row r="21" spans="1:17" ht="48" customHeight="1" thickTop="1" thickBot="1" x14ac:dyDescent="0.3">
      <c r="A21" s="1316"/>
      <c r="B21" s="1319"/>
      <c r="C21" s="1322"/>
      <c r="D21" s="1324"/>
      <c r="E21" s="1325"/>
      <c r="F21" s="128" t="s">
        <v>218</v>
      </c>
      <c r="G21" s="129"/>
      <c r="H21" s="130"/>
      <c r="I21" s="128"/>
      <c r="J21" s="154">
        <v>5</v>
      </c>
      <c r="K21" s="57"/>
      <c r="L21" s="1293" t="s">
        <v>255</v>
      </c>
      <c r="M21" s="144" t="s">
        <v>243</v>
      </c>
      <c r="N21" s="144" t="s">
        <v>256</v>
      </c>
      <c r="O21" s="145" t="s">
        <v>248</v>
      </c>
      <c r="P21" s="145">
        <v>0</v>
      </c>
      <c r="Q21" s="145">
        <v>0</v>
      </c>
    </row>
    <row r="22" spans="1:17" ht="48" customHeight="1" thickTop="1" thickBot="1" x14ac:dyDescent="0.3">
      <c r="A22" s="1317"/>
      <c r="B22" s="1320"/>
      <c r="C22" s="1323"/>
      <c r="D22" s="1268"/>
      <c r="E22" s="1270"/>
      <c r="F22" s="131" t="s">
        <v>219</v>
      </c>
      <c r="G22" s="132"/>
      <c r="H22" s="117"/>
      <c r="I22" s="131"/>
      <c r="J22" s="150">
        <v>0</v>
      </c>
      <c r="K22" s="57"/>
      <c r="L22" s="1293"/>
      <c r="M22" s="144" t="s">
        <v>246</v>
      </c>
      <c r="N22" s="144" t="s">
        <v>257</v>
      </c>
      <c r="O22" s="145" t="s">
        <v>248</v>
      </c>
      <c r="P22" s="145">
        <v>0</v>
      </c>
      <c r="Q22" s="145">
        <v>0</v>
      </c>
    </row>
    <row r="23" spans="1:17" ht="35.25" customHeight="1" thickTop="1" thickBot="1" x14ac:dyDescent="0.3">
      <c r="A23" s="111"/>
      <c r="B23" s="111"/>
      <c r="C23" s="112"/>
      <c r="D23" s="112"/>
      <c r="E23" s="112"/>
      <c r="F23" s="133" t="s">
        <v>220</v>
      </c>
      <c r="G23" s="1303"/>
      <c r="H23" s="1304"/>
      <c r="I23" s="1304"/>
      <c r="J23" s="1305"/>
      <c r="K23" s="57"/>
      <c r="L23" s="1293"/>
      <c r="M23" s="144" t="s">
        <v>249</v>
      </c>
      <c r="N23" s="144" t="s">
        <v>258</v>
      </c>
      <c r="O23" s="145" t="s">
        <v>248</v>
      </c>
      <c r="P23" s="145">
        <v>0</v>
      </c>
      <c r="Q23" s="145">
        <v>0</v>
      </c>
    </row>
    <row r="24" spans="1:17" ht="30.75" customHeight="1" thickTop="1" thickBot="1" x14ac:dyDescent="0.3">
      <c r="A24" s="1258" t="s">
        <v>314</v>
      </c>
      <c r="B24" s="1258"/>
      <c r="C24" s="1258"/>
      <c r="D24" s="1258"/>
      <c r="E24" s="112"/>
      <c r="F24" s="128" t="s">
        <v>269</v>
      </c>
      <c r="G24" s="1301"/>
      <c r="H24" s="1302"/>
      <c r="I24" s="134"/>
      <c r="J24" s="135"/>
      <c r="K24" s="102"/>
      <c r="L24" s="139"/>
      <c r="M24" s="137"/>
      <c r="N24" s="137"/>
      <c r="O24" s="138"/>
      <c r="P24" s="138"/>
      <c r="Q24" s="138"/>
    </row>
    <row r="25" spans="1:17" ht="16.5" thickTop="1" thickBot="1" x14ac:dyDescent="0.3">
      <c r="C25" s="57"/>
      <c r="D25" s="57"/>
      <c r="E25" s="57"/>
      <c r="F25" s="57"/>
      <c r="G25" s="57"/>
      <c r="H25" s="57"/>
      <c r="I25" s="57"/>
      <c r="J25" s="57"/>
      <c r="K25" s="57"/>
    </row>
    <row r="26" spans="1:17" ht="22.5" customHeight="1" x14ac:dyDescent="0.25">
      <c r="A26" s="1312" t="s">
        <v>54</v>
      </c>
      <c r="B26" s="1312" t="s">
        <v>259</v>
      </c>
      <c r="C26" s="1312" t="s">
        <v>184</v>
      </c>
      <c r="D26" s="1312" t="s">
        <v>185</v>
      </c>
      <c r="E26" s="1312" t="s">
        <v>186</v>
      </c>
      <c r="F26" s="1312" t="s">
        <v>187</v>
      </c>
      <c r="G26" s="1306" t="s">
        <v>188</v>
      </c>
      <c r="H26" s="1307"/>
      <c r="I26" s="1308"/>
      <c r="J26" s="1312" t="s">
        <v>221</v>
      </c>
      <c r="K26" s="57"/>
      <c r="L26" s="91" t="s">
        <v>222</v>
      </c>
      <c r="M26" s="91" t="s">
        <v>223</v>
      </c>
      <c r="N26" s="1296" t="s">
        <v>224</v>
      </c>
    </row>
    <row r="27" spans="1:17" ht="34.5" customHeight="1" thickBot="1" x14ac:dyDescent="0.3">
      <c r="A27" s="1313"/>
      <c r="B27" s="1313"/>
      <c r="C27" s="1313"/>
      <c r="D27" s="1313"/>
      <c r="E27" s="1313"/>
      <c r="F27" s="1313"/>
      <c r="G27" s="1309"/>
      <c r="H27" s="1310"/>
      <c r="I27" s="1311"/>
      <c r="J27" s="1313"/>
      <c r="K27" s="57"/>
      <c r="L27" s="92" t="s">
        <v>225</v>
      </c>
      <c r="M27" s="92" t="s">
        <v>226</v>
      </c>
      <c r="N27" s="1297"/>
    </row>
    <row r="28" spans="1:17" ht="51.75" customHeight="1" thickBot="1" x14ac:dyDescent="0.3">
      <c r="A28" s="1314"/>
      <c r="B28" s="1314"/>
      <c r="C28" s="61"/>
      <c r="D28" s="61"/>
      <c r="E28" s="61"/>
      <c r="F28" s="1314"/>
      <c r="G28" s="62" t="s">
        <v>189</v>
      </c>
      <c r="H28" s="62"/>
      <c r="I28" s="62" t="s">
        <v>39</v>
      </c>
      <c r="J28" s="1314"/>
      <c r="K28" s="57"/>
      <c r="L28" s="92" t="s">
        <v>74</v>
      </c>
      <c r="M28" s="92" t="s">
        <v>227</v>
      </c>
      <c r="N28" s="1297"/>
    </row>
    <row r="29" spans="1:17" ht="15" x14ac:dyDescent="0.25">
      <c r="A29" s="1315">
        <v>2</v>
      </c>
      <c r="B29" s="1315" t="e">
        <f>'3. MATRIZ DE RIESGOS'!#REF!</f>
        <v>#REF!</v>
      </c>
      <c r="C29" s="1327" t="s">
        <v>40</v>
      </c>
      <c r="D29" s="1280" t="s">
        <v>190</v>
      </c>
      <c r="E29" s="1283" t="s">
        <v>191</v>
      </c>
      <c r="F29" s="63" t="s">
        <v>192</v>
      </c>
      <c r="G29" s="64" t="s">
        <v>260</v>
      </c>
      <c r="H29" s="64">
        <f>COUNTIF(G29,G29)*J29</f>
        <v>15</v>
      </c>
      <c r="I29" s="63"/>
      <c r="J29" s="65">
        <v>15</v>
      </c>
      <c r="K29" s="57"/>
      <c r="L29" s="92" t="s">
        <v>228</v>
      </c>
      <c r="M29" s="93" t="s">
        <v>229</v>
      </c>
      <c r="N29" s="1298"/>
    </row>
    <row r="30" spans="1:17" ht="15.75" thickBot="1" x14ac:dyDescent="0.3">
      <c r="A30" s="1316"/>
      <c r="B30" s="1316"/>
      <c r="C30" s="1328"/>
      <c r="D30" s="1282"/>
      <c r="E30" s="1285"/>
      <c r="F30" s="66" t="s">
        <v>193</v>
      </c>
      <c r="G30" s="67"/>
      <c r="H30" s="68">
        <f t="shared" ref="H30:H44" si="0">COUNTIF(G30,G30)*J30</f>
        <v>0</v>
      </c>
      <c r="I30" s="66"/>
      <c r="J30" s="69">
        <v>0</v>
      </c>
      <c r="K30" s="57"/>
    </row>
    <row r="31" spans="1:17" ht="22.5" x14ac:dyDescent="0.25">
      <c r="A31" s="1316"/>
      <c r="B31" s="1316"/>
      <c r="C31" s="1328"/>
      <c r="D31" s="1278" t="s">
        <v>194</v>
      </c>
      <c r="E31" s="1277" t="s">
        <v>195</v>
      </c>
      <c r="F31" s="70" t="s">
        <v>196</v>
      </c>
      <c r="G31" s="71" t="s">
        <v>260</v>
      </c>
      <c r="H31" s="71">
        <f t="shared" si="0"/>
        <v>15</v>
      </c>
      <c r="I31" s="70"/>
      <c r="J31" s="72">
        <v>15</v>
      </c>
      <c r="K31" s="57"/>
      <c r="L31" s="91" t="s">
        <v>230</v>
      </c>
      <c r="M31" s="91" t="s">
        <v>231</v>
      </c>
      <c r="N31" s="1296" t="s">
        <v>232</v>
      </c>
    </row>
    <row r="32" spans="1:17" ht="23.25" thickBot="1" x14ac:dyDescent="0.3">
      <c r="A32" s="1316"/>
      <c r="B32" s="1316"/>
      <c r="C32" s="1328"/>
      <c r="D32" s="1279"/>
      <c r="E32" s="1277"/>
      <c r="F32" s="73" t="s">
        <v>197</v>
      </c>
      <c r="G32" s="74"/>
      <c r="H32" s="75">
        <f t="shared" si="0"/>
        <v>0</v>
      </c>
      <c r="I32" s="73"/>
      <c r="J32" s="76">
        <v>0</v>
      </c>
      <c r="K32" s="57"/>
      <c r="L32" s="92" t="s">
        <v>228</v>
      </c>
      <c r="M32" s="94" t="s">
        <v>233</v>
      </c>
      <c r="N32" s="1297"/>
    </row>
    <row r="33" spans="1:17" ht="22.5" x14ac:dyDescent="0.25">
      <c r="A33" s="1316"/>
      <c r="B33" s="1316"/>
      <c r="C33" s="1328"/>
      <c r="D33" s="1280" t="s">
        <v>198</v>
      </c>
      <c r="E33" s="1283" t="s">
        <v>199</v>
      </c>
      <c r="F33" s="63" t="s">
        <v>200</v>
      </c>
      <c r="G33" s="64" t="s">
        <v>260</v>
      </c>
      <c r="H33" s="64">
        <f t="shared" si="0"/>
        <v>15</v>
      </c>
      <c r="I33" s="63"/>
      <c r="J33" s="65">
        <v>15</v>
      </c>
      <c r="K33" s="57"/>
      <c r="L33" s="92" t="s">
        <v>74</v>
      </c>
      <c r="M33" s="94" t="s">
        <v>234</v>
      </c>
      <c r="N33" s="1297"/>
    </row>
    <row r="34" spans="1:17" ht="23.25" thickBot="1" x14ac:dyDescent="0.3">
      <c r="A34" s="1316"/>
      <c r="B34" s="1316"/>
      <c r="C34" s="1328"/>
      <c r="D34" s="1282"/>
      <c r="E34" s="1285"/>
      <c r="F34" s="66" t="s">
        <v>201</v>
      </c>
      <c r="G34" s="67"/>
      <c r="H34" s="68">
        <f t="shared" si="0"/>
        <v>0</v>
      </c>
      <c r="I34" s="66"/>
      <c r="J34" s="69">
        <v>0</v>
      </c>
      <c r="K34" s="57"/>
      <c r="L34" s="92" t="s">
        <v>225</v>
      </c>
      <c r="M34" s="95" t="s">
        <v>235</v>
      </c>
      <c r="N34" s="1298"/>
    </row>
    <row r="35" spans="1:17" ht="15.75" thickBot="1" x14ac:dyDescent="0.3">
      <c r="A35" s="1316"/>
      <c r="B35" s="1316"/>
      <c r="C35" s="1328"/>
      <c r="D35" s="1278" t="s">
        <v>202</v>
      </c>
      <c r="E35" s="1277" t="s">
        <v>203</v>
      </c>
      <c r="F35" s="70" t="s">
        <v>204</v>
      </c>
      <c r="G35" s="71" t="s">
        <v>260</v>
      </c>
      <c r="H35" s="71">
        <f t="shared" si="0"/>
        <v>15</v>
      </c>
      <c r="I35" s="70"/>
      <c r="J35" s="72">
        <v>15</v>
      </c>
      <c r="K35" s="57"/>
    </row>
    <row r="36" spans="1:17" ht="46.5" thickTop="1" thickBot="1" x14ac:dyDescent="0.3">
      <c r="A36" s="1316"/>
      <c r="B36" s="1316"/>
      <c r="C36" s="1328"/>
      <c r="D36" s="1326"/>
      <c r="E36" s="1277"/>
      <c r="F36" s="77" t="s">
        <v>205</v>
      </c>
      <c r="G36" s="78"/>
      <c r="H36" s="71">
        <f t="shared" si="0"/>
        <v>0</v>
      </c>
      <c r="I36" s="77"/>
      <c r="J36" s="79">
        <v>10</v>
      </c>
      <c r="K36" s="57"/>
      <c r="L36" s="96" t="s">
        <v>236</v>
      </c>
      <c r="M36" s="96" t="s">
        <v>237</v>
      </c>
      <c r="N36" s="96" t="s">
        <v>238</v>
      </c>
      <c r="O36" s="96" t="s">
        <v>239</v>
      </c>
      <c r="P36" s="96" t="s">
        <v>240</v>
      </c>
      <c r="Q36" s="96" t="s">
        <v>241</v>
      </c>
    </row>
    <row r="37" spans="1:17" ht="16.5" thickTop="1" thickBot="1" x14ac:dyDescent="0.3">
      <c r="A37" s="1316"/>
      <c r="B37" s="1316"/>
      <c r="C37" s="1328"/>
      <c r="D37" s="1279"/>
      <c r="E37" s="1277"/>
      <c r="F37" s="73" t="s">
        <v>206</v>
      </c>
      <c r="G37" s="74"/>
      <c r="H37" s="75">
        <f t="shared" si="0"/>
        <v>0</v>
      </c>
      <c r="I37" s="73"/>
      <c r="J37" s="76">
        <v>0</v>
      </c>
      <c r="K37" s="57"/>
      <c r="L37" s="1286" t="s">
        <v>242</v>
      </c>
      <c r="M37" s="99" t="s">
        <v>243</v>
      </c>
      <c r="N37" s="99" t="s">
        <v>244</v>
      </c>
      <c r="O37" s="97" t="s">
        <v>245</v>
      </c>
      <c r="P37" s="97">
        <v>2</v>
      </c>
      <c r="Q37" s="97">
        <v>2</v>
      </c>
    </row>
    <row r="38" spans="1:17" ht="16.5" thickTop="1" thickBot="1" x14ac:dyDescent="0.3">
      <c r="A38" s="1316"/>
      <c r="B38" s="1316"/>
      <c r="C38" s="1328"/>
      <c r="D38" s="1280" t="s">
        <v>207</v>
      </c>
      <c r="E38" s="1283" t="s">
        <v>208</v>
      </c>
      <c r="F38" s="63" t="s">
        <v>209</v>
      </c>
      <c r="G38" s="64" t="s">
        <v>260</v>
      </c>
      <c r="H38" s="64">
        <f t="shared" si="0"/>
        <v>15</v>
      </c>
      <c r="I38" s="63"/>
      <c r="J38" s="65">
        <v>15</v>
      </c>
      <c r="K38" s="57"/>
      <c r="L38" s="1299"/>
      <c r="M38" s="99" t="s">
        <v>246</v>
      </c>
      <c r="N38" s="99" t="s">
        <v>247</v>
      </c>
      <c r="O38" s="97" t="s">
        <v>248</v>
      </c>
      <c r="P38" s="97">
        <v>1</v>
      </c>
      <c r="Q38" s="97">
        <v>1</v>
      </c>
    </row>
    <row r="39" spans="1:17" ht="16.5" thickTop="1" thickBot="1" x14ac:dyDescent="0.3">
      <c r="A39" s="1316"/>
      <c r="B39" s="1316"/>
      <c r="C39" s="1328"/>
      <c r="D39" s="1282"/>
      <c r="E39" s="1285"/>
      <c r="F39" s="80" t="s">
        <v>210</v>
      </c>
      <c r="G39" s="67"/>
      <c r="H39" s="68">
        <f t="shared" si="0"/>
        <v>0</v>
      </c>
      <c r="I39" s="80"/>
      <c r="J39" s="69">
        <v>0</v>
      </c>
      <c r="K39" s="57"/>
      <c r="L39" s="1299"/>
      <c r="M39" s="99" t="s">
        <v>249</v>
      </c>
      <c r="N39" s="99" t="s">
        <v>250</v>
      </c>
      <c r="O39" s="97" t="s">
        <v>248</v>
      </c>
      <c r="P39" s="97">
        <v>0</v>
      </c>
      <c r="Q39" s="97">
        <v>0</v>
      </c>
    </row>
    <row r="40" spans="1:17" ht="24" thickTop="1" thickBot="1" x14ac:dyDescent="0.3">
      <c r="A40" s="1316"/>
      <c r="B40" s="1316"/>
      <c r="C40" s="1328"/>
      <c r="D40" s="1278" t="s">
        <v>211</v>
      </c>
      <c r="E40" s="1277" t="s">
        <v>212</v>
      </c>
      <c r="F40" s="70" t="s">
        <v>213</v>
      </c>
      <c r="G40" s="71" t="s">
        <v>260</v>
      </c>
      <c r="H40" s="71">
        <f t="shared" si="0"/>
        <v>15</v>
      </c>
      <c r="I40" s="70"/>
      <c r="J40" s="72">
        <v>15</v>
      </c>
      <c r="K40" s="57"/>
      <c r="L40" s="1300" t="s">
        <v>251</v>
      </c>
      <c r="M40" s="100" t="s">
        <v>243</v>
      </c>
      <c r="N40" s="100" t="s">
        <v>252</v>
      </c>
      <c r="O40" s="98" t="s">
        <v>248</v>
      </c>
      <c r="P40" s="98">
        <v>1</v>
      </c>
      <c r="Q40" s="98">
        <v>1</v>
      </c>
    </row>
    <row r="41" spans="1:17" ht="24" thickTop="1" thickBot="1" x14ac:dyDescent="0.3">
      <c r="A41" s="1316"/>
      <c r="B41" s="1316"/>
      <c r="C41" s="1328"/>
      <c r="D41" s="1279"/>
      <c r="E41" s="1277"/>
      <c r="F41" s="73" t="s">
        <v>214</v>
      </c>
      <c r="G41" s="74"/>
      <c r="H41" s="75">
        <f t="shared" si="0"/>
        <v>0</v>
      </c>
      <c r="I41" s="73"/>
      <c r="J41" s="76">
        <v>0</v>
      </c>
      <c r="K41" s="57"/>
      <c r="L41" s="1300"/>
      <c r="M41" s="100" t="s">
        <v>246</v>
      </c>
      <c r="N41" s="100" t="s">
        <v>253</v>
      </c>
      <c r="O41" s="98" t="s">
        <v>248</v>
      </c>
      <c r="P41" s="98">
        <v>1</v>
      </c>
      <c r="Q41" s="98">
        <v>1</v>
      </c>
    </row>
    <row r="42" spans="1:17" ht="16.5" thickTop="1" thickBot="1" x14ac:dyDescent="0.3">
      <c r="A42" s="1316"/>
      <c r="B42" s="1316"/>
      <c r="C42" s="1328"/>
      <c r="D42" s="1280" t="s">
        <v>215</v>
      </c>
      <c r="E42" s="1283" t="s">
        <v>216</v>
      </c>
      <c r="F42" s="81" t="s">
        <v>217</v>
      </c>
      <c r="G42" s="82" t="s">
        <v>260</v>
      </c>
      <c r="H42" s="64">
        <f t="shared" si="0"/>
        <v>10</v>
      </c>
      <c r="I42" s="81"/>
      <c r="J42" s="65">
        <v>10</v>
      </c>
      <c r="K42" s="57"/>
      <c r="L42" s="1300"/>
      <c r="M42" s="100" t="s">
        <v>249</v>
      </c>
      <c r="N42" s="100" t="s">
        <v>254</v>
      </c>
      <c r="O42" s="98" t="s">
        <v>248</v>
      </c>
      <c r="P42" s="98">
        <v>0</v>
      </c>
      <c r="Q42" s="98">
        <v>0</v>
      </c>
    </row>
    <row r="43" spans="1:17" ht="16.5" thickTop="1" thickBot="1" x14ac:dyDescent="0.3">
      <c r="A43" s="1316"/>
      <c r="B43" s="1316"/>
      <c r="C43" s="1328"/>
      <c r="D43" s="1281"/>
      <c r="E43" s="1284"/>
      <c r="F43" s="83" t="s">
        <v>218</v>
      </c>
      <c r="G43" s="84"/>
      <c r="H43" s="85">
        <f t="shared" si="0"/>
        <v>0</v>
      </c>
      <c r="I43" s="83"/>
      <c r="J43" s="86">
        <v>5</v>
      </c>
      <c r="K43" s="57"/>
      <c r="L43" s="1286" t="s">
        <v>255</v>
      </c>
      <c r="M43" s="99" t="s">
        <v>243</v>
      </c>
      <c r="N43" s="99" t="s">
        <v>256</v>
      </c>
      <c r="O43" s="97" t="s">
        <v>248</v>
      </c>
      <c r="P43" s="97">
        <v>0</v>
      </c>
      <c r="Q43" s="97">
        <v>0</v>
      </c>
    </row>
    <row r="44" spans="1:17" ht="16.5" thickTop="1" thickBot="1" x14ac:dyDescent="0.3">
      <c r="A44" s="1317"/>
      <c r="B44" s="1317"/>
      <c r="C44" s="1329"/>
      <c r="D44" s="1282"/>
      <c r="E44" s="1285"/>
      <c r="F44" s="87" t="s">
        <v>219</v>
      </c>
      <c r="G44" s="88"/>
      <c r="H44" s="68">
        <f t="shared" si="0"/>
        <v>0</v>
      </c>
      <c r="I44" s="87"/>
      <c r="J44" s="69">
        <v>0</v>
      </c>
      <c r="K44" s="57"/>
      <c r="L44" s="1286"/>
      <c r="M44" s="99" t="s">
        <v>246</v>
      </c>
      <c r="N44" s="99" t="s">
        <v>257</v>
      </c>
      <c r="O44" s="97" t="s">
        <v>248</v>
      </c>
      <c r="P44" s="97">
        <v>0</v>
      </c>
      <c r="Q44" s="97">
        <v>0</v>
      </c>
    </row>
    <row r="45" spans="1:17" ht="16.5" thickTop="1" thickBot="1" x14ac:dyDescent="0.3">
      <c r="C45" s="89"/>
      <c r="D45" s="89"/>
      <c r="E45" s="89"/>
      <c r="F45" s="90" t="s">
        <v>220</v>
      </c>
      <c r="G45" s="1287">
        <f>SUM(H29:H44)</f>
        <v>100</v>
      </c>
      <c r="H45" s="1288"/>
      <c r="I45" s="1288"/>
      <c r="J45" s="1289"/>
      <c r="K45" s="57"/>
      <c r="L45" s="1286"/>
      <c r="M45" s="99" t="s">
        <v>249</v>
      </c>
      <c r="N45" s="99" t="s">
        <v>258</v>
      </c>
      <c r="O45" s="97" t="s">
        <v>248</v>
      </c>
      <c r="P45" s="97">
        <v>0</v>
      </c>
      <c r="Q45" s="97">
        <v>0</v>
      </c>
    </row>
    <row r="46" spans="1:17" ht="16.5" thickTop="1" thickBot="1" x14ac:dyDescent="0.3">
      <c r="C46" s="89"/>
      <c r="D46" s="89"/>
      <c r="E46" s="89"/>
      <c r="F46" s="103" t="s">
        <v>269</v>
      </c>
      <c r="G46" s="1259">
        <f>IF(G45&lt;=50,0,IF(AND(G45&gt;50,G45&lt;=75),1,IF(AND(G45&gt;75,G45&lt;=100),2)))</f>
        <v>2</v>
      </c>
      <c r="H46" s="1260"/>
      <c r="I46" s="104"/>
      <c r="J46" s="105" t="str">
        <f>IF(G35="x","probabilidad",IF(G40="x","impacto",0))</f>
        <v>probabilidad</v>
      </c>
      <c r="K46" s="102"/>
      <c r="L46" s="101"/>
      <c r="M46" s="99"/>
      <c r="N46" s="99"/>
      <c r="O46" s="97"/>
      <c r="P46" s="97"/>
      <c r="Q46" s="97"/>
    </row>
    <row r="47" spans="1:17" ht="16.5" thickTop="1" thickBot="1" x14ac:dyDescent="0.3">
      <c r="C47" s="57"/>
      <c r="D47" s="57"/>
      <c r="E47" s="57"/>
      <c r="F47" s="57"/>
      <c r="G47" s="57"/>
      <c r="H47" s="57"/>
      <c r="I47" s="57"/>
      <c r="J47" s="57"/>
      <c r="K47" s="57"/>
    </row>
    <row r="48" spans="1:17" ht="22.5" x14ac:dyDescent="0.25">
      <c r="A48" s="1312" t="s">
        <v>54</v>
      </c>
      <c r="B48" s="1312" t="s">
        <v>259</v>
      </c>
      <c r="C48" s="1312" t="s">
        <v>184</v>
      </c>
      <c r="D48" s="1312" t="s">
        <v>185</v>
      </c>
      <c r="E48" s="1312" t="s">
        <v>186</v>
      </c>
      <c r="F48" s="1312" t="s">
        <v>187</v>
      </c>
      <c r="G48" s="1306" t="s">
        <v>188</v>
      </c>
      <c r="H48" s="1307"/>
      <c r="I48" s="1308"/>
      <c r="J48" s="1312" t="s">
        <v>221</v>
      </c>
      <c r="K48" s="58"/>
      <c r="L48" s="91" t="s">
        <v>222</v>
      </c>
      <c r="M48" s="91" t="s">
        <v>223</v>
      </c>
      <c r="N48" s="1296" t="s">
        <v>224</v>
      </c>
    </row>
    <row r="49" spans="1:17" ht="15.75" thickBot="1" x14ac:dyDescent="0.3">
      <c r="A49" s="1313"/>
      <c r="B49" s="1313"/>
      <c r="C49" s="1313"/>
      <c r="D49" s="1313"/>
      <c r="E49" s="1313"/>
      <c r="F49" s="1313"/>
      <c r="G49" s="1309"/>
      <c r="H49" s="1310"/>
      <c r="I49" s="1311"/>
      <c r="J49" s="1313"/>
      <c r="K49" s="58"/>
      <c r="L49" s="92" t="s">
        <v>225</v>
      </c>
      <c r="M49" s="92" t="s">
        <v>226</v>
      </c>
      <c r="N49" s="1297"/>
    </row>
    <row r="50" spans="1:17" ht="15.75" thickBot="1" x14ac:dyDescent="0.3">
      <c r="A50" s="1314"/>
      <c r="B50" s="1314"/>
      <c r="C50" s="61"/>
      <c r="D50" s="61"/>
      <c r="E50" s="61"/>
      <c r="F50" s="1314"/>
      <c r="G50" s="62" t="s">
        <v>189</v>
      </c>
      <c r="H50" s="62"/>
      <c r="I50" s="62" t="s">
        <v>39</v>
      </c>
      <c r="J50" s="1314"/>
      <c r="K50" s="58"/>
      <c r="L50" s="92" t="s">
        <v>74</v>
      </c>
      <c r="M50" s="92" t="s">
        <v>227</v>
      </c>
      <c r="N50" s="1297"/>
    </row>
    <row r="51" spans="1:17" ht="15" x14ac:dyDescent="0.25">
      <c r="A51" s="1315">
        <v>3</v>
      </c>
      <c r="B51" s="1315" t="e">
        <f>'3. MATRIZ DE RIESGOS'!#REF!</f>
        <v>#REF!</v>
      </c>
      <c r="C51" s="1327" t="s">
        <v>40</v>
      </c>
      <c r="D51" s="1280" t="s">
        <v>190</v>
      </c>
      <c r="E51" s="1283" t="s">
        <v>191</v>
      </c>
      <c r="F51" s="63" t="s">
        <v>192</v>
      </c>
      <c r="G51" s="64" t="s">
        <v>260</v>
      </c>
      <c r="H51" s="64">
        <f>COUNTIF(G51,G51)*J51</f>
        <v>15</v>
      </c>
      <c r="I51" s="63"/>
      <c r="J51" s="65">
        <v>15</v>
      </c>
      <c r="K51" s="58"/>
      <c r="L51" s="92" t="s">
        <v>228</v>
      </c>
      <c r="M51" s="93" t="s">
        <v>229</v>
      </c>
      <c r="N51" s="1298"/>
    </row>
    <row r="52" spans="1:17" ht="15.75" thickBot="1" x14ac:dyDescent="0.3">
      <c r="A52" s="1316"/>
      <c r="B52" s="1316"/>
      <c r="C52" s="1328"/>
      <c r="D52" s="1282"/>
      <c r="E52" s="1285"/>
      <c r="F52" s="66" t="s">
        <v>193</v>
      </c>
      <c r="G52" s="67"/>
      <c r="H52" s="68">
        <f t="shared" ref="H52:H66" si="1">COUNTIF(G52,G52)*J52</f>
        <v>0</v>
      </c>
      <c r="I52" s="66"/>
      <c r="J52" s="69">
        <v>0</v>
      </c>
      <c r="K52" s="58"/>
    </row>
    <row r="53" spans="1:17" ht="24.75" customHeight="1" x14ac:dyDescent="0.25">
      <c r="A53" s="1316"/>
      <c r="B53" s="1316"/>
      <c r="C53" s="1328"/>
      <c r="D53" s="1278" t="s">
        <v>194</v>
      </c>
      <c r="E53" s="1277" t="s">
        <v>195</v>
      </c>
      <c r="F53" s="70" t="s">
        <v>196</v>
      </c>
      <c r="G53" s="71" t="s">
        <v>260</v>
      </c>
      <c r="H53" s="71">
        <f t="shared" si="1"/>
        <v>15</v>
      </c>
      <c r="I53" s="70"/>
      <c r="J53" s="72">
        <v>15</v>
      </c>
      <c r="K53" s="58"/>
      <c r="L53" s="91" t="s">
        <v>230</v>
      </c>
      <c r="M53" s="91" t="s">
        <v>231</v>
      </c>
      <c r="N53" s="1296" t="s">
        <v>232</v>
      </c>
    </row>
    <row r="54" spans="1:17" ht="13.5" customHeight="1" thickBot="1" x14ac:dyDescent="0.3">
      <c r="A54" s="1316"/>
      <c r="B54" s="1316"/>
      <c r="C54" s="1328"/>
      <c r="D54" s="1279"/>
      <c r="E54" s="1277"/>
      <c r="F54" s="73" t="s">
        <v>197</v>
      </c>
      <c r="G54" s="74"/>
      <c r="H54" s="75">
        <f t="shared" si="1"/>
        <v>0</v>
      </c>
      <c r="I54" s="73"/>
      <c r="J54" s="76">
        <v>0</v>
      </c>
      <c r="K54" s="58"/>
      <c r="L54" s="92" t="s">
        <v>228</v>
      </c>
      <c r="M54" s="94" t="s">
        <v>233</v>
      </c>
      <c r="N54" s="1297"/>
    </row>
    <row r="55" spans="1:17" ht="27.75" customHeight="1" x14ac:dyDescent="0.25">
      <c r="A55" s="1316"/>
      <c r="B55" s="1316"/>
      <c r="C55" s="1328"/>
      <c r="D55" s="1280" t="s">
        <v>198</v>
      </c>
      <c r="E55" s="1283" t="s">
        <v>199</v>
      </c>
      <c r="F55" s="63" t="s">
        <v>200</v>
      </c>
      <c r="G55" s="64" t="s">
        <v>260</v>
      </c>
      <c r="H55" s="64">
        <f t="shared" si="1"/>
        <v>15</v>
      </c>
      <c r="I55" s="63"/>
      <c r="J55" s="65">
        <v>15</v>
      </c>
      <c r="K55" s="58"/>
      <c r="L55" s="92" t="s">
        <v>74</v>
      </c>
      <c r="M55" s="94" t="s">
        <v>234</v>
      </c>
      <c r="N55" s="1297"/>
    </row>
    <row r="56" spans="1:17" ht="27.75" customHeight="1" thickBot="1" x14ac:dyDescent="0.3">
      <c r="A56" s="1316"/>
      <c r="B56" s="1316"/>
      <c r="C56" s="1328"/>
      <c r="D56" s="1282"/>
      <c r="E56" s="1285"/>
      <c r="F56" s="66" t="s">
        <v>201</v>
      </c>
      <c r="G56" s="67"/>
      <c r="H56" s="68">
        <f t="shared" si="1"/>
        <v>0</v>
      </c>
      <c r="I56" s="66"/>
      <c r="J56" s="69">
        <v>0</v>
      </c>
      <c r="K56" s="58"/>
      <c r="L56" s="92" t="s">
        <v>225</v>
      </c>
      <c r="M56" s="95" t="s">
        <v>235</v>
      </c>
      <c r="N56" s="1298"/>
    </row>
    <row r="57" spans="1:17" ht="27.75" customHeight="1" thickBot="1" x14ac:dyDescent="0.3">
      <c r="A57" s="1316"/>
      <c r="B57" s="1316"/>
      <c r="C57" s="1328"/>
      <c r="D57" s="1278" t="s">
        <v>202</v>
      </c>
      <c r="E57" s="1277" t="s">
        <v>203</v>
      </c>
      <c r="F57" s="70" t="s">
        <v>204</v>
      </c>
      <c r="G57" s="71" t="s">
        <v>260</v>
      </c>
      <c r="H57" s="71">
        <f t="shared" si="1"/>
        <v>15</v>
      </c>
      <c r="I57" s="70"/>
      <c r="J57" s="72">
        <v>15</v>
      </c>
      <c r="K57" s="58"/>
    </row>
    <row r="58" spans="1:17" ht="46.5" thickTop="1" thickBot="1" x14ac:dyDescent="0.3">
      <c r="A58" s="1316"/>
      <c r="B58" s="1316"/>
      <c r="C58" s="1328"/>
      <c r="D58" s="1326"/>
      <c r="E58" s="1277"/>
      <c r="F58" s="77" t="s">
        <v>205</v>
      </c>
      <c r="G58" s="78"/>
      <c r="H58" s="71">
        <f t="shared" si="1"/>
        <v>0</v>
      </c>
      <c r="I58" s="77"/>
      <c r="J58" s="79">
        <v>10</v>
      </c>
      <c r="K58" s="58"/>
      <c r="L58" s="96" t="s">
        <v>236</v>
      </c>
      <c r="M58" s="96" t="s">
        <v>237</v>
      </c>
      <c r="N58" s="96" t="s">
        <v>238</v>
      </c>
      <c r="O58" s="96" t="s">
        <v>239</v>
      </c>
      <c r="P58" s="96" t="s">
        <v>240</v>
      </c>
      <c r="Q58" s="96" t="s">
        <v>241</v>
      </c>
    </row>
    <row r="59" spans="1:17" ht="16.5" thickTop="1" thickBot="1" x14ac:dyDescent="0.3">
      <c r="A59" s="1316"/>
      <c r="B59" s="1316"/>
      <c r="C59" s="1328"/>
      <c r="D59" s="1279"/>
      <c r="E59" s="1277"/>
      <c r="F59" s="73" t="s">
        <v>206</v>
      </c>
      <c r="G59" s="74"/>
      <c r="H59" s="75">
        <f t="shared" si="1"/>
        <v>0</v>
      </c>
      <c r="I59" s="73"/>
      <c r="J59" s="76">
        <v>0</v>
      </c>
      <c r="K59" s="58"/>
      <c r="L59" s="1286" t="s">
        <v>242</v>
      </c>
      <c r="M59" s="99" t="s">
        <v>243</v>
      </c>
      <c r="N59" s="99" t="s">
        <v>244</v>
      </c>
      <c r="O59" s="97" t="s">
        <v>245</v>
      </c>
      <c r="P59" s="97">
        <v>2</v>
      </c>
      <c r="Q59" s="97">
        <v>2</v>
      </c>
    </row>
    <row r="60" spans="1:17" ht="16.5" thickTop="1" thickBot="1" x14ac:dyDescent="0.3">
      <c r="A60" s="1316"/>
      <c r="B60" s="1316"/>
      <c r="C60" s="1328"/>
      <c r="D60" s="1280" t="s">
        <v>207</v>
      </c>
      <c r="E60" s="1283" t="s">
        <v>208</v>
      </c>
      <c r="F60" s="63" t="s">
        <v>209</v>
      </c>
      <c r="G60" s="64" t="s">
        <v>260</v>
      </c>
      <c r="H60" s="64">
        <f t="shared" si="1"/>
        <v>15</v>
      </c>
      <c r="I60" s="63"/>
      <c r="J60" s="65">
        <v>15</v>
      </c>
      <c r="K60" s="58"/>
      <c r="L60" s="1299"/>
      <c r="M60" s="99" t="s">
        <v>246</v>
      </c>
      <c r="N60" s="99" t="s">
        <v>247</v>
      </c>
      <c r="O60" s="97" t="s">
        <v>248</v>
      </c>
      <c r="P60" s="97">
        <v>1</v>
      </c>
      <c r="Q60" s="97">
        <v>1</v>
      </c>
    </row>
    <row r="61" spans="1:17" ht="16.5" thickTop="1" thickBot="1" x14ac:dyDescent="0.3">
      <c r="A61" s="1316"/>
      <c r="B61" s="1316"/>
      <c r="C61" s="1328"/>
      <c r="D61" s="1282"/>
      <c r="E61" s="1285"/>
      <c r="F61" s="80" t="s">
        <v>210</v>
      </c>
      <c r="G61" s="67"/>
      <c r="H61" s="68">
        <f t="shared" si="1"/>
        <v>0</v>
      </c>
      <c r="I61" s="80"/>
      <c r="J61" s="69">
        <v>0</v>
      </c>
      <c r="K61" s="58"/>
      <c r="L61" s="1299"/>
      <c r="M61" s="99" t="s">
        <v>249</v>
      </c>
      <c r="N61" s="99" t="s">
        <v>250</v>
      </c>
      <c r="O61" s="97" t="s">
        <v>248</v>
      </c>
      <c r="P61" s="97">
        <v>0</v>
      </c>
      <c r="Q61" s="97">
        <v>0</v>
      </c>
    </row>
    <row r="62" spans="1:17" ht="24" thickTop="1" thickBot="1" x14ac:dyDescent="0.3">
      <c r="A62" s="1316"/>
      <c r="B62" s="1316"/>
      <c r="C62" s="1328"/>
      <c r="D62" s="1278" t="s">
        <v>211</v>
      </c>
      <c r="E62" s="1277" t="s">
        <v>212</v>
      </c>
      <c r="F62" s="70" t="s">
        <v>213</v>
      </c>
      <c r="G62" s="71" t="s">
        <v>260</v>
      </c>
      <c r="H62" s="71">
        <f t="shared" si="1"/>
        <v>15</v>
      </c>
      <c r="I62" s="70"/>
      <c r="J62" s="72">
        <v>15</v>
      </c>
      <c r="K62" s="58"/>
      <c r="L62" s="1300" t="s">
        <v>251</v>
      </c>
      <c r="M62" s="100" t="s">
        <v>243</v>
      </c>
      <c r="N62" s="100" t="s">
        <v>252</v>
      </c>
      <c r="O62" s="98" t="s">
        <v>248</v>
      </c>
      <c r="P62" s="98">
        <v>1</v>
      </c>
      <c r="Q62" s="98">
        <v>1</v>
      </c>
    </row>
    <row r="63" spans="1:17" ht="24" thickTop="1" thickBot="1" x14ac:dyDescent="0.3">
      <c r="A63" s="1316"/>
      <c r="B63" s="1316"/>
      <c r="C63" s="1328"/>
      <c r="D63" s="1279"/>
      <c r="E63" s="1277"/>
      <c r="F63" s="73" t="s">
        <v>214</v>
      </c>
      <c r="G63" s="74"/>
      <c r="H63" s="75">
        <f t="shared" si="1"/>
        <v>0</v>
      </c>
      <c r="I63" s="73"/>
      <c r="J63" s="76">
        <v>0</v>
      </c>
      <c r="K63" s="58"/>
      <c r="L63" s="1300"/>
      <c r="M63" s="100" t="s">
        <v>246</v>
      </c>
      <c r="N63" s="100" t="s">
        <v>253</v>
      </c>
      <c r="O63" s="98" t="s">
        <v>248</v>
      </c>
      <c r="P63" s="98">
        <v>1</v>
      </c>
      <c r="Q63" s="98">
        <v>1</v>
      </c>
    </row>
    <row r="64" spans="1:17" ht="16.5" thickTop="1" thickBot="1" x14ac:dyDescent="0.3">
      <c r="A64" s="1316"/>
      <c r="B64" s="1316"/>
      <c r="C64" s="1328"/>
      <c r="D64" s="1280" t="s">
        <v>215</v>
      </c>
      <c r="E64" s="1283" t="s">
        <v>216</v>
      </c>
      <c r="F64" s="81" t="s">
        <v>217</v>
      </c>
      <c r="G64" s="82" t="s">
        <v>260</v>
      </c>
      <c r="H64" s="64">
        <f t="shared" si="1"/>
        <v>10</v>
      </c>
      <c r="I64" s="81"/>
      <c r="J64" s="65">
        <v>10</v>
      </c>
      <c r="K64" s="58"/>
      <c r="L64" s="1300"/>
      <c r="M64" s="100" t="s">
        <v>249</v>
      </c>
      <c r="N64" s="100" t="s">
        <v>254</v>
      </c>
      <c r="O64" s="98" t="s">
        <v>248</v>
      </c>
      <c r="P64" s="98">
        <v>0</v>
      </c>
      <c r="Q64" s="98">
        <v>0</v>
      </c>
    </row>
    <row r="65" spans="1:17" ht="24.75" customHeight="1" thickTop="1" thickBot="1" x14ac:dyDescent="0.3">
      <c r="A65" s="1316"/>
      <c r="B65" s="1316"/>
      <c r="C65" s="1328"/>
      <c r="D65" s="1281"/>
      <c r="E65" s="1284"/>
      <c r="F65" s="83" t="s">
        <v>218</v>
      </c>
      <c r="G65" s="84"/>
      <c r="H65" s="85">
        <f t="shared" si="1"/>
        <v>0</v>
      </c>
      <c r="I65" s="83"/>
      <c r="J65" s="86">
        <v>5</v>
      </c>
      <c r="K65" s="58"/>
      <c r="L65" s="1286" t="s">
        <v>255</v>
      </c>
      <c r="M65" s="99" t="s">
        <v>243</v>
      </c>
      <c r="N65" s="99" t="s">
        <v>256</v>
      </c>
      <c r="O65" s="97" t="s">
        <v>248</v>
      </c>
      <c r="P65" s="97">
        <v>0</v>
      </c>
      <c r="Q65" s="97">
        <v>0</v>
      </c>
    </row>
    <row r="66" spans="1:17" ht="16.5" thickTop="1" thickBot="1" x14ac:dyDescent="0.3">
      <c r="A66" s="1317"/>
      <c r="B66" s="1317"/>
      <c r="C66" s="1329"/>
      <c r="D66" s="1282"/>
      <c r="E66" s="1285"/>
      <c r="F66" s="87" t="s">
        <v>219</v>
      </c>
      <c r="G66" s="88"/>
      <c r="H66" s="68">
        <f t="shared" si="1"/>
        <v>0</v>
      </c>
      <c r="I66" s="87"/>
      <c r="J66" s="69">
        <v>0</v>
      </c>
      <c r="K66" s="58"/>
      <c r="L66" s="1286"/>
      <c r="M66" s="99" t="s">
        <v>246</v>
      </c>
      <c r="N66" s="99" t="s">
        <v>257</v>
      </c>
      <c r="O66" s="97" t="s">
        <v>248</v>
      </c>
      <c r="P66" s="97">
        <v>0</v>
      </c>
      <c r="Q66" s="97">
        <v>0</v>
      </c>
    </row>
    <row r="67" spans="1:17" ht="16.5" thickTop="1" thickBot="1" x14ac:dyDescent="0.3">
      <c r="C67" s="89"/>
      <c r="D67" s="89"/>
      <c r="E67" s="89"/>
      <c r="F67" s="90" t="s">
        <v>220</v>
      </c>
      <c r="G67" s="1287">
        <f>SUM(H51:H66)</f>
        <v>100</v>
      </c>
      <c r="H67" s="1288"/>
      <c r="I67" s="1288"/>
      <c r="J67" s="1289"/>
      <c r="K67" s="58"/>
      <c r="L67" s="1286"/>
      <c r="M67" s="99" t="s">
        <v>249</v>
      </c>
      <c r="N67" s="99" t="s">
        <v>258</v>
      </c>
      <c r="O67" s="97" t="s">
        <v>248</v>
      </c>
      <c r="P67" s="97">
        <v>0</v>
      </c>
      <c r="Q67" s="97">
        <v>0</v>
      </c>
    </row>
    <row r="68" spans="1:17" ht="24.75" thickTop="1" x14ac:dyDescent="0.2">
      <c r="F68" s="103" t="s">
        <v>269</v>
      </c>
      <c r="G68" s="1259">
        <f>IF(G67&lt;=50,0,IF(AND(G67&gt;50,G67&lt;=75),1,IF(AND(G67&gt;75,G67&lt;=100),2)))</f>
        <v>2</v>
      </c>
      <c r="H68" s="1260"/>
      <c r="I68" s="104"/>
      <c r="J68" s="105" t="str">
        <f>IF(G57="x","probabilidad",IF(G62="x","impacto",0))</f>
        <v>probabilidad</v>
      </c>
    </row>
    <row r="69" spans="1:17" ht="26.25" customHeight="1" x14ac:dyDescent="0.2"/>
    <row r="77" spans="1:17" ht="24.75" customHeight="1" x14ac:dyDescent="0.2"/>
    <row r="81" ht="26.25" customHeight="1" x14ac:dyDescent="0.2"/>
    <row r="89" ht="24.75" customHeight="1" x14ac:dyDescent="0.2"/>
    <row r="93" ht="26.25" customHeight="1" x14ac:dyDescent="0.2"/>
    <row r="101" ht="24.75" customHeight="1" x14ac:dyDescent="0.2"/>
    <row r="105" ht="26.25" customHeight="1" x14ac:dyDescent="0.2"/>
    <row r="113" ht="24.75" customHeight="1" x14ac:dyDescent="0.2"/>
    <row r="117" ht="26.25" customHeight="1" x14ac:dyDescent="0.2"/>
    <row r="125" ht="24.75" customHeight="1" x14ac:dyDescent="0.2"/>
    <row r="129" ht="26.25" customHeight="1" x14ac:dyDescent="0.2"/>
    <row r="137" ht="24.75" customHeight="1" x14ac:dyDescent="0.2"/>
    <row r="141" ht="26.25" customHeight="1" x14ac:dyDescent="0.2"/>
    <row r="149" ht="24.75" customHeight="1" x14ac:dyDescent="0.2"/>
    <row r="153" ht="26.25" customHeight="1" x14ac:dyDescent="0.2"/>
    <row r="161" ht="24.75" customHeight="1" x14ac:dyDescent="0.2"/>
    <row r="165" ht="26.25" customHeight="1" x14ac:dyDescent="0.2"/>
    <row r="173" ht="24.75" customHeight="1" x14ac:dyDescent="0.2"/>
    <row r="177" ht="26.25" customHeight="1" x14ac:dyDescent="0.2"/>
    <row r="185" ht="24.75" customHeight="1" x14ac:dyDescent="0.2"/>
    <row r="189" ht="26.25" customHeight="1" x14ac:dyDescent="0.2"/>
    <row r="197" ht="24.75" customHeight="1" x14ac:dyDescent="0.2"/>
    <row r="201" ht="26.25" customHeight="1" x14ac:dyDescent="0.2"/>
    <row r="209" ht="24.75" customHeight="1" x14ac:dyDescent="0.2"/>
    <row r="213" ht="26.25" customHeight="1" x14ac:dyDescent="0.2"/>
    <row r="221" ht="24.75" customHeight="1" x14ac:dyDescent="0.2"/>
    <row r="225" ht="26.25" customHeight="1" x14ac:dyDescent="0.2"/>
  </sheetData>
  <mergeCells count="99">
    <mergeCell ref="A1:J2"/>
    <mergeCell ref="L1:Q2"/>
    <mergeCell ref="D62:D63"/>
    <mergeCell ref="E62:E63"/>
    <mergeCell ref="L62:L64"/>
    <mergeCell ref="D64:D66"/>
    <mergeCell ref="E64:E66"/>
    <mergeCell ref="L65:L67"/>
    <mergeCell ref="G67:J67"/>
    <mergeCell ref="G48:I49"/>
    <mergeCell ref="J48:J50"/>
    <mergeCell ref="N48:N51"/>
    <mergeCell ref="A51:A66"/>
    <mergeCell ref="B51:B66"/>
    <mergeCell ref="C51:C66"/>
    <mergeCell ref="D51:D52"/>
    <mergeCell ref="E51:E52"/>
    <mergeCell ref="N53:N56"/>
    <mergeCell ref="D55:D56"/>
    <mergeCell ref="E55:E56"/>
    <mergeCell ref="D57:D59"/>
    <mergeCell ref="E57:E59"/>
    <mergeCell ref="L59:L61"/>
    <mergeCell ref="D60:D61"/>
    <mergeCell ref="E60:E61"/>
    <mergeCell ref="F26:F28"/>
    <mergeCell ref="A48:A50"/>
    <mergeCell ref="B48:B50"/>
    <mergeCell ref="C48:C49"/>
    <mergeCell ref="D48:D49"/>
    <mergeCell ref="E48:E49"/>
    <mergeCell ref="F48:F50"/>
    <mergeCell ref="E35:E37"/>
    <mergeCell ref="D38:D39"/>
    <mergeCell ref="E38:E39"/>
    <mergeCell ref="D40:D41"/>
    <mergeCell ref="E40:E41"/>
    <mergeCell ref="A29:A44"/>
    <mergeCell ref="B29:B44"/>
    <mergeCell ref="C29:C44"/>
    <mergeCell ref="E31:E32"/>
    <mergeCell ref="D33:D34"/>
    <mergeCell ref="E33:E34"/>
    <mergeCell ref="D35:D37"/>
    <mergeCell ref="A26:A28"/>
    <mergeCell ref="B26:B28"/>
    <mergeCell ref="C26:C27"/>
    <mergeCell ref="D26:D27"/>
    <mergeCell ref="E26:E27"/>
    <mergeCell ref="D31:D32"/>
    <mergeCell ref="D29:D30"/>
    <mergeCell ref="E29:E30"/>
    <mergeCell ref="J4:J6"/>
    <mergeCell ref="E9:E10"/>
    <mergeCell ref="D11:D12"/>
    <mergeCell ref="A4:A6"/>
    <mergeCell ref="A7:A22"/>
    <mergeCell ref="B4:B6"/>
    <mergeCell ref="B7:B22"/>
    <mergeCell ref="C4:C5"/>
    <mergeCell ref="C7:C22"/>
    <mergeCell ref="D16:D17"/>
    <mergeCell ref="E16:E17"/>
    <mergeCell ref="D18:D19"/>
    <mergeCell ref="E18:E19"/>
    <mergeCell ref="D20:D22"/>
    <mergeCell ref="E20:E22"/>
    <mergeCell ref="D42:D44"/>
    <mergeCell ref="E42:E44"/>
    <mergeCell ref="L43:L45"/>
    <mergeCell ref="G45:J45"/>
    <mergeCell ref="N9:N12"/>
    <mergeCell ref="L15:L17"/>
    <mergeCell ref="L18:L20"/>
    <mergeCell ref="L21:L23"/>
    <mergeCell ref="N26:N29"/>
    <mergeCell ref="N31:N34"/>
    <mergeCell ref="L37:L39"/>
    <mergeCell ref="L40:L42"/>
    <mergeCell ref="G24:H24"/>
    <mergeCell ref="G23:J23"/>
    <mergeCell ref="G26:I27"/>
    <mergeCell ref="J26:J28"/>
    <mergeCell ref="N4:N7"/>
    <mergeCell ref="F4:F6"/>
    <mergeCell ref="A24:D24"/>
    <mergeCell ref="G46:H46"/>
    <mergeCell ref="G68:H68"/>
    <mergeCell ref="G4:I5"/>
    <mergeCell ref="D7:D8"/>
    <mergeCell ref="E7:E8"/>
    <mergeCell ref="D9:D10"/>
    <mergeCell ref="E11:E12"/>
    <mergeCell ref="D13:D15"/>
    <mergeCell ref="E13:E15"/>
    <mergeCell ref="D4:D5"/>
    <mergeCell ref="E4:E5"/>
    <mergeCell ref="E53:E54"/>
    <mergeCell ref="D53:D54"/>
  </mergeCells>
  <printOptions horizontalCentered="1" verticalCentered="1"/>
  <pageMargins left="0.70866141732283472" right="0.70866141732283472" top="0.74803149606299213" bottom="0.74803149606299213" header="0.31496062992125984" footer="0.31496062992125984"/>
  <pageSetup scale="47" orientation="landscape" r:id="rId1"/>
  <colBreaks count="1" manualBreakCount="1">
    <brk id="11" max="23"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82"/>
  <sheetViews>
    <sheetView topLeftCell="A166" workbookViewId="0">
      <selection activeCell="F6" sqref="F6"/>
    </sheetView>
  </sheetViews>
  <sheetFormatPr baseColWidth="10" defaultRowHeight="12.75" x14ac:dyDescent="0.2"/>
  <cols>
    <col min="1" max="1" width="11.42578125" style="27"/>
    <col min="2" max="2" width="45.85546875" style="27" customWidth="1"/>
    <col min="3" max="3" width="17.140625" style="27" customWidth="1"/>
    <col min="4" max="4" width="15" style="27" customWidth="1"/>
    <col min="5" max="5" width="41.5703125" style="27" customWidth="1"/>
    <col min="6" max="6" width="12.7109375" style="27" bestFit="1" customWidth="1"/>
    <col min="7" max="7" width="11.42578125" style="27" hidden="1" customWidth="1"/>
    <col min="8" max="8" width="11.42578125" style="27"/>
    <col min="9" max="9" width="12.28515625" style="27" bestFit="1" customWidth="1"/>
    <col min="10" max="10" width="11.42578125" style="27"/>
    <col min="11" max="11" width="20.85546875" style="27" customWidth="1"/>
    <col min="12" max="12" width="27.85546875" style="27" customWidth="1"/>
    <col min="13" max="13" width="28.140625" style="27" customWidth="1"/>
    <col min="14" max="16384" width="11.42578125" style="27"/>
  </cols>
  <sheetData>
    <row r="1" spans="1:13" ht="15" customHeight="1" x14ac:dyDescent="0.2">
      <c r="A1" s="1350" t="s">
        <v>55</v>
      </c>
      <c r="B1" s="1350"/>
      <c r="C1" s="1350"/>
      <c r="D1" s="1350"/>
      <c r="E1" s="1350"/>
      <c r="F1" s="1350"/>
      <c r="G1" s="1350"/>
      <c r="H1" s="1350"/>
      <c r="I1" s="1350"/>
    </row>
    <row r="2" spans="1:13" x14ac:dyDescent="0.2">
      <c r="A2" s="1350"/>
      <c r="B2" s="1350"/>
      <c r="C2" s="1350"/>
      <c r="D2" s="1350"/>
      <c r="E2" s="1350"/>
      <c r="F2" s="1350"/>
      <c r="G2" s="1350"/>
      <c r="H2" s="1350"/>
      <c r="I2" s="1350"/>
    </row>
    <row r="3" spans="1:13" ht="13.5" thickBot="1" x14ac:dyDescent="0.25"/>
    <row r="4" spans="1:13" ht="24.75" customHeight="1" thickBot="1" x14ac:dyDescent="0.25">
      <c r="A4" s="1332" t="s">
        <v>54</v>
      </c>
      <c r="B4" s="1332" t="s">
        <v>53</v>
      </c>
      <c r="C4" s="1332" t="s">
        <v>33</v>
      </c>
      <c r="D4" s="1351" t="s">
        <v>34</v>
      </c>
      <c r="E4" s="1351" t="s">
        <v>35</v>
      </c>
      <c r="F4" s="1353" t="s">
        <v>36</v>
      </c>
      <c r="G4" s="1354"/>
      <c r="H4" s="1355"/>
      <c r="I4" s="1351" t="s">
        <v>37</v>
      </c>
      <c r="K4" s="1332" t="s">
        <v>57</v>
      </c>
      <c r="L4" s="1335" t="s">
        <v>58</v>
      </c>
      <c r="M4" s="1336"/>
    </row>
    <row r="5" spans="1:13" ht="13.5" customHeight="1" thickBot="1" x14ac:dyDescent="0.25">
      <c r="A5" s="1334"/>
      <c r="B5" s="1334"/>
      <c r="C5" s="1334"/>
      <c r="D5" s="1352"/>
      <c r="E5" s="1352"/>
      <c r="F5" s="28" t="s">
        <v>38</v>
      </c>
      <c r="G5" s="28"/>
      <c r="H5" s="28" t="s">
        <v>39</v>
      </c>
      <c r="I5" s="1352"/>
      <c r="K5" s="1333"/>
      <c r="L5" s="1337"/>
      <c r="M5" s="1338"/>
    </row>
    <row r="6" spans="1:13" ht="27.75" customHeight="1" thickBot="1" x14ac:dyDescent="0.25">
      <c r="A6" s="1339">
        <f>'3. MATRIZ DE RIESGOS'!B22</f>
        <v>0</v>
      </c>
      <c r="B6" s="1339" t="e">
        <f>'3. MATRIZ DE RIESGOS'!#REF!</f>
        <v>#REF!</v>
      </c>
      <c r="C6" s="1342" t="s">
        <v>40</v>
      </c>
      <c r="D6" s="1345" t="s">
        <v>41</v>
      </c>
      <c r="E6" s="29" t="s">
        <v>42</v>
      </c>
      <c r="F6" s="44"/>
      <c r="G6" s="48"/>
      <c r="H6" s="44"/>
      <c r="I6" s="38" t="s">
        <v>43</v>
      </c>
      <c r="K6" s="1333"/>
      <c r="L6" s="30" t="s">
        <v>59</v>
      </c>
      <c r="M6" s="30" t="s">
        <v>61</v>
      </c>
    </row>
    <row r="7" spans="1:13" ht="27.75" customHeight="1" thickBot="1" x14ac:dyDescent="0.25">
      <c r="A7" s="1340"/>
      <c r="B7" s="1340"/>
      <c r="C7" s="1343"/>
      <c r="D7" s="1346"/>
      <c r="E7" s="43" t="s">
        <v>44</v>
      </c>
      <c r="F7" s="44"/>
      <c r="G7" s="48"/>
      <c r="H7" s="45"/>
      <c r="I7" s="38" t="s">
        <v>43</v>
      </c>
      <c r="K7" s="1334"/>
      <c r="L7" s="31" t="s">
        <v>60</v>
      </c>
      <c r="M7" s="31" t="s">
        <v>62</v>
      </c>
    </row>
    <row r="8" spans="1:13" ht="27.75" customHeight="1" thickBot="1" x14ac:dyDescent="0.25">
      <c r="A8" s="1340"/>
      <c r="B8" s="1340"/>
      <c r="C8" s="1343"/>
      <c r="D8" s="1347" t="s">
        <v>45</v>
      </c>
      <c r="E8" s="29" t="s">
        <v>46</v>
      </c>
      <c r="F8" s="44"/>
      <c r="G8" s="48">
        <f>COUNTIF(F8,F8)*I8</f>
        <v>0</v>
      </c>
      <c r="H8" s="44"/>
      <c r="I8" s="39">
        <v>15</v>
      </c>
      <c r="K8" s="33" t="s">
        <v>63</v>
      </c>
      <c r="L8" s="32">
        <v>0</v>
      </c>
      <c r="M8" s="32">
        <v>0</v>
      </c>
    </row>
    <row r="9" spans="1:13" ht="39" thickBot="1" x14ac:dyDescent="0.25">
      <c r="A9" s="1340"/>
      <c r="B9" s="1340"/>
      <c r="C9" s="1343"/>
      <c r="D9" s="1348"/>
      <c r="E9" s="29" t="s">
        <v>47</v>
      </c>
      <c r="F9" s="44"/>
      <c r="G9" s="48">
        <f>COUNTIF(F9,F9)*I9</f>
        <v>0</v>
      </c>
      <c r="H9" s="44"/>
      <c r="I9" s="39">
        <v>15</v>
      </c>
      <c r="K9" s="33" t="s">
        <v>64</v>
      </c>
      <c r="L9" s="32">
        <v>1</v>
      </c>
      <c r="M9" s="32">
        <v>1</v>
      </c>
    </row>
    <row r="10" spans="1:13" ht="26.25" thickBot="1" x14ac:dyDescent="0.25">
      <c r="A10" s="1340"/>
      <c r="B10" s="1340"/>
      <c r="C10" s="1343"/>
      <c r="D10" s="1349"/>
      <c r="E10" s="29" t="s">
        <v>48</v>
      </c>
      <c r="F10" s="44"/>
      <c r="G10" s="48">
        <f>COUNTIF(F10,F10)*I10</f>
        <v>0</v>
      </c>
      <c r="H10" s="45"/>
      <c r="I10" s="39">
        <v>30</v>
      </c>
      <c r="K10" s="33" t="s">
        <v>65</v>
      </c>
      <c r="L10" s="32">
        <v>2</v>
      </c>
      <c r="M10" s="32">
        <v>2</v>
      </c>
    </row>
    <row r="11" spans="1:13" ht="26.25" thickBot="1" x14ac:dyDescent="0.25">
      <c r="A11" s="1340"/>
      <c r="B11" s="1340"/>
      <c r="C11" s="1343"/>
      <c r="D11" s="1345" t="s">
        <v>49</v>
      </c>
      <c r="E11" s="29" t="s">
        <v>50</v>
      </c>
      <c r="F11" s="44"/>
      <c r="G11" s="48">
        <f>COUNTIF(F11,F11)*I11</f>
        <v>0</v>
      </c>
      <c r="H11" s="44"/>
      <c r="I11" s="39">
        <v>15</v>
      </c>
    </row>
    <row r="12" spans="1:13" ht="26.25" thickBot="1" x14ac:dyDescent="0.25">
      <c r="A12" s="1341"/>
      <c r="B12" s="1341"/>
      <c r="C12" s="1344"/>
      <c r="D12" s="1349"/>
      <c r="E12" s="29" t="s">
        <v>51</v>
      </c>
      <c r="F12" s="44"/>
      <c r="G12" s="48">
        <f>COUNTIF(F12,F12)*I12</f>
        <v>0</v>
      </c>
      <c r="H12" s="44"/>
      <c r="I12" s="39">
        <v>25</v>
      </c>
    </row>
    <row r="13" spans="1:13" ht="13.5" thickBot="1" x14ac:dyDescent="0.25">
      <c r="C13" s="34"/>
      <c r="D13" s="34"/>
      <c r="E13" s="35" t="s">
        <v>52</v>
      </c>
      <c r="F13" s="1356">
        <f>SUM(G8:G12)</f>
        <v>0</v>
      </c>
      <c r="G13" s="1357"/>
      <c r="H13" s="1357"/>
      <c r="I13" s="1358"/>
    </row>
    <row r="14" spans="1:13" ht="13.5" thickBot="1" x14ac:dyDescent="0.25">
      <c r="E14" s="36" t="s">
        <v>66</v>
      </c>
      <c r="F14" s="40">
        <f>IF(F13&lt;=50,0,IF(AND(F13&gt;50,F13&lt;=75),1,IF(AND(F13&gt;75,F13&lt;=100),2)))</f>
        <v>0</v>
      </c>
      <c r="G14" s="40"/>
      <c r="H14" s="41">
        <f>IF(F6="x","probabilidad",IF(F7="x","impacto",0))</f>
        <v>0</v>
      </c>
      <c r="I14" s="42"/>
    </row>
    <row r="15" spans="1:13" ht="13.5" thickBot="1" x14ac:dyDescent="0.25"/>
    <row r="16" spans="1:13" ht="24.75" customHeight="1" thickBot="1" x14ac:dyDescent="0.25">
      <c r="A16" s="1332" t="s">
        <v>54</v>
      </c>
      <c r="B16" s="1332" t="s">
        <v>53</v>
      </c>
      <c r="C16" s="1332" t="s">
        <v>33</v>
      </c>
      <c r="D16" s="1351" t="s">
        <v>34</v>
      </c>
      <c r="E16" s="1351" t="s">
        <v>35</v>
      </c>
      <c r="F16" s="1353" t="s">
        <v>36</v>
      </c>
      <c r="G16" s="1354"/>
      <c r="H16" s="1355"/>
      <c r="I16" s="1351" t="s">
        <v>37</v>
      </c>
      <c r="K16" s="1332" t="s">
        <v>57</v>
      </c>
      <c r="L16" s="1335" t="s">
        <v>58</v>
      </c>
      <c r="M16" s="1336"/>
    </row>
    <row r="17" spans="1:13" ht="13.5" thickBot="1" x14ac:dyDescent="0.25">
      <c r="A17" s="1334"/>
      <c r="B17" s="1334"/>
      <c r="C17" s="1334"/>
      <c r="D17" s="1352"/>
      <c r="E17" s="1352"/>
      <c r="F17" s="28" t="s">
        <v>38</v>
      </c>
      <c r="G17" s="28"/>
      <c r="H17" s="28" t="s">
        <v>39</v>
      </c>
      <c r="I17" s="1352"/>
      <c r="K17" s="1333"/>
      <c r="L17" s="1337"/>
      <c r="M17" s="1338"/>
    </row>
    <row r="18" spans="1:13" ht="26.25" thickBot="1" x14ac:dyDescent="0.25">
      <c r="A18" s="1339">
        <f>'3. MATRIZ DE RIESGOS'!B23</f>
        <v>0</v>
      </c>
      <c r="B18" s="1339" t="e">
        <f>'3. MATRIZ DE RIESGOS'!#REF!</f>
        <v>#REF!</v>
      </c>
      <c r="C18" s="1342" t="s">
        <v>40</v>
      </c>
      <c r="D18" s="1345" t="s">
        <v>41</v>
      </c>
      <c r="E18" s="29" t="s">
        <v>42</v>
      </c>
      <c r="F18" s="44"/>
      <c r="G18" s="48"/>
      <c r="H18" s="45"/>
      <c r="I18" s="38" t="s">
        <v>43</v>
      </c>
      <c r="K18" s="1333"/>
      <c r="L18" s="30" t="s">
        <v>59</v>
      </c>
      <c r="M18" s="30" t="s">
        <v>61</v>
      </c>
    </row>
    <row r="19" spans="1:13" ht="26.25" thickBot="1" x14ac:dyDescent="0.25">
      <c r="A19" s="1340"/>
      <c r="B19" s="1340"/>
      <c r="C19" s="1343"/>
      <c r="D19" s="1346"/>
      <c r="E19" s="29" t="s">
        <v>44</v>
      </c>
      <c r="F19" s="44"/>
      <c r="G19" s="48"/>
      <c r="H19" s="45"/>
      <c r="I19" s="38" t="s">
        <v>43</v>
      </c>
      <c r="K19" s="1334"/>
      <c r="L19" s="31" t="s">
        <v>60</v>
      </c>
      <c r="M19" s="31" t="s">
        <v>62</v>
      </c>
    </row>
    <row r="20" spans="1:13" ht="26.25" customHeight="1" thickBot="1" x14ac:dyDescent="0.25">
      <c r="A20" s="1340"/>
      <c r="B20" s="1340"/>
      <c r="C20" s="1343"/>
      <c r="D20" s="1347" t="s">
        <v>45</v>
      </c>
      <c r="E20" s="29" t="s">
        <v>46</v>
      </c>
      <c r="F20" s="44"/>
      <c r="G20" s="48">
        <f>COUNTIF(F20,F20)*I20</f>
        <v>0</v>
      </c>
      <c r="H20" s="44"/>
      <c r="I20" s="39">
        <v>15</v>
      </c>
      <c r="K20" s="33" t="s">
        <v>63</v>
      </c>
      <c r="L20" s="32">
        <v>0</v>
      </c>
      <c r="M20" s="32">
        <v>0</v>
      </c>
    </row>
    <row r="21" spans="1:13" ht="39" thickBot="1" x14ac:dyDescent="0.25">
      <c r="A21" s="1340"/>
      <c r="B21" s="1340"/>
      <c r="C21" s="1343"/>
      <c r="D21" s="1348"/>
      <c r="E21" s="29" t="s">
        <v>47</v>
      </c>
      <c r="F21" s="44"/>
      <c r="G21" s="48">
        <f>COUNTIF(F21,F21)*I21</f>
        <v>0</v>
      </c>
      <c r="H21" s="45"/>
      <c r="I21" s="39">
        <v>15</v>
      </c>
      <c r="K21" s="33" t="s">
        <v>64</v>
      </c>
      <c r="L21" s="32">
        <v>1</v>
      </c>
      <c r="M21" s="32">
        <v>1</v>
      </c>
    </row>
    <row r="22" spans="1:13" ht="26.25" thickBot="1" x14ac:dyDescent="0.25">
      <c r="A22" s="1340"/>
      <c r="B22" s="1340"/>
      <c r="C22" s="1343"/>
      <c r="D22" s="1349"/>
      <c r="E22" s="29" t="s">
        <v>48</v>
      </c>
      <c r="F22" s="44"/>
      <c r="G22" s="48">
        <f>COUNTIF(F22,F22)*I22</f>
        <v>0</v>
      </c>
      <c r="H22" s="44"/>
      <c r="I22" s="39">
        <v>30</v>
      </c>
      <c r="K22" s="33" t="s">
        <v>65</v>
      </c>
      <c r="L22" s="32">
        <v>2</v>
      </c>
      <c r="M22" s="32">
        <v>2</v>
      </c>
    </row>
    <row r="23" spans="1:13" ht="26.25" thickBot="1" x14ac:dyDescent="0.25">
      <c r="A23" s="1340"/>
      <c r="B23" s="1340"/>
      <c r="C23" s="1343"/>
      <c r="D23" s="1345" t="s">
        <v>49</v>
      </c>
      <c r="E23" s="29" t="s">
        <v>50</v>
      </c>
      <c r="F23" s="44"/>
      <c r="G23" s="48">
        <f>COUNTIF(F23,F23)*I23</f>
        <v>0</v>
      </c>
      <c r="H23" s="44"/>
      <c r="I23" s="39">
        <v>15</v>
      </c>
    </row>
    <row r="24" spans="1:13" ht="26.25" thickBot="1" x14ac:dyDescent="0.25">
      <c r="A24" s="1341"/>
      <c r="B24" s="1341"/>
      <c r="C24" s="1344"/>
      <c r="D24" s="1349"/>
      <c r="E24" s="37" t="s">
        <v>51</v>
      </c>
      <c r="F24" s="46"/>
      <c r="G24" s="49">
        <f>COUNTIF(F24,F24)*I24</f>
        <v>0</v>
      </c>
      <c r="H24" s="46"/>
      <c r="I24" s="39">
        <v>25</v>
      </c>
    </row>
    <row r="25" spans="1:13" ht="13.5" thickBot="1" x14ac:dyDescent="0.25">
      <c r="C25" s="34"/>
      <c r="D25" s="34"/>
      <c r="E25" s="35" t="s">
        <v>52</v>
      </c>
      <c r="F25" s="1356">
        <f>SUM(G20:G24)</f>
        <v>0</v>
      </c>
      <c r="G25" s="1357"/>
      <c r="H25" s="1357"/>
      <c r="I25" s="1358"/>
    </row>
    <row r="26" spans="1:13" ht="13.5" thickBot="1" x14ac:dyDescent="0.25">
      <c r="E26" s="36" t="s">
        <v>66</v>
      </c>
      <c r="F26" s="40">
        <f>IF(F25&lt;=50,0,IF(AND(F25&gt;50,F25&lt;=75),1,IF(AND(F25&gt;75,F25&lt;=100),2)))</f>
        <v>0</v>
      </c>
      <c r="G26" s="40"/>
      <c r="H26" s="41">
        <f>IF(F18="x","probabilidad",IF(F19="x","impacto",0))</f>
        <v>0</v>
      </c>
      <c r="I26" s="42"/>
    </row>
    <row r="27" spans="1:13" ht="13.5" thickBot="1" x14ac:dyDescent="0.25"/>
    <row r="28" spans="1:13" ht="24.75" customHeight="1" thickBot="1" x14ac:dyDescent="0.25">
      <c r="A28" s="1332" t="s">
        <v>54</v>
      </c>
      <c r="B28" s="1332" t="s">
        <v>53</v>
      </c>
      <c r="C28" s="1332" t="s">
        <v>33</v>
      </c>
      <c r="D28" s="1351" t="s">
        <v>34</v>
      </c>
      <c r="E28" s="1351" t="s">
        <v>35</v>
      </c>
      <c r="F28" s="1353" t="s">
        <v>36</v>
      </c>
      <c r="G28" s="1354"/>
      <c r="H28" s="1355"/>
      <c r="I28" s="1351" t="s">
        <v>37</v>
      </c>
      <c r="K28" s="1332" t="s">
        <v>57</v>
      </c>
      <c r="L28" s="1335" t="s">
        <v>58</v>
      </c>
      <c r="M28" s="1336"/>
    </row>
    <row r="29" spans="1:13" ht="13.5" thickBot="1" x14ac:dyDescent="0.25">
      <c r="A29" s="1334"/>
      <c r="B29" s="1334"/>
      <c r="C29" s="1334"/>
      <c r="D29" s="1352"/>
      <c r="E29" s="1352"/>
      <c r="F29" s="28" t="s">
        <v>38</v>
      </c>
      <c r="G29" s="28"/>
      <c r="H29" s="28" t="s">
        <v>39</v>
      </c>
      <c r="I29" s="1352"/>
      <c r="K29" s="1333"/>
      <c r="L29" s="1337"/>
      <c r="M29" s="1338"/>
    </row>
    <row r="30" spans="1:13" ht="26.25" thickBot="1" x14ac:dyDescent="0.25">
      <c r="A30" s="1339" t="e">
        <f>'3. MATRIZ DE RIESGOS'!#REF!</f>
        <v>#REF!</v>
      </c>
      <c r="B30" s="1339" t="e">
        <f>'3. MATRIZ DE RIESGOS'!#REF!</f>
        <v>#REF!</v>
      </c>
      <c r="C30" s="1342" t="s">
        <v>40</v>
      </c>
      <c r="D30" s="1345" t="s">
        <v>41</v>
      </c>
      <c r="E30" s="29" t="s">
        <v>42</v>
      </c>
      <c r="F30" s="45"/>
      <c r="G30" s="48"/>
      <c r="H30" s="45"/>
      <c r="I30" s="38" t="s">
        <v>43</v>
      </c>
      <c r="K30" s="1333"/>
      <c r="L30" s="30" t="s">
        <v>59</v>
      </c>
      <c r="M30" s="30" t="s">
        <v>61</v>
      </c>
    </row>
    <row r="31" spans="1:13" ht="26.25" thickBot="1" x14ac:dyDescent="0.25">
      <c r="A31" s="1340"/>
      <c r="B31" s="1340"/>
      <c r="C31" s="1343"/>
      <c r="D31" s="1346"/>
      <c r="E31" s="29" t="s">
        <v>44</v>
      </c>
      <c r="F31" s="44"/>
      <c r="G31" s="48"/>
      <c r="H31" s="45"/>
      <c r="I31" s="38" t="s">
        <v>43</v>
      </c>
      <c r="K31" s="1334"/>
      <c r="L31" s="31" t="s">
        <v>60</v>
      </c>
      <c r="M31" s="31" t="s">
        <v>62</v>
      </c>
    </row>
    <row r="32" spans="1:13" ht="26.25" customHeight="1" thickBot="1" x14ac:dyDescent="0.25">
      <c r="A32" s="1340"/>
      <c r="B32" s="1340"/>
      <c r="C32" s="1343"/>
      <c r="D32" s="1347" t="s">
        <v>45</v>
      </c>
      <c r="E32" s="29" t="s">
        <v>46</v>
      </c>
      <c r="F32" s="44"/>
      <c r="G32" s="48">
        <f>COUNTIF(F32,F32)*I32</f>
        <v>0</v>
      </c>
      <c r="H32" s="44"/>
      <c r="I32" s="39">
        <v>15</v>
      </c>
      <c r="K32" s="33" t="s">
        <v>63</v>
      </c>
      <c r="L32" s="32">
        <v>0</v>
      </c>
      <c r="M32" s="32">
        <v>0</v>
      </c>
    </row>
    <row r="33" spans="1:13" ht="39" thickBot="1" x14ac:dyDescent="0.25">
      <c r="A33" s="1340"/>
      <c r="B33" s="1340"/>
      <c r="C33" s="1343"/>
      <c r="D33" s="1348"/>
      <c r="E33" s="29" t="s">
        <v>47</v>
      </c>
      <c r="F33" s="44"/>
      <c r="G33" s="48">
        <f>COUNTIF(F33,F33)*I33</f>
        <v>0</v>
      </c>
      <c r="H33" s="45"/>
      <c r="I33" s="39">
        <v>15</v>
      </c>
      <c r="K33" s="33" t="s">
        <v>64</v>
      </c>
      <c r="L33" s="32">
        <v>1</v>
      </c>
      <c r="M33" s="32">
        <v>1</v>
      </c>
    </row>
    <row r="34" spans="1:13" ht="26.25" thickBot="1" x14ac:dyDescent="0.25">
      <c r="A34" s="1340"/>
      <c r="B34" s="1340"/>
      <c r="C34" s="1343"/>
      <c r="D34" s="1349"/>
      <c r="E34" s="29" t="s">
        <v>48</v>
      </c>
      <c r="F34" s="44"/>
      <c r="G34" s="48">
        <f>COUNTIF(F34,F34)*I34</f>
        <v>0</v>
      </c>
      <c r="H34" s="45"/>
      <c r="I34" s="39">
        <v>30</v>
      </c>
      <c r="K34" s="33" t="s">
        <v>65</v>
      </c>
      <c r="L34" s="32">
        <v>2</v>
      </c>
      <c r="M34" s="32">
        <v>2</v>
      </c>
    </row>
    <row r="35" spans="1:13" ht="26.25" thickBot="1" x14ac:dyDescent="0.25">
      <c r="A35" s="1340"/>
      <c r="B35" s="1340"/>
      <c r="C35" s="1343"/>
      <c r="D35" s="1345" t="s">
        <v>49</v>
      </c>
      <c r="E35" s="29" t="s">
        <v>50</v>
      </c>
      <c r="F35" s="44"/>
      <c r="G35" s="48">
        <f>COUNTIF(F35,F35)*I35</f>
        <v>0</v>
      </c>
      <c r="H35" s="45"/>
      <c r="I35" s="39">
        <v>15</v>
      </c>
    </row>
    <row r="36" spans="1:13" ht="26.25" thickBot="1" x14ac:dyDescent="0.25">
      <c r="A36" s="1341"/>
      <c r="B36" s="1341"/>
      <c r="C36" s="1344"/>
      <c r="D36" s="1349"/>
      <c r="E36" s="29" t="s">
        <v>51</v>
      </c>
      <c r="F36" s="44"/>
      <c r="G36" s="48">
        <f>COUNTIF(F36,F36)*I36</f>
        <v>0</v>
      </c>
      <c r="H36" s="44"/>
      <c r="I36" s="39">
        <v>25</v>
      </c>
    </row>
    <row r="37" spans="1:13" ht="13.5" thickBot="1" x14ac:dyDescent="0.25">
      <c r="C37" s="34"/>
      <c r="D37" s="34"/>
      <c r="E37" s="35" t="s">
        <v>52</v>
      </c>
      <c r="F37" s="1356">
        <f>SUM(G32:G36)</f>
        <v>0</v>
      </c>
      <c r="G37" s="1357"/>
      <c r="H37" s="1357"/>
      <c r="I37" s="1358"/>
    </row>
    <row r="38" spans="1:13" ht="13.5" thickBot="1" x14ac:dyDescent="0.25">
      <c r="E38" s="36" t="s">
        <v>66</v>
      </c>
      <c r="F38" s="40">
        <f>IF(F37&lt;=50,0,IF(AND(F37&gt;50,F37&lt;=75),1,IF(AND(F37&gt;75,F37&lt;=100),2)))</f>
        <v>0</v>
      </c>
      <c r="G38" s="40"/>
      <c r="H38" s="41">
        <f>IF(F30="x","probabilidad",IF(F31="x","impacto",0))</f>
        <v>0</v>
      </c>
      <c r="I38" s="42"/>
    </row>
    <row r="39" spans="1:13" ht="13.5" thickBot="1" x14ac:dyDescent="0.25"/>
    <row r="40" spans="1:13" ht="24.75" customHeight="1" thickBot="1" x14ac:dyDescent="0.25">
      <c r="A40" s="1332" t="s">
        <v>54</v>
      </c>
      <c r="B40" s="1332" t="s">
        <v>53</v>
      </c>
      <c r="C40" s="1332" t="s">
        <v>33</v>
      </c>
      <c r="D40" s="1351" t="s">
        <v>34</v>
      </c>
      <c r="E40" s="1351" t="s">
        <v>35</v>
      </c>
      <c r="F40" s="1353" t="s">
        <v>36</v>
      </c>
      <c r="G40" s="1354"/>
      <c r="H40" s="1355"/>
      <c r="I40" s="1351" t="s">
        <v>37</v>
      </c>
      <c r="K40" s="1332" t="s">
        <v>57</v>
      </c>
      <c r="L40" s="1335" t="s">
        <v>58</v>
      </c>
      <c r="M40" s="1336"/>
    </row>
    <row r="41" spans="1:13" ht="13.5" thickBot="1" x14ac:dyDescent="0.25">
      <c r="A41" s="1334"/>
      <c r="B41" s="1334"/>
      <c r="C41" s="1334"/>
      <c r="D41" s="1352"/>
      <c r="E41" s="1352"/>
      <c r="F41" s="28" t="s">
        <v>38</v>
      </c>
      <c r="G41" s="28"/>
      <c r="H41" s="28" t="s">
        <v>39</v>
      </c>
      <c r="I41" s="1352"/>
      <c r="K41" s="1333"/>
      <c r="L41" s="1337"/>
      <c r="M41" s="1338"/>
    </row>
    <row r="42" spans="1:13" ht="26.25" thickBot="1" x14ac:dyDescent="0.25">
      <c r="A42" s="1339" t="e">
        <f>'3. MATRIZ DE RIESGOS'!#REF!</f>
        <v>#REF!</v>
      </c>
      <c r="B42" s="1339" t="e">
        <f>'3. MATRIZ DE RIESGOS'!#REF!</f>
        <v>#REF!</v>
      </c>
      <c r="C42" s="1342" t="s">
        <v>40</v>
      </c>
      <c r="D42" s="1345" t="s">
        <v>41</v>
      </c>
      <c r="E42" s="29" t="s">
        <v>42</v>
      </c>
      <c r="F42" s="44"/>
      <c r="G42" s="48"/>
      <c r="H42" s="45"/>
      <c r="I42" s="38" t="s">
        <v>43</v>
      </c>
      <c r="K42" s="1333"/>
      <c r="L42" s="30" t="s">
        <v>59</v>
      </c>
      <c r="M42" s="30" t="s">
        <v>61</v>
      </c>
    </row>
    <row r="43" spans="1:13" ht="26.25" thickBot="1" x14ac:dyDescent="0.25">
      <c r="A43" s="1340"/>
      <c r="B43" s="1340"/>
      <c r="C43" s="1343"/>
      <c r="D43" s="1346"/>
      <c r="E43" s="29" t="s">
        <v>44</v>
      </c>
      <c r="F43" s="44"/>
      <c r="G43" s="48"/>
      <c r="H43" s="45"/>
      <c r="I43" s="38" t="s">
        <v>43</v>
      </c>
      <c r="K43" s="1334"/>
      <c r="L43" s="31" t="s">
        <v>60</v>
      </c>
      <c r="M43" s="31" t="s">
        <v>62</v>
      </c>
    </row>
    <row r="44" spans="1:13" ht="26.25" customHeight="1" thickBot="1" x14ac:dyDescent="0.25">
      <c r="A44" s="1340"/>
      <c r="B44" s="1340"/>
      <c r="C44" s="1343"/>
      <c r="D44" s="1347" t="s">
        <v>45</v>
      </c>
      <c r="E44" s="29" t="s">
        <v>46</v>
      </c>
      <c r="F44" s="44"/>
      <c r="G44" s="48">
        <f>COUNTIF(F44,F44)*I44</f>
        <v>0</v>
      </c>
      <c r="H44" s="44"/>
      <c r="I44" s="39">
        <v>15</v>
      </c>
      <c r="K44" s="33" t="s">
        <v>63</v>
      </c>
      <c r="L44" s="32">
        <v>0</v>
      </c>
      <c r="M44" s="32">
        <v>0</v>
      </c>
    </row>
    <row r="45" spans="1:13" ht="39" thickBot="1" x14ac:dyDescent="0.25">
      <c r="A45" s="1340"/>
      <c r="B45" s="1340"/>
      <c r="C45" s="1343"/>
      <c r="D45" s="1348"/>
      <c r="E45" s="29" t="s">
        <v>47</v>
      </c>
      <c r="F45" s="44"/>
      <c r="G45" s="48">
        <f>COUNTIF(F45,F45)*I45</f>
        <v>0</v>
      </c>
      <c r="H45" s="45"/>
      <c r="I45" s="39">
        <v>15</v>
      </c>
      <c r="K45" s="33" t="s">
        <v>64</v>
      </c>
      <c r="L45" s="32">
        <v>1</v>
      </c>
      <c r="M45" s="32">
        <v>1</v>
      </c>
    </row>
    <row r="46" spans="1:13" ht="26.25" thickBot="1" x14ac:dyDescent="0.25">
      <c r="A46" s="1340"/>
      <c r="B46" s="1340"/>
      <c r="C46" s="1343"/>
      <c r="D46" s="1349"/>
      <c r="E46" s="29" t="s">
        <v>48</v>
      </c>
      <c r="F46" s="44"/>
      <c r="G46" s="48">
        <f>COUNTIF(F46,F46)*I46</f>
        <v>0</v>
      </c>
      <c r="H46" s="45"/>
      <c r="I46" s="39">
        <v>30</v>
      </c>
      <c r="K46" s="33" t="s">
        <v>65</v>
      </c>
      <c r="L46" s="32">
        <v>2</v>
      </c>
      <c r="M46" s="32">
        <v>2</v>
      </c>
    </row>
    <row r="47" spans="1:13" ht="26.25" thickBot="1" x14ac:dyDescent="0.25">
      <c r="A47" s="1340"/>
      <c r="B47" s="1340"/>
      <c r="C47" s="1343"/>
      <c r="D47" s="1345" t="s">
        <v>49</v>
      </c>
      <c r="E47" s="29" t="s">
        <v>50</v>
      </c>
      <c r="F47" s="44"/>
      <c r="G47" s="48">
        <f>COUNTIF(F47,F47)*I47</f>
        <v>0</v>
      </c>
      <c r="H47" s="45"/>
      <c r="I47" s="39">
        <v>15</v>
      </c>
    </row>
    <row r="48" spans="1:13" ht="26.25" thickBot="1" x14ac:dyDescent="0.25">
      <c r="A48" s="1341"/>
      <c r="B48" s="1341"/>
      <c r="C48" s="1344"/>
      <c r="D48" s="1349"/>
      <c r="E48" s="29" t="s">
        <v>51</v>
      </c>
      <c r="F48" s="44"/>
      <c r="G48" s="48">
        <f>COUNTIF(F48,F48)*I48</f>
        <v>0</v>
      </c>
      <c r="H48" s="45"/>
      <c r="I48" s="39">
        <v>25</v>
      </c>
    </row>
    <row r="49" spans="1:13" ht="13.5" thickBot="1" x14ac:dyDescent="0.25">
      <c r="C49" s="34"/>
      <c r="D49" s="34"/>
      <c r="E49" s="35" t="s">
        <v>52</v>
      </c>
      <c r="F49" s="1356">
        <f>SUM(G44:G48)</f>
        <v>0</v>
      </c>
      <c r="G49" s="1357"/>
      <c r="H49" s="1357"/>
      <c r="I49" s="1358"/>
    </row>
    <row r="50" spans="1:13" ht="13.5" thickBot="1" x14ac:dyDescent="0.25">
      <c r="E50" s="36" t="s">
        <v>66</v>
      </c>
      <c r="F50" s="40">
        <f>IF(F49&lt;=50,0,IF(AND(F49&gt;50,F49&lt;=75),1,IF(AND(F49&gt;75,F49&lt;=100),2)))</f>
        <v>0</v>
      </c>
      <c r="G50" s="40"/>
      <c r="H50" s="41">
        <f>IF(F42="x","probabilidad",IF(F43="x","impacto",0))</f>
        <v>0</v>
      </c>
      <c r="I50" s="42"/>
    </row>
    <row r="51" spans="1:13" ht="13.5" thickBot="1" x14ac:dyDescent="0.25"/>
    <row r="52" spans="1:13" ht="24.75" customHeight="1" thickBot="1" x14ac:dyDescent="0.25">
      <c r="A52" s="1332" t="s">
        <v>54</v>
      </c>
      <c r="B52" s="1332" t="s">
        <v>53</v>
      </c>
      <c r="C52" s="1332" t="s">
        <v>33</v>
      </c>
      <c r="D52" s="1351" t="s">
        <v>34</v>
      </c>
      <c r="E52" s="1351" t="s">
        <v>35</v>
      </c>
      <c r="F52" s="1353" t="s">
        <v>36</v>
      </c>
      <c r="G52" s="1354"/>
      <c r="H52" s="1355"/>
      <c r="I52" s="1351" t="s">
        <v>37</v>
      </c>
      <c r="K52" s="1332" t="s">
        <v>57</v>
      </c>
      <c r="L52" s="1335" t="s">
        <v>58</v>
      </c>
      <c r="M52" s="1336"/>
    </row>
    <row r="53" spans="1:13" ht="13.5" thickBot="1" x14ac:dyDescent="0.25">
      <c r="A53" s="1334"/>
      <c r="B53" s="1334"/>
      <c r="C53" s="1334"/>
      <c r="D53" s="1352"/>
      <c r="E53" s="1352"/>
      <c r="F53" s="28" t="s">
        <v>38</v>
      </c>
      <c r="G53" s="28"/>
      <c r="H53" s="28" t="s">
        <v>39</v>
      </c>
      <c r="I53" s="1352"/>
      <c r="K53" s="1333"/>
      <c r="L53" s="1337"/>
      <c r="M53" s="1338"/>
    </row>
    <row r="54" spans="1:13" ht="26.25" thickBot="1" x14ac:dyDescent="0.25">
      <c r="A54" s="1339" t="e">
        <f>'3. MATRIZ DE RIESGOS'!#REF!</f>
        <v>#REF!</v>
      </c>
      <c r="B54" s="1339" t="e">
        <f>'3. MATRIZ DE RIESGOS'!#REF!</f>
        <v>#REF!</v>
      </c>
      <c r="C54" s="1359" t="s">
        <v>40</v>
      </c>
      <c r="D54" s="1345" t="s">
        <v>41</v>
      </c>
      <c r="E54" s="29" t="s">
        <v>42</v>
      </c>
      <c r="F54" s="44"/>
      <c r="G54" s="48"/>
      <c r="H54" s="45"/>
      <c r="I54" s="38" t="s">
        <v>43</v>
      </c>
      <c r="K54" s="1333"/>
      <c r="L54" s="30" t="s">
        <v>59</v>
      </c>
      <c r="M54" s="30" t="s">
        <v>61</v>
      </c>
    </row>
    <row r="55" spans="1:13" ht="26.25" thickBot="1" x14ac:dyDescent="0.25">
      <c r="A55" s="1340"/>
      <c r="B55" s="1340"/>
      <c r="C55" s="1343"/>
      <c r="D55" s="1346"/>
      <c r="E55" s="29" t="s">
        <v>44</v>
      </c>
      <c r="F55" s="44"/>
      <c r="G55" s="48"/>
      <c r="H55" s="45"/>
      <c r="I55" s="38" t="s">
        <v>43</v>
      </c>
      <c r="K55" s="1334"/>
      <c r="L55" s="31" t="s">
        <v>60</v>
      </c>
      <c r="M55" s="31" t="s">
        <v>62</v>
      </c>
    </row>
    <row r="56" spans="1:13" ht="26.25" customHeight="1" thickBot="1" x14ac:dyDescent="0.25">
      <c r="A56" s="1340"/>
      <c r="B56" s="1340"/>
      <c r="C56" s="1343"/>
      <c r="D56" s="1347" t="s">
        <v>45</v>
      </c>
      <c r="E56" s="29" t="s">
        <v>46</v>
      </c>
      <c r="F56" s="44"/>
      <c r="G56" s="48">
        <f>COUNTIF(F56,F56)*I56</f>
        <v>0</v>
      </c>
      <c r="H56" s="45"/>
      <c r="I56" s="39">
        <v>15</v>
      </c>
      <c r="K56" s="33" t="s">
        <v>63</v>
      </c>
      <c r="L56" s="32">
        <v>0</v>
      </c>
      <c r="M56" s="32">
        <v>0</v>
      </c>
    </row>
    <row r="57" spans="1:13" ht="39" thickBot="1" x14ac:dyDescent="0.25">
      <c r="A57" s="1340"/>
      <c r="B57" s="1340"/>
      <c r="C57" s="1343"/>
      <c r="D57" s="1348"/>
      <c r="E57" s="29" t="s">
        <v>47</v>
      </c>
      <c r="F57" s="44"/>
      <c r="G57" s="48">
        <f>COUNTIF(F57,F57)*I57</f>
        <v>0</v>
      </c>
      <c r="H57" s="45"/>
      <c r="I57" s="39">
        <v>15</v>
      </c>
      <c r="K57" s="33" t="s">
        <v>64</v>
      </c>
      <c r="L57" s="32">
        <v>1</v>
      </c>
      <c r="M57" s="32">
        <v>1</v>
      </c>
    </row>
    <row r="58" spans="1:13" ht="26.25" thickBot="1" x14ac:dyDescent="0.25">
      <c r="A58" s="1340"/>
      <c r="B58" s="1340"/>
      <c r="C58" s="1343"/>
      <c r="D58" s="1349"/>
      <c r="E58" s="29" t="s">
        <v>48</v>
      </c>
      <c r="F58" s="44"/>
      <c r="G58" s="48">
        <f>COUNTIF(F58,F58)*I58</f>
        <v>0</v>
      </c>
      <c r="H58" s="45"/>
      <c r="I58" s="39">
        <v>30</v>
      </c>
      <c r="K58" s="33" t="s">
        <v>65</v>
      </c>
      <c r="L58" s="32">
        <v>2</v>
      </c>
      <c r="M58" s="32">
        <v>2</v>
      </c>
    </row>
    <row r="59" spans="1:13" ht="26.25" thickBot="1" x14ac:dyDescent="0.25">
      <c r="A59" s="1340"/>
      <c r="B59" s="1340"/>
      <c r="C59" s="1343"/>
      <c r="D59" s="1345" t="s">
        <v>49</v>
      </c>
      <c r="E59" s="29" t="s">
        <v>50</v>
      </c>
      <c r="F59" s="44"/>
      <c r="G59" s="48">
        <f>COUNTIF(F59,F59)*I59</f>
        <v>0</v>
      </c>
      <c r="H59" s="45"/>
      <c r="I59" s="39">
        <v>15</v>
      </c>
    </row>
    <row r="60" spans="1:13" ht="26.25" thickBot="1" x14ac:dyDescent="0.25">
      <c r="A60" s="1341"/>
      <c r="B60" s="1341"/>
      <c r="C60" s="1344"/>
      <c r="D60" s="1349"/>
      <c r="E60" s="29" t="s">
        <v>51</v>
      </c>
      <c r="F60" s="44"/>
      <c r="G60" s="48">
        <f>COUNTIF(F60,F60)*I60</f>
        <v>0</v>
      </c>
      <c r="H60" s="44"/>
      <c r="I60" s="39">
        <v>25</v>
      </c>
    </row>
    <row r="61" spans="1:13" ht="13.5" thickBot="1" x14ac:dyDescent="0.25">
      <c r="C61" s="34"/>
      <c r="D61" s="34"/>
      <c r="E61" s="35" t="s">
        <v>52</v>
      </c>
      <c r="F61" s="1356">
        <f>SUM(G56:G60)</f>
        <v>0</v>
      </c>
      <c r="G61" s="1357"/>
      <c r="H61" s="1357"/>
      <c r="I61" s="1358"/>
    </row>
    <row r="62" spans="1:13" ht="13.5" thickBot="1" x14ac:dyDescent="0.25">
      <c r="E62" s="36" t="s">
        <v>66</v>
      </c>
      <c r="F62" s="40">
        <f>IF(F61&lt;=50,0,IF(AND(F61&gt;50,F61&lt;=75),1,IF(AND(F61&gt;75,F61&lt;=100),2)))</f>
        <v>0</v>
      </c>
      <c r="G62" s="40"/>
      <c r="H62" s="41">
        <f>IF(F54="x","probabilidad",IF(F55="x","impacto",0))</f>
        <v>0</v>
      </c>
      <c r="I62" s="42"/>
    </row>
    <row r="63" spans="1:13" ht="13.5" thickBot="1" x14ac:dyDescent="0.25"/>
    <row r="64" spans="1:13" ht="24.75" customHeight="1" thickBot="1" x14ac:dyDescent="0.25">
      <c r="A64" s="1332" t="s">
        <v>54</v>
      </c>
      <c r="B64" s="1332" t="s">
        <v>53</v>
      </c>
      <c r="C64" s="1332" t="s">
        <v>33</v>
      </c>
      <c r="D64" s="1351" t="s">
        <v>34</v>
      </c>
      <c r="E64" s="1351" t="s">
        <v>35</v>
      </c>
      <c r="F64" s="1353" t="s">
        <v>36</v>
      </c>
      <c r="G64" s="1354"/>
      <c r="H64" s="1355"/>
      <c r="I64" s="1351" t="s">
        <v>37</v>
      </c>
      <c r="K64" s="1332" t="s">
        <v>57</v>
      </c>
      <c r="L64" s="1335" t="s">
        <v>58</v>
      </c>
      <c r="M64" s="1336"/>
    </row>
    <row r="65" spans="1:13" ht="13.5" thickBot="1" x14ac:dyDescent="0.25">
      <c r="A65" s="1334"/>
      <c r="B65" s="1334"/>
      <c r="C65" s="1334"/>
      <c r="D65" s="1352"/>
      <c r="E65" s="1352"/>
      <c r="F65" s="28" t="s">
        <v>38</v>
      </c>
      <c r="G65" s="28"/>
      <c r="H65" s="28" t="s">
        <v>39</v>
      </c>
      <c r="I65" s="1352"/>
      <c r="K65" s="1333"/>
      <c r="L65" s="1337"/>
      <c r="M65" s="1338"/>
    </row>
    <row r="66" spans="1:13" ht="26.25" thickBot="1" x14ac:dyDescent="0.25">
      <c r="A66" s="1339" t="e">
        <f>'3. MATRIZ DE RIESGOS'!#REF!</f>
        <v>#REF!</v>
      </c>
      <c r="B66" s="1339" t="e">
        <f>'3. MATRIZ DE RIESGOS'!#REF!</f>
        <v>#REF!</v>
      </c>
      <c r="C66" s="1359" t="s">
        <v>40</v>
      </c>
      <c r="D66" s="1345" t="s">
        <v>41</v>
      </c>
      <c r="E66" s="29" t="s">
        <v>42</v>
      </c>
      <c r="F66" s="44"/>
      <c r="G66" s="48"/>
      <c r="H66" s="45"/>
      <c r="I66" s="38" t="s">
        <v>43</v>
      </c>
      <c r="K66" s="1333"/>
      <c r="L66" s="30" t="s">
        <v>59</v>
      </c>
      <c r="M66" s="30" t="s">
        <v>61</v>
      </c>
    </row>
    <row r="67" spans="1:13" ht="26.25" thickBot="1" x14ac:dyDescent="0.25">
      <c r="A67" s="1340"/>
      <c r="B67" s="1340"/>
      <c r="C67" s="1343"/>
      <c r="D67" s="1346"/>
      <c r="E67" s="29" t="s">
        <v>44</v>
      </c>
      <c r="F67" s="45"/>
      <c r="G67" s="48"/>
      <c r="H67" s="45"/>
      <c r="I67" s="38" t="s">
        <v>43</v>
      </c>
      <c r="K67" s="1334"/>
      <c r="L67" s="31" t="s">
        <v>60</v>
      </c>
      <c r="M67" s="31" t="s">
        <v>62</v>
      </c>
    </row>
    <row r="68" spans="1:13" ht="26.25" customHeight="1" thickBot="1" x14ac:dyDescent="0.25">
      <c r="A68" s="1340"/>
      <c r="B68" s="1340"/>
      <c r="C68" s="1343"/>
      <c r="D68" s="1347" t="s">
        <v>45</v>
      </c>
      <c r="E68" s="29" t="s">
        <v>46</v>
      </c>
      <c r="F68" s="44"/>
      <c r="G68" s="48">
        <f>COUNTIF(F68,F68)*I68</f>
        <v>0</v>
      </c>
      <c r="H68" s="45"/>
      <c r="I68" s="39">
        <v>15</v>
      </c>
      <c r="K68" s="33" t="s">
        <v>63</v>
      </c>
      <c r="L68" s="32">
        <v>0</v>
      </c>
      <c r="M68" s="32">
        <v>0</v>
      </c>
    </row>
    <row r="69" spans="1:13" ht="39" thickBot="1" x14ac:dyDescent="0.25">
      <c r="A69" s="1340"/>
      <c r="B69" s="1340"/>
      <c r="C69" s="1343"/>
      <c r="D69" s="1348"/>
      <c r="E69" s="29" t="s">
        <v>47</v>
      </c>
      <c r="F69" s="44"/>
      <c r="G69" s="48">
        <f>COUNTIF(F69,F69)*I69</f>
        <v>0</v>
      </c>
      <c r="H69" s="45"/>
      <c r="I69" s="39">
        <v>15</v>
      </c>
      <c r="K69" s="33" t="s">
        <v>64</v>
      </c>
      <c r="L69" s="32">
        <v>1</v>
      </c>
      <c r="M69" s="32">
        <v>1</v>
      </c>
    </row>
    <row r="70" spans="1:13" ht="26.25" thickBot="1" x14ac:dyDescent="0.25">
      <c r="A70" s="1340"/>
      <c r="B70" s="1340"/>
      <c r="C70" s="1343"/>
      <c r="D70" s="1349"/>
      <c r="E70" s="29" t="s">
        <v>48</v>
      </c>
      <c r="F70" s="44"/>
      <c r="G70" s="48">
        <f>COUNTIF(F70,F70)*I70</f>
        <v>0</v>
      </c>
      <c r="H70" s="45"/>
      <c r="I70" s="39">
        <v>30</v>
      </c>
      <c r="K70" s="33" t="s">
        <v>65</v>
      </c>
      <c r="L70" s="32">
        <v>2</v>
      </c>
      <c r="M70" s="32">
        <v>2</v>
      </c>
    </row>
    <row r="71" spans="1:13" ht="26.25" thickBot="1" x14ac:dyDescent="0.25">
      <c r="A71" s="1340"/>
      <c r="B71" s="1340"/>
      <c r="C71" s="1343"/>
      <c r="D71" s="1345" t="s">
        <v>49</v>
      </c>
      <c r="E71" s="29" t="s">
        <v>50</v>
      </c>
      <c r="F71" s="44"/>
      <c r="G71" s="48">
        <f>COUNTIF(F71,F71)*I71</f>
        <v>0</v>
      </c>
      <c r="H71" s="45"/>
      <c r="I71" s="39">
        <v>15</v>
      </c>
    </row>
    <row r="72" spans="1:13" ht="26.25" thickBot="1" x14ac:dyDescent="0.25">
      <c r="A72" s="1341"/>
      <c r="B72" s="1341"/>
      <c r="C72" s="1344"/>
      <c r="D72" s="1349"/>
      <c r="E72" s="29" t="s">
        <v>51</v>
      </c>
      <c r="F72" s="44"/>
      <c r="G72" s="48">
        <f>COUNTIF(F72,F72)*I72</f>
        <v>0</v>
      </c>
      <c r="H72" s="45"/>
      <c r="I72" s="39">
        <v>25</v>
      </c>
    </row>
    <row r="73" spans="1:13" ht="13.5" thickBot="1" x14ac:dyDescent="0.25">
      <c r="C73" s="34"/>
      <c r="D73" s="34"/>
      <c r="E73" s="35" t="s">
        <v>52</v>
      </c>
      <c r="F73" s="1356">
        <f>SUM(G68:G72)</f>
        <v>0</v>
      </c>
      <c r="G73" s="1357"/>
      <c r="H73" s="1357"/>
      <c r="I73" s="1358"/>
    </row>
    <row r="74" spans="1:13" ht="13.5" thickBot="1" x14ac:dyDescent="0.25">
      <c r="E74" s="36" t="s">
        <v>66</v>
      </c>
      <c r="F74" s="40">
        <f>IF(F73&lt;=50,0,IF(AND(F73&gt;50,F73&lt;=75),1,IF(AND(F73&gt;75,F73&lt;=100),2)))</f>
        <v>0</v>
      </c>
      <c r="G74" s="40"/>
      <c r="H74" s="41">
        <f>IF(F66="x","probabilidad",IF(F67="x","impacto",0))</f>
        <v>0</v>
      </c>
      <c r="I74" s="42"/>
    </row>
    <row r="75" spans="1:13" ht="13.5" thickBot="1" x14ac:dyDescent="0.25"/>
    <row r="76" spans="1:13" ht="24.75" customHeight="1" thickBot="1" x14ac:dyDescent="0.25">
      <c r="A76" s="1332" t="s">
        <v>54</v>
      </c>
      <c r="B76" s="1332" t="s">
        <v>53</v>
      </c>
      <c r="C76" s="1332" t="s">
        <v>33</v>
      </c>
      <c r="D76" s="1351" t="s">
        <v>34</v>
      </c>
      <c r="E76" s="1351" t="s">
        <v>35</v>
      </c>
      <c r="F76" s="1353" t="s">
        <v>36</v>
      </c>
      <c r="G76" s="1354"/>
      <c r="H76" s="1355"/>
      <c r="I76" s="1351" t="s">
        <v>37</v>
      </c>
      <c r="K76" s="1332" t="s">
        <v>57</v>
      </c>
      <c r="L76" s="1335" t="s">
        <v>58</v>
      </c>
      <c r="M76" s="1336"/>
    </row>
    <row r="77" spans="1:13" ht="13.5" thickBot="1" x14ac:dyDescent="0.25">
      <c r="A77" s="1334"/>
      <c r="B77" s="1334"/>
      <c r="C77" s="1334"/>
      <c r="D77" s="1352"/>
      <c r="E77" s="1352"/>
      <c r="F77" s="28" t="s">
        <v>38</v>
      </c>
      <c r="G77" s="28"/>
      <c r="H77" s="28" t="s">
        <v>39</v>
      </c>
      <c r="I77" s="1352"/>
      <c r="K77" s="1333"/>
      <c r="L77" s="1337"/>
      <c r="M77" s="1338"/>
    </row>
    <row r="78" spans="1:13" ht="26.25" thickBot="1" x14ac:dyDescent="0.25">
      <c r="A78" s="1339" t="e">
        <f>'3. MATRIZ DE RIESGOS'!#REF!</f>
        <v>#REF!</v>
      </c>
      <c r="B78" s="1339" t="e">
        <f>'3. MATRIZ DE RIESGOS'!#REF!</f>
        <v>#REF!</v>
      </c>
      <c r="C78" s="1359" t="s">
        <v>40</v>
      </c>
      <c r="D78" s="1345" t="s">
        <v>41</v>
      </c>
      <c r="E78" s="29" t="s">
        <v>42</v>
      </c>
      <c r="F78" s="45"/>
      <c r="G78" s="48"/>
      <c r="H78" s="45"/>
      <c r="I78" s="38" t="s">
        <v>43</v>
      </c>
      <c r="K78" s="1333"/>
      <c r="L78" s="30" t="s">
        <v>59</v>
      </c>
      <c r="M78" s="30" t="s">
        <v>61</v>
      </c>
    </row>
    <row r="79" spans="1:13" ht="26.25" thickBot="1" x14ac:dyDescent="0.25">
      <c r="A79" s="1340"/>
      <c r="B79" s="1340"/>
      <c r="C79" s="1343"/>
      <c r="D79" s="1346"/>
      <c r="E79" s="29" t="s">
        <v>44</v>
      </c>
      <c r="F79" s="44"/>
      <c r="G79" s="48"/>
      <c r="H79" s="45"/>
      <c r="I79" s="38" t="s">
        <v>43</v>
      </c>
      <c r="K79" s="1334"/>
      <c r="L79" s="31" t="s">
        <v>60</v>
      </c>
      <c r="M79" s="31" t="s">
        <v>62</v>
      </c>
    </row>
    <row r="80" spans="1:13" ht="26.25" customHeight="1" thickBot="1" x14ac:dyDescent="0.25">
      <c r="A80" s="1340"/>
      <c r="B80" s="1340"/>
      <c r="C80" s="1343"/>
      <c r="D80" s="1347" t="s">
        <v>45</v>
      </c>
      <c r="E80" s="29" t="s">
        <v>46</v>
      </c>
      <c r="F80" s="44"/>
      <c r="G80" s="48">
        <f>COUNTIF(F80,F80)*I80</f>
        <v>0</v>
      </c>
      <c r="H80" s="45"/>
      <c r="I80" s="39">
        <v>15</v>
      </c>
      <c r="K80" s="33" t="s">
        <v>63</v>
      </c>
      <c r="L80" s="32">
        <v>0</v>
      </c>
      <c r="M80" s="32">
        <v>0</v>
      </c>
    </row>
    <row r="81" spans="1:13" ht="39" thickBot="1" x14ac:dyDescent="0.25">
      <c r="A81" s="1340"/>
      <c r="B81" s="1340"/>
      <c r="C81" s="1343"/>
      <c r="D81" s="1348"/>
      <c r="E81" s="29" t="s">
        <v>47</v>
      </c>
      <c r="F81" s="44"/>
      <c r="G81" s="48">
        <f>COUNTIF(F81,F81)*I81</f>
        <v>0</v>
      </c>
      <c r="H81" s="45"/>
      <c r="I81" s="39">
        <v>15</v>
      </c>
      <c r="K81" s="33" t="s">
        <v>64</v>
      </c>
      <c r="L81" s="32">
        <v>1</v>
      </c>
      <c r="M81" s="32">
        <v>1</v>
      </c>
    </row>
    <row r="82" spans="1:13" ht="26.25" thickBot="1" x14ac:dyDescent="0.25">
      <c r="A82" s="1340"/>
      <c r="B82" s="1340"/>
      <c r="C82" s="1343"/>
      <c r="D82" s="1349"/>
      <c r="E82" s="29" t="s">
        <v>48</v>
      </c>
      <c r="F82" s="44"/>
      <c r="G82" s="48">
        <f>COUNTIF(F82,F82)*I82</f>
        <v>0</v>
      </c>
      <c r="H82" s="45"/>
      <c r="I82" s="39">
        <v>30</v>
      </c>
      <c r="K82" s="33" t="s">
        <v>65</v>
      </c>
      <c r="L82" s="32">
        <v>2</v>
      </c>
      <c r="M82" s="32">
        <v>2</v>
      </c>
    </row>
    <row r="83" spans="1:13" ht="26.25" thickBot="1" x14ac:dyDescent="0.25">
      <c r="A83" s="1340"/>
      <c r="B83" s="1340"/>
      <c r="C83" s="1343"/>
      <c r="D83" s="1345" t="s">
        <v>49</v>
      </c>
      <c r="E83" s="29" t="s">
        <v>50</v>
      </c>
      <c r="F83" s="44"/>
      <c r="G83" s="48">
        <f>COUNTIF(F83,F83)*I83</f>
        <v>0</v>
      </c>
      <c r="H83" s="45"/>
      <c r="I83" s="39">
        <v>15</v>
      </c>
    </row>
    <row r="84" spans="1:13" ht="26.25" thickBot="1" x14ac:dyDescent="0.25">
      <c r="A84" s="1341"/>
      <c r="B84" s="1341"/>
      <c r="C84" s="1344"/>
      <c r="D84" s="1349"/>
      <c r="E84" s="29" t="s">
        <v>51</v>
      </c>
      <c r="F84" s="44"/>
      <c r="G84" s="48">
        <f>COUNTIF(F84,F84)*I84</f>
        <v>0</v>
      </c>
      <c r="H84" s="45"/>
      <c r="I84" s="39">
        <v>25</v>
      </c>
    </row>
    <row r="85" spans="1:13" ht="13.5" thickBot="1" x14ac:dyDescent="0.25">
      <c r="C85" s="34"/>
      <c r="D85" s="34"/>
      <c r="E85" s="35" t="s">
        <v>52</v>
      </c>
      <c r="F85" s="1356">
        <f>SUM(G80:G84)</f>
        <v>0</v>
      </c>
      <c r="G85" s="1357"/>
      <c r="H85" s="1357"/>
      <c r="I85" s="1358"/>
    </row>
    <row r="86" spans="1:13" ht="13.5" thickBot="1" x14ac:dyDescent="0.25">
      <c r="E86" s="36" t="s">
        <v>66</v>
      </c>
      <c r="F86" s="40">
        <f>IF(F85&lt;=50,0,IF(AND(F85&gt;50,F85&lt;=75),1,IF(AND(F85&gt;75,F85&lt;=100),2)))</f>
        <v>0</v>
      </c>
      <c r="G86" s="40"/>
      <c r="H86" s="41">
        <f>IF(F78="x","probabilidad",IF(F79="x","impacto",0))</f>
        <v>0</v>
      </c>
      <c r="I86" s="42"/>
    </row>
    <row r="87" spans="1:13" ht="13.5" thickBot="1" x14ac:dyDescent="0.25"/>
    <row r="88" spans="1:13" ht="24.75" customHeight="1" thickBot="1" x14ac:dyDescent="0.25">
      <c r="A88" s="1332" t="s">
        <v>54</v>
      </c>
      <c r="B88" s="1332" t="s">
        <v>53</v>
      </c>
      <c r="C88" s="1332" t="s">
        <v>33</v>
      </c>
      <c r="D88" s="1351" t="s">
        <v>34</v>
      </c>
      <c r="E88" s="1351" t="s">
        <v>35</v>
      </c>
      <c r="F88" s="1353" t="s">
        <v>36</v>
      </c>
      <c r="G88" s="1354"/>
      <c r="H88" s="1355"/>
      <c r="I88" s="1351" t="s">
        <v>37</v>
      </c>
      <c r="K88" s="1332" t="s">
        <v>57</v>
      </c>
      <c r="L88" s="1335" t="s">
        <v>58</v>
      </c>
      <c r="M88" s="1336"/>
    </row>
    <row r="89" spans="1:13" ht="13.5" thickBot="1" x14ac:dyDescent="0.25">
      <c r="A89" s="1334"/>
      <c r="B89" s="1334"/>
      <c r="C89" s="1334"/>
      <c r="D89" s="1352"/>
      <c r="E89" s="1352"/>
      <c r="F89" s="28" t="s">
        <v>38</v>
      </c>
      <c r="G89" s="28"/>
      <c r="H89" s="28" t="s">
        <v>39</v>
      </c>
      <c r="I89" s="1352"/>
      <c r="K89" s="1333"/>
      <c r="L89" s="1337"/>
      <c r="M89" s="1338"/>
    </row>
    <row r="90" spans="1:13" ht="26.25" thickBot="1" x14ac:dyDescent="0.25">
      <c r="A90" s="1339" t="e">
        <f>'3. MATRIZ DE RIESGOS'!#REF!</f>
        <v>#REF!</v>
      </c>
      <c r="B90" s="1339" t="e">
        <f>'3. MATRIZ DE RIESGOS'!#REF!</f>
        <v>#REF!</v>
      </c>
      <c r="C90" s="1359" t="s">
        <v>40</v>
      </c>
      <c r="D90" s="1345" t="s">
        <v>41</v>
      </c>
      <c r="E90" s="29" t="s">
        <v>42</v>
      </c>
      <c r="F90" s="44"/>
      <c r="G90" s="48"/>
      <c r="H90" s="45"/>
      <c r="I90" s="38" t="s">
        <v>43</v>
      </c>
      <c r="K90" s="1333"/>
      <c r="L90" s="30" t="s">
        <v>59</v>
      </c>
      <c r="M90" s="30" t="s">
        <v>61</v>
      </c>
    </row>
    <row r="91" spans="1:13" ht="26.25" thickBot="1" x14ac:dyDescent="0.25">
      <c r="A91" s="1340"/>
      <c r="B91" s="1340"/>
      <c r="C91" s="1343"/>
      <c r="D91" s="1346"/>
      <c r="E91" s="29" t="s">
        <v>44</v>
      </c>
      <c r="F91" s="45"/>
      <c r="G91" s="48"/>
      <c r="H91" s="45"/>
      <c r="I91" s="38" t="s">
        <v>43</v>
      </c>
      <c r="K91" s="1334"/>
      <c r="L91" s="31" t="s">
        <v>60</v>
      </c>
      <c r="M91" s="31" t="s">
        <v>62</v>
      </c>
    </row>
    <row r="92" spans="1:13" ht="26.25" customHeight="1" thickBot="1" x14ac:dyDescent="0.25">
      <c r="A92" s="1340"/>
      <c r="B92" s="1340"/>
      <c r="C92" s="1343"/>
      <c r="D92" s="1347" t="s">
        <v>45</v>
      </c>
      <c r="E92" s="29" t="s">
        <v>46</v>
      </c>
      <c r="F92" s="44"/>
      <c r="G92" s="48">
        <f>COUNTIF(F92,F92)*I92</f>
        <v>0</v>
      </c>
      <c r="H92" s="45"/>
      <c r="I92" s="39">
        <v>15</v>
      </c>
      <c r="K92" s="33" t="s">
        <v>63</v>
      </c>
      <c r="L92" s="32">
        <v>0</v>
      </c>
      <c r="M92" s="32">
        <v>0</v>
      </c>
    </row>
    <row r="93" spans="1:13" ht="39" thickBot="1" x14ac:dyDescent="0.25">
      <c r="A93" s="1340"/>
      <c r="B93" s="1340"/>
      <c r="C93" s="1343"/>
      <c r="D93" s="1348"/>
      <c r="E93" s="29" t="s">
        <v>47</v>
      </c>
      <c r="F93" s="44"/>
      <c r="G93" s="48">
        <f>COUNTIF(F93,F93)*I93</f>
        <v>0</v>
      </c>
      <c r="H93" s="45"/>
      <c r="I93" s="39">
        <v>15</v>
      </c>
      <c r="K93" s="33" t="s">
        <v>64</v>
      </c>
      <c r="L93" s="32">
        <v>1</v>
      </c>
      <c r="M93" s="32">
        <v>1</v>
      </c>
    </row>
    <row r="94" spans="1:13" ht="26.25" thickBot="1" x14ac:dyDescent="0.25">
      <c r="A94" s="1340"/>
      <c r="B94" s="1340"/>
      <c r="C94" s="1343"/>
      <c r="D94" s="1349"/>
      <c r="E94" s="29" t="s">
        <v>48</v>
      </c>
      <c r="F94" s="44"/>
      <c r="G94" s="48">
        <f>COUNTIF(F94,F94)*I94</f>
        <v>0</v>
      </c>
      <c r="H94" s="45"/>
      <c r="I94" s="39">
        <v>30</v>
      </c>
      <c r="K94" s="33" t="s">
        <v>65</v>
      </c>
      <c r="L94" s="32">
        <v>2</v>
      </c>
      <c r="M94" s="32">
        <v>2</v>
      </c>
    </row>
    <row r="95" spans="1:13" ht="26.25" thickBot="1" x14ac:dyDescent="0.25">
      <c r="A95" s="1340"/>
      <c r="B95" s="1340"/>
      <c r="C95" s="1343"/>
      <c r="D95" s="1345" t="s">
        <v>49</v>
      </c>
      <c r="E95" s="29" t="s">
        <v>50</v>
      </c>
      <c r="F95" s="44"/>
      <c r="G95" s="48">
        <f>COUNTIF(F95,F95)*I95</f>
        <v>0</v>
      </c>
      <c r="H95" s="45"/>
      <c r="I95" s="39">
        <v>15</v>
      </c>
    </row>
    <row r="96" spans="1:13" ht="26.25" thickBot="1" x14ac:dyDescent="0.25">
      <c r="A96" s="1341"/>
      <c r="B96" s="1341"/>
      <c r="C96" s="1344"/>
      <c r="D96" s="1349"/>
      <c r="E96" s="29" t="s">
        <v>51</v>
      </c>
      <c r="F96" s="44"/>
      <c r="G96" s="48">
        <f>COUNTIF(F96,F96)*I96</f>
        <v>0</v>
      </c>
      <c r="H96" s="45"/>
      <c r="I96" s="39">
        <v>25</v>
      </c>
    </row>
    <row r="97" spans="1:13" ht="13.5" thickBot="1" x14ac:dyDescent="0.25">
      <c r="C97" s="34"/>
      <c r="D97" s="34"/>
      <c r="E97" s="35" t="s">
        <v>52</v>
      </c>
      <c r="F97" s="1356">
        <f>SUM(G92:G96)</f>
        <v>0</v>
      </c>
      <c r="G97" s="1357"/>
      <c r="H97" s="1357"/>
      <c r="I97" s="1358"/>
    </row>
    <row r="98" spans="1:13" ht="13.5" thickBot="1" x14ac:dyDescent="0.25">
      <c r="E98" s="36" t="s">
        <v>66</v>
      </c>
      <c r="F98" s="40">
        <f>IF(F97&lt;=50,0,IF(AND(F97&gt;50,F97&lt;=75),1,IF(AND(F97&gt;75,F97&lt;=100),2)))</f>
        <v>0</v>
      </c>
      <c r="G98" s="40"/>
      <c r="H98" s="41">
        <f>IF(F90="x","probabilidad",IF(F91="x","impacto",0))</f>
        <v>0</v>
      </c>
      <c r="I98" s="42"/>
    </row>
    <row r="99" spans="1:13" ht="13.5" thickBot="1" x14ac:dyDescent="0.25"/>
    <row r="100" spans="1:13" ht="24.75" customHeight="1" thickBot="1" x14ac:dyDescent="0.25">
      <c r="A100" s="1332" t="s">
        <v>54</v>
      </c>
      <c r="B100" s="1332" t="s">
        <v>53</v>
      </c>
      <c r="C100" s="1332" t="s">
        <v>33</v>
      </c>
      <c r="D100" s="1351" t="s">
        <v>34</v>
      </c>
      <c r="E100" s="1351" t="s">
        <v>35</v>
      </c>
      <c r="F100" s="1353" t="s">
        <v>36</v>
      </c>
      <c r="G100" s="1354"/>
      <c r="H100" s="1355"/>
      <c r="I100" s="1351" t="s">
        <v>37</v>
      </c>
      <c r="K100" s="1332" t="s">
        <v>57</v>
      </c>
      <c r="L100" s="1335" t="s">
        <v>58</v>
      </c>
      <c r="M100" s="1336"/>
    </row>
    <row r="101" spans="1:13" ht="13.5" thickBot="1" x14ac:dyDescent="0.25">
      <c r="A101" s="1334"/>
      <c r="B101" s="1334"/>
      <c r="C101" s="1334"/>
      <c r="D101" s="1352"/>
      <c r="E101" s="1352"/>
      <c r="F101" s="28" t="s">
        <v>38</v>
      </c>
      <c r="G101" s="28"/>
      <c r="H101" s="28" t="s">
        <v>39</v>
      </c>
      <c r="I101" s="1352"/>
      <c r="K101" s="1333"/>
      <c r="L101" s="1337"/>
      <c r="M101" s="1338"/>
    </row>
    <row r="102" spans="1:13" ht="26.25" thickBot="1" x14ac:dyDescent="0.25">
      <c r="A102" s="1339" t="e">
        <f>'3. MATRIZ DE RIESGOS'!#REF!</f>
        <v>#REF!</v>
      </c>
      <c r="B102" s="1339" t="e">
        <f>'3. MATRIZ DE RIESGOS'!#REF!</f>
        <v>#REF!</v>
      </c>
      <c r="C102" s="1359" t="s">
        <v>40</v>
      </c>
      <c r="D102" s="1345" t="s">
        <v>41</v>
      </c>
      <c r="E102" s="29" t="s">
        <v>42</v>
      </c>
      <c r="F102" s="45"/>
      <c r="G102" s="48"/>
      <c r="H102" s="45"/>
      <c r="I102" s="38" t="s">
        <v>43</v>
      </c>
      <c r="K102" s="1333"/>
      <c r="L102" s="30" t="s">
        <v>59</v>
      </c>
      <c r="M102" s="30" t="s">
        <v>61</v>
      </c>
    </row>
    <row r="103" spans="1:13" ht="26.25" thickBot="1" x14ac:dyDescent="0.25">
      <c r="A103" s="1340"/>
      <c r="B103" s="1340"/>
      <c r="C103" s="1343"/>
      <c r="D103" s="1346"/>
      <c r="E103" s="29" t="s">
        <v>44</v>
      </c>
      <c r="F103" s="44"/>
      <c r="G103" s="48"/>
      <c r="H103" s="45"/>
      <c r="I103" s="38" t="s">
        <v>43</v>
      </c>
      <c r="K103" s="1334"/>
      <c r="L103" s="31" t="s">
        <v>60</v>
      </c>
      <c r="M103" s="31" t="s">
        <v>62</v>
      </c>
    </row>
    <row r="104" spans="1:13" ht="26.25" customHeight="1" thickBot="1" x14ac:dyDescent="0.25">
      <c r="A104" s="1340"/>
      <c r="B104" s="1340"/>
      <c r="C104" s="1343"/>
      <c r="D104" s="1347" t="s">
        <v>45</v>
      </c>
      <c r="E104" s="29" t="s">
        <v>46</v>
      </c>
      <c r="F104" s="44"/>
      <c r="G104" s="48">
        <f>COUNTIF(F104,F104)*I104</f>
        <v>0</v>
      </c>
      <c r="H104" s="45"/>
      <c r="I104" s="39">
        <v>15</v>
      </c>
      <c r="K104" s="33" t="s">
        <v>63</v>
      </c>
      <c r="L104" s="32">
        <v>0</v>
      </c>
      <c r="M104" s="32">
        <v>0</v>
      </c>
    </row>
    <row r="105" spans="1:13" ht="39" thickBot="1" x14ac:dyDescent="0.25">
      <c r="A105" s="1340"/>
      <c r="B105" s="1340"/>
      <c r="C105" s="1343"/>
      <c r="D105" s="1348"/>
      <c r="E105" s="29" t="s">
        <v>47</v>
      </c>
      <c r="F105" s="45"/>
      <c r="G105" s="48">
        <f>COUNTIF(F105,F105)*I105</f>
        <v>0</v>
      </c>
      <c r="H105" s="44"/>
      <c r="I105" s="39">
        <v>15</v>
      </c>
      <c r="K105" s="33" t="s">
        <v>64</v>
      </c>
      <c r="L105" s="32">
        <v>1</v>
      </c>
      <c r="M105" s="32">
        <v>1</v>
      </c>
    </row>
    <row r="106" spans="1:13" ht="26.25" thickBot="1" x14ac:dyDescent="0.25">
      <c r="A106" s="1340"/>
      <c r="B106" s="1340"/>
      <c r="C106" s="1343"/>
      <c r="D106" s="1349"/>
      <c r="E106" s="29" t="s">
        <v>48</v>
      </c>
      <c r="F106" s="45"/>
      <c r="G106" s="48">
        <f>COUNTIF(F106,F106)*I106</f>
        <v>0</v>
      </c>
      <c r="H106" s="44"/>
      <c r="I106" s="39">
        <v>30</v>
      </c>
      <c r="K106" s="33" t="s">
        <v>65</v>
      </c>
      <c r="L106" s="32">
        <v>2</v>
      </c>
      <c r="M106" s="32">
        <v>2</v>
      </c>
    </row>
    <row r="107" spans="1:13" ht="26.25" thickBot="1" x14ac:dyDescent="0.25">
      <c r="A107" s="1340"/>
      <c r="B107" s="1340"/>
      <c r="C107" s="1343"/>
      <c r="D107" s="1345" t="s">
        <v>49</v>
      </c>
      <c r="E107" s="29" t="s">
        <v>50</v>
      </c>
      <c r="F107" s="44"/>
      <c r="G107" s="48">
        <f>COUNTIF(F107,F107)*I107</f>
        <v>0</v>
      </c>
      <c r="H107" s="45"/>
      <c r="I107" s="39">
        <v>15</v>
      </c>
    </row>
    <row r="108" spans="1:13" ht="26.25" thickBot="1" x14ac:dyDescent="0.25">
      <c r="A108" s="1341"/>
      <c r="B108" s="1341"/>
      <c r="C108" s="1344"/>
      <c r="D108" s="1349"/>
      <c r="E108" s="29" t="s">
        <v>51</v>
      </c>
      <c r="F108" s="44"/>
      <c r="G108" s="48">
        <f>COUNTIF(F108,F108)*I108</f>
        <v>0</v>
      </c>
      <c r="H108" s="45"/>
      <c r="I108" s="39">
        <v>25</v>
      </c>
    </row>
    <row r="109" spans="1:13" ht="13.5" thickBot="1" x14ac:dyDescent="0.25">
      <c r="C109" s="34"/>
      <c r="D109" s="34"/>
      <c r="E109" s="35" t="s">
        <v>52</v>
      </c>
      <c r="F109" s="1356">
        <f>SUM(G104:G108)</f>
        <v>0</v>
      </c>
      <c r="G109" s="1357"/>
      <c r="H109" s="1357"/>
      <c r="I109" s="1358"/>
    </row>
    <row r="110" spans="1:13" ht="13.5" thickBot="1" x14ac:dyDescent="0.25">
      <c r="E110" s="36" t="s">
        <v>66</v>
      </c>
      <c r="F110" s="40">
        <f>IF(F109&lt;=50,0,IF(AND(F109&gt;50,F109&lt;=75),1,IF(AND(F109&gt;75,F109&lt;=100),2)))</f>
        <v>0</v>
      </c>
      <c r="G110" s="40"/>
      <c r="H110" s="41">
        <f>IF(F102="x","probabilidad",IF(F103="x","impacto",0))</f>
        <v>0</v>
      </c>
      <c r="I110" s="42"/>
    </row>
    <row r="111" spans="1:13" ht="13.5" thickBot="1" x14ac:dyDescent="0.25"/>
    <row r="112" spans="1:13" ht="24.75" customHeight="1" thickBot="1" x14ac:dyDescent="0.25">
      <c r="A112" s="1332" t="s">
        <v>54</v>
      </c>
      <c r="B112" s="1332" t="s">
        <v>53</v>
      </c>
      <c r="C112" s="1332" t="s">
        <v>33</v>
      </c>
      <c r="D112" s="1351" t="s">
        <v>34</v>
      </c>
      <c r="E112" s="1351" t="s">
        <v>35</v>
      </c>
      <c r="F112" s="1353" t="s">
        <v>36</v>
      </c>
      <c r="G112" s="1354"/>
      <c r="H112" s="1355"/>
      <c r="I112" s="1351" t="s">
        <v>37</v>
      </c>
      <c r="K112" s="1332" t="s">
        <v>57</v>
      </c>
      <c r="L112" s="1335" t="s">
        <v>58</v>
      </c>
      <c r="M112" s="1336"/>
    </row>
    <row r="113" spans="1:13" ht="13.5" thickBot="1" x14ac:dyDescent="0.25">
      <c r="A113" s="1334"/>
      <c r="B113" s="1334"/>
      <c r="C113" s="1334"/>
      <c r="D113" s="1352"/>
      <c r="E113" s="1352"/>
      <c r="F113" s="28" t="s">
        <v>38</v>
      </c>
      <c r="G113" s="28"/>
      <c r="H113" s="28" t="s">
        <v>39</v>
      </c>
      <c r="I113" s="1352"/>
      <c r="K113" s="1333"/>
      <c r="L113" s="1337"/>
      <c r="M113" s="1338"/>
    </row>
    <row r="114" spans="1:13" ht="26.25" thickBot="1" x14ac:dyDescent="0.25">
      <c r="A114" s="1339" t="e">
        <f>'3. MATRIZ DE RIESGOS'!#REF!</f>
        <v>#REF!</v>
      </c>
      <c r="B114" s="1339" t="e">
        <f>'3. MATRIZ DE RIESGOS'!#REF!</f>
        <v>#REF!</v>
      </c>
      <c r="C114" s="1359" t="s">
        <v>40</v>
      </c>
      <c r="D114" s="1345" t="s">
        <v>41</v>
      </c>
      <c r="E114" s="29" t="s">
        <v>42</v>
      </c>
      <c r="F114" s="45"/>
      <c r="G114" s="48"/>
      <c r="H114" s="45"/>
      <c r="I114" s="38" t="s">
        <v>43</v>
      </c>
      <c r="K114" s="1333"/>
      <c r="L114" s="30" t="s">
        <v>59</v>
      </c>
      <c r="M114" s="30" t="s">
        <v>61</v>
      </c>
    </row>
    <row r="115" spans="1:13" ht="26.25" thickBot="1" x14ac:dyDescent="0.25">
      <c r="A115" s="1340"/>
      <c r="B115" s="1340"/>
      <c r="C115" s="1343"/>
      <c r="D115" s="1346"/>
      <c r="E115" s="29" t="s">
        <v>44</v>
      </c>
      <c r="F115" s="44"/>
      <c r="G115" s="48"/>
      <c r="H115" s="45"/>
      <c r="I115" s="38" t="s">
        <v>43</v>
      </c>
      <c r="K115" s="1334"/>
      <c r="L115" s="31" t="s">
        <v>60</v>
      </c>
      <c r="M115" s="31" t="s">
        <v>62</v>
      </c>
    </row>
    <row r="116" spans="1:13" ht="26.25" customHeight="1" thickBot="1" x14ac:dyDescent="0.25">
      <c r="A116" s="1340"/>
      <c r="B116" s="1340"/>
      <c r="C116" s="1343"/>
      <c r="D116" s="1347" t="s">
        <v>45</v>
      </c>
      <c r="E116" s="29" t="s">
        <v>46</v>
      </c>
      <c r="F116" s="45"/>
      <c r="G116" s="48">
        <f>COUNTIF(F116,F116)*I116</f>
        <v>0</v>
      </c>
      <c r="H116" s="44"/>
      <c r="I116" s="39">
        <v>15</v>
      </c>
      <c r="K116" s="33" t="s">
        <v>63</v>
      </c>
      <c r="L116" s="32">
        <v>0</v>
      </c>
      <c r="M116" s="32">
        <v>0</v>
      </c>
    </row>
    <row r="117" spans="1:13" ht="39" thickBot="1" x14ac:dyDescent="0.25">
      <c r="A117" s="1340"/>
      <c r="B117" s="1340"/>
      <c r="C117" s="1343"/>
      <c r="D117" s="1348"/>
      <c r="E117" s="29" t="s">
        <v>47</v>
      </c>
      <c r="F117" s="45"/>
      <c r="G117" s="48">
        <f>COUNTIF(F117,F117)*I117</f>
        <v>0</v>
      </c>
      <c r="H117" s="44"/>
      <c r="I117" s="39">
        <v>15</v>
      </c>
      <c r="K117" s="33" t="s">
        <v>64</v>
      </c>
      <c r="L117" s="32">
        <v>1</v>
      </c>
      <c r="M117" s="32">
        <v>1</v>
      </c>
    </row>
    <row r="118" spans="1:13" ht="26.25" thickBot="1" x14ac:dyDescent="0.25">
      <c r="A118" s="1340"/>
      <c r="B118" s="1340"/>
      <c r="C118" s="1343"/>
      <c r="D118" s="1349"/>
      <c r="E118" s="29" t="s">
        <v>48</v>
      </c>
      <c r="F118" s="45"/>
      <c r="G118" s="48">
        <f>COUNTIF(F118,F118)*I118</f>
        <v>0</v>
      </c>
      <c r="H118" s="44"/>
      <c r="I118" s="39">
        <v>30</v>
      </c>
      <c r="K118" s="33" t="s">
        <v>65</v>
      </c>
      <c r="L118" s="32">
        <v>2</v>
      </c>
      <c r="M118" s="32">
        <v>2</v>
      </c>
    </row>
    <row r="119" spans="1:13" ht="26.25" thickBot="1" x14ac:dyDescent="0.25">
      <c r="A119" s="1340"/>
      <c r="B119" s="1340"/>
      <c r="C119" s="1343"/>
      <c r="D119" s="1345" t="s">
        <v>49</v>
      </c>
      <c r="E119" s="29" t="s">
        <v>50</v>
      </c>
      <c r="F119" s="44"/>
      <c r="G119" s="48">
        <f>COUNTIF(F119,F119)*I119</f>
        <v>0</v>
      </c>
      <c r="H119" s="45"/>
      <c r="I119" s="39">
        <v>15</v>
      </c>
    </row>
    <row r="120" spans="1:13" ht="26.25" thickBot="1" x14ac:dyDescent="0.25">
      <c r="A120" s="1341"/>
      <c r="B120" s="1341"/>
      <c r="C120" s="1344"/>
      <c r="D120" s="1349"/>
      <c r="E120" s="29" t="s">
        <v>51</v>
      </c>
      <c r="F120" s="44"/>
      <c r="G120" s="48">
        <f>COUNTIF(F120,F120)*I120</f>
        <v>0</v>
      </c>
      <c r="H120" s="45"/>
      <c r="I120" s="39">
        <v>25</v>
      </c>
    </row>
    <row r="121" spans="1:13" ht="13.5" thickBot="1" x14ac:dyDescent="0.25">
      <c r="C121" s="34"/>
      <c r="D121" s="34"/>
      <c r="E121" s="35" t="s">
        <v>52</v>
      </c>
      <c r="F121" s="1356">
        <f>SUM(G116:G120)</f>
        <v>0</v>
      </c>
      <c r="G121" s="1357"/>
      <c r="H121" s="1357"/>
      <c r="I121" s="1358"/>
    </row>
    <row r="122" spans="1:13" ht="13.5" thickBot="1" x14ac:dyDescent="0.25">
      <c r="E122" s="36" t="s">
        <v>66</v>
      </c>
      <c r="F122" s="40">
        <f>IF(F121&lt;=50,0,IF(AND(F121&gt;50,F121&lt;=75),1,IF(AND(F121&gt;75,F121&lt;=100),2)))</f>
        <v>0</v>
      </c>
      <c r="G122" s="40"/>
      <c r="H122" s="41">
        <f>IF(F114="x","probabilidad",IF(F115="x","impacto",0))</f>
        <v>0</v>
      </c>
      <c r="I122" s="42"/>
    </row>
    <row r="123" spans="1:13" ht="13.5" thickBot="1" x14ac:dyDescent="0.25"/>
    <row r="124" spans="1:13" ht="24.75" customHeight="1" thickBot="1" x14ac:dyDescent="0.25">
      <c r="A124" s="1332" t="s">
        <v>54</v>
      </c>
      <c r="B124" s="1332" t="s">
        <v>53</v>
      </c>
      <c r="C124" s="1332" t="s">
        <v>33</v>
      </c>
      <c r="D124" s="1351" t="s">
        <v>34</v>
      </c>
      <c r="E124" s="1351" t="s">
        <v>35</v>
      </c>
      <c r="F124" s="1353" t="s">
        <v>36</v>
      </c>
      <c r="G124" s="1354"/>
      <c r="H124" s="1355"/>
      <c r="I124" s="1351" t="s">
        <v>37</v>
      </c>
      <c r="K124" s="1332" t="s">
        <v>57</v>
      </c>
      <c r="L124" s="1335" t="s">
        <v>58</v>
      </c>
      <c r="M124" s="1336"/>
    </row>
    <row r="125" spans="1:13" ht="13.5" thickBot="1" x14ac:dyDescent="0.25">
      <c r="A125" s="1334"/>
      <c r="B125" s="1334"/>
      <c r="C125" s="1334"/>
      <c r="D125" s="1352"/>
      <c r="E125" s="1352"/>
      <c r="F125" s="28" t="s">
        <v>38</v>
      </c>
      <c r="G125" s="28"/>
      <c r="H125" s="28" t="s">
        <v>39</v>
      </c>
      <c r="I125" s="1352"/>
      <c r="K125" s="1333"/>
      <c r="L125" s="1337"/>
      <c r="M125" s="1338"/>
    </row>
    <row r="126" spans="1:13" ht="26.25" thickBot="1" x14ac:dyDescent="0.25">
      <c r="A126" s="1339" t="e">
        <f>'3. MATRIZ DE RIESGOS'!#REF!</f>
        <v>#REF!</v>
      </c>
      <c r="B126" s="1339" t="e">
        <f>'3. MATRIZ DE RIESGOS'!#REF!</f>
        <v>#REF!</v>
      </c>
      <c r="C126" s="1359" t="s">
        <v>40</v>
      </c>
      <c r="D126" s="1345" t="s">
        <v>41</v>
      </c>
      <c r="E126" s="29" t="s">
        <v>42</v>
      </c>
      <c r="F126" s="45"/>
      <c r="G126" s="48"/>
      <c r="H126" s="45"/>
      <c r="I126" s="38" t="s">
        <v>43</v>
      </c>
      <c r="K126" s="1333"/>
      <c r="L126" s="30" t="s">
        <v>59</v>
      </c>
      <c r="M126" s="30" t="s">
        <v>61</v>
      </c>
    </row>
    <row r="127" spans="1:13" ht="26.25" thickBot="1" x14ac:dyDescent="0.25">
      <c r="A127" s="1340"/>
      <c r="B127" s="1340"/>
      <c r="C127" s="1343"/>
      <c r="D127" s="1346"/>
      <c r="E127" s="29" t="s">
        <v>44</v>
      </c>
      <c r="F127" s="44"/>
      <c r="G127" s="48"/>
      <c r="H127" s="45"/>
      <c r="I127" s="38" t="s">
        <v>43</v>
      </c>
      <c r="K127" s="1334"/>
      <c r="L127" s="31" t="s">
        <v>60</v>
      </c>
      <c r="M127" s="31" t="s">
        <v>62</v>
      </c>
    </row>
    <row r="128" spans="1:13" ht="26.25" customHeight="1" thickBot="1" x14ac:dyDescent="0.25">
      <c r="A128" s="1340"/>
      <c r="B128" s="1340"/>
      <c r="C128" s="1343"/>
      <c r="D128" s="1347" t="s">
        <v>45</v>
      </c>
      <c r="E128" s="29" t="s">
        <v>46</v>
      </c>
      <c r="F128" s="44"/>
      <c r="G128" s="48">
        <f>COUNTIF(F128,F128)*I128</f>
        <v>0</v>
      </c>
      <c r="H128" s="45"/>
      <c r="I128" s="39">
        <v>15</v>
      </c>
      <c r="K128" s="33" t="s">
        <v>63</v>
      </c>
      <c r="L128" s="32">
        <v>0</v>
      </c>
      <c r="M128" s="32">
        <v>0</v>
      </c>
    </row>
    <row r="129" spans="1:13" ht="39" thickBot="1" x14ac:dyDescent="0.25">
      <c r="A129" s="1340"/>
      <c r="B129" s="1340"/>
      <c r="C129" s="1343"/>
      <c r="D129" s="1348"/>
      <c r="E129" s="29" t="s">
        <v>47</v>
      </c>
      <c r="F129" s="44"/>
      <c r="G129" s="48">
        <f>COUNTIF(F129,F129)*I129</f>
        <v>0</v>
      </c>
      <c r="H129" s="45"/>
      <c r="I129" s="39">
        <v>15</v>
      </c>
      <c r="K129" s="33" t="s">
        <v>64</v>
      </c>
      <c r="L129" s="32">
        <v>1</v>
      </c>
      <c r="M129" s="32">
        <v>1</v>
      </c>
    </row>
    <row r="130" spans="1:13" ht="26.25" thickBot="1" x14ac:dyDescent="0.25">
      <c r="A130" s="1340"/>
      <c r="B130" s="1340"/>
      <c r="C130" s="1343"/>
      <c r="D130" s="1349"/>
      <c r="E130" s="29" t="s">
        <v>48</v>
      </c>
      <c r="F130" s="44"/>
      <c r="G130" s="48">
        <f>COUNTIF(F130,F130)*I130</f>
        <v>0</v>
      </c>
      <c r="H130" s="45"/>
      <c r="I130" s="39">
        <v>30</v>
      </c>
      <c r="K130" s="33" t="s">
        <v>65</v>
      </c>
      <c r="L130" s="32">
        <v>2</v>
      </c>
      <c r="M130" s="32">
        <v>2</v>
      </c>
    </row>
    <row r="131" spans="1:13" ht="26.25" thickBot="1" x14ac:dyDescent="0.25">
      <c r="A131" s="1340"/>
      <c r="B131" s="1340"/>
      <c r="C131" s="1343"/>
      <c r="D131" s="1345" t="s">
        <v>49</v>
      </c>
      <c r="E131" s="29" t="s">
        <v>50</v>
      </c>
      <c r="F131" s="44"/>
      <c r="G131" s="48">
        <f>COUNTIF(F131,F131)*I131</f>
        <v>0</v>
      </c>
      <c r="H131" s="45"/>
      <c r="I131" s="39">
        <v>15</v>
      </c>
    </row>
    <row r="132" spans="1:13" ht="26.25" thickBot="1" x14ac:dyDescent="0.25">
      <c r="A132" s="1341"/>
      <c r="B132" s="1341"/>
      <c r="C132" s="1344"/>
      <c r="D132" s="1349"/>
      <c r="E132" s="29" t="s">
        <v>51</v>
      </c>
      <c r="F132" s="44"/>
      <c r="G132" s="48">
        <f>COUNTIF(F132,F132)*I132</f>
        <v>0</v>
      </c>
      <c r="H132" s="45"/>
      <c r="I132" s="39">
        <v>25</v>
      </c>
    </row>
    <row r="133" spans="1:13" ht="13.5" thickBot="1" x14ac:dyDescent="0.25">
      <c r="C133" s="34"/>
      <c r="D133" s="34"/>
      <c r="E133" s="35" t="s">
        <v>52</v>
      </c>
      <c r="F133" s="1356">
        <f>SUM(G128:G132)</f>
        <v>0</v>
      </c>
      <c r="G133" s="1357"/>
      <c r="H133" s="1357"/>
      <c r="I133" s="1358"/>
    </row>
    <row r="134" spans="1:13" ht="13.5" thickBot="1" x14ac:dyDescent="0.25">
      <c r="E134" s="36" t="s">
        <v>66</v>
      </c>
      <c r="F134" s="40">
        <f>IF(F133&lt;=50,0,IF(AND(F133&gt;50,F133&lt;=75),1,IF(AND(F133&gt;75,F133&lt;=100),2)))</f>
        <v>0</v>
      </c>
      <c r="G134" s="40"/>
      <c r="H134" s="41">
        <f>IF(F126="x","probabilidad",IF(F127="x","impacto",0))</f>
        <v>0</v>
      </c>
      <c r="I134" s="42"/>
    </row>
    <row r="135" spans="1:13" ht="13.5" thickBot="1" x14ac:dyDescent="0.25"/>
    <row r="136" spans="1:13" ht="24.75" customHeight="1" thickBot="1" x14ac:dyDescent="0.25">
      <c r="A136" s="1332" t="s">
        <v>54</v>
      </c>
      <c r="B136" s="1332" t="s">
        <v>53</v>
      </c>
      <c r="C136" s="1332" t="s">
        <v>33</v>
      </c>
      <c r="D136" s="1351" t="s">
        <v>34</v>
      </c>
      <c r="E136" s="1351" t="s">
        <v>35</v>
      </c>
      <c r="F136" s="1353" t="s">
        <v>36</v>
      </c>
      <c r="G136" s="1354"/>
      <c r="H136" s="1355"/>
      <c r="I136" s="1351" t="s">
        <v>37</v>
      </c>
      <c r="K136" s="1332" t="s">
        <v>57</v>
      </c>
      <c r="L136" s="1335" t="s">
        <v>58</v>
      </c>
      <c r="M136" s="1336"/>
    </row>
    <row r="137" spans="1:13" ht="13.5" thickBot="1" x14ac:dyDescent="0.25">
      <c r="A137" s="1334"/>
      <c r="B137" s="1334"/>
      <c r="C137" s="1334"/>
      <c r="D137" s="1352"/>
      <c r="E137" s="1352"/>
      <c r="F137" s="28" t="s">
        <v>38</v>
      </c>
      <c r="G137" s="28"/>
      <c r="H137" s="28" t="s">
        <v>39</v>
      </c>
      <c r="I137" s="1352"/>
      <c r="K137" s="1333"/>
      <c r="L137" s="1337"/>
      <c r="M137" s="1338"/>
    </row>
    <row r="138" spans="1:13" ht="26.25" thickBot="1" x14ac:dyDescent="0.25">
      <c r="A138" s="1339" t="e">
        <f>'3. MATRIZ DE RIESGOS'!#REF!</f>
        <v>#REF!</v>
      </c>
      <c r="B138" s="1339" t="e">
        <f>'3. MATRIZ DE RIESGOS'!#REF!</f>
        <v>#REF!</v>
      </c>
      <c r="C138" s="1359" t="s">
        <v>40</v>
      </c>
      <c r="D138" s="1345" t="s">
        <v>41</v>
      </c>
      <c r="E138" s="29" t="s">
        <v>42</v>
      </c>
      <c r="F138" s="44"/>
      <c r="G138" s="48"/>
      <c r="H138" s="45"/>
      <c r="I138" s="38" t="s">
        <v>43</v>
      </c>
      <c r="K138" s="1333"/>
      <c r="L138" s="30" t="s">
        <v>59</v>
      </c>
      <c r="M138" s="30" t="s">
        <v>61</v>
      </c>
    </row>
    <row r="139" spans="1:13" ht="26.25" thickBot="1" x14ac:dyDescent="0.25">
      <c r="A139" s="1340"/>
      <c r="B139" s="1340"/>
      <c r="C139" s="1343"/>
      <c r="D139" s="1346"/>
      <c r="E139" s="29" t="s">
        <v>44</v>
      </c>
      <c r="F139" s="45"/>
      <c r="G139" s="48"/>
      <c r="H139" s="45"/>
      <c r="I139" s="38" t="s">
        <v>43</v>
      </c>
      <c r="K139" s="1334"/>
      <c r="L139" s="31" t="s">
        <v>60</v>
      </c>
      <c r="M139" s="31" t="s">
        <v>62</v>
      </c>
    </row>
    <row r="140" spans="1:13" ht="26.25" customHeight="1" thickBot="1" x14ac:dyDescent="0.25">
      <c r="A140" s="1340"/>
      <c r="B140" s="1340"/>
      <c r="C140" s="1343"/>
      <c r="D140" s="1347" t="s">
        <v>45</v>
      </c>
      <c r="E140" s="29" t="s">
        <v>46</v>
      </c>
      <c r="F140" s="45"/>
      <c r="G140" s="48">
        <f>COUNTIF(F140,F140)*I140</f>
        <v>0</v>
      </c>
      <c r="H140" s="44"/>
      <c r="I140" s="39">
        <v>15</v>
      </c>
      <c r="K140" s="33" t="s">
        <v>63</v>
      </c>
      <c r="L140" s="32">
        <v>0</v>
      </c>
      <c r="M140" s="32">
        <v>0</v>
      </c>
    </row>
    <row r="141" spans="1:13" ht="39" thickBot="1" x14ac:dyDescent="0.25">
      <c r="A141" s="1340"/>
      <c r="B141" s="1340"/>
      <c r="C141" s="1343"/>
      <c r="D141" s="1348"/>
      <c r="E141" s="29" t="s">
        <v>47</v>
      </c>
      <c r="F141" s="45"/>
      <c r="G141" s="48">
        <f>COUNTIF(F141,F141)*I141</f>
        <v>0</v>
      </c>
      <c r="H141" s="44"/>
      <c r="I141" s="39">
        <v>15</v>
      </c>
      <c r="K141" s="33" t="s">
        <v>64</v>
      </c>
      <c r="L141" s="32">
        <v>1</v>
      </c>
      <c r="M141" s="32">
        <v>1</v>
      </c>
    </row>
    <row r="142" spans="1:13" ht="26.25" thickBot="1" x14ac:dyDescent="0.25">
      <c r="A142" s="1340"/>
      <c r="B142" s="1340"/>
      <c r="C142" s="1343"/>
      <c r="D142" s="1349"/>
      <c r="E142" s="29" t="s">
        <v>48</v>
      </c>
      <c r="F142" s="45"/>
      <c r="G142" s="48">
        <f>COUNTIF(F142,F142)*I142</f>
        <v>0</v>
      </c>
      <c r="H142" s="44"/>
      <c r="I142" s="39">
        <v>30</v>
      </c>
      <c r="K142" s="33" t="s">
        <v>65</v>
      </c>
      <c r="L142" s="32">
        <v>2</v>
      </c>
      <c r="M142" s="32">
        <v>2</v>
      </c>
    </row>
    <row r="143" spans="1:13" ht="26.25" thickBot="1" x14ac:dyDescent="0.25">
      <c r="A143" s="1340"/>
      <c r="B143" s="1340"/>
      <c r="C143" s="1343"/>
      <c r="D143" s="1345" t="s">
        <v>49</v>
      </c>
      <c r="E143" s="29" t="s">
        <v>50</v>
      </c>
      <c r="F143" s="44"/>
      <c r="G143" s="48">
        <f>COUNTIF(F143,F143)*I143</f>
        <v>0</v>
      </c>
      <c r="H143" s="45"/>
      <c r="I143" s="39">
        <v>15</v>
      </c>
    </row>
    <row r="144" spans="1:13" ht="26.25" thickBot="1" x14ac:dyDescent="0.25">
      <c r="A144" s="1341"/>
      <c r="B144" s="1341"/>
      <c r="C144" s="1344"/>
      <c r="D144" s="1349"/>
      <c r="E144" s="29" t="s">
        <v>51</v>
      </c>
      <c r="F144" s="44"/>
      <c r="G144" s="48">
        <f>COUNTIF(F144,F144)*I144</f>
        <v>0</v>
      </c>
      <c r="H144" s="45"/>
      <c r="I144" s="39">
        <v>25</v>
      </c>
    </row>
    <row r="145" spans="1:13" ht="13.5" thickBot="1" x14ac:dyDescent="0.25">
      <c r="C145" s="34"/>
      <c r="D145" s="34"/>
      <c r="E145" s="35" t="s">
        <v>52</v>
      </c>
      <c r="F145" s="1356">
        <f>SUM(G140:G144)</f>
        <v>0</v>
      </c>
      <c r="G145" s="1357"/>
      <c r="H145" s="1357"/>
      <c r="I145" s="1358"/>
    </row>
    <row r="146" spans="1:13" ht="13.5" thickBot="1" x14ac:dyDescent="0.25">
      <c r="E146" s="36" t="s">
        <v>66</v>
      </c>
      <c r="F146" s="40">
        <f>IF(F145&lt;=50,0,IF(AND(F145&gt;50,F145&lt;=75),1,IF(AND(F145&gt;75,F145&lt;=100),2)))</f>
        <v>0</v>
      </c>
      <c r="G146" s="40"/>
      <c r="H146" s="41">
        <f>IF(F138="x","probabilidad",IF(F139="x","impacto",0))</f>
        <v>0</v>
      </c>
      <c r="I146" s="42"/>
    </row>
    <row r="147" spans="1:13" ht="13.5" thickBot="1" x14ac:dyDescent="0.25"/>
    <row r="148" spans="1:13" ht="24.75" customHeight="1" thickBot="1" x14ac:dyDescent="0.25">
      <c r="A148" s="1332" t="s">
        <v>54</v>
      </c>
      <c r="B148" s="1332" t="s">
        <v>53</v>
      </c>
      <c r="C148" s="1332" t="s">
        <v>33</v>
      </c>
      <c r="D148" s="1351" t="s">
        <v>34</v>
      </c>
      <c r="E148" s="1351" t="s">
        <v>35</v>
      </c>
      <c r="F148" s="1353" t="s">
        <v>36</v>
      </c>
      <c r="G148" s="1354"/>
      <c r="H148" s="1355"/>
      <c r="I148" s="1351" t="s">
        <v>37</v>
      </c>
      <c r="K148" s="1332" t="s">
        <v>57</v>
      </c>
      <c r="L148" s="1335" t="s">
        <v>58</v>
      </c>
      <c r="M148" s="1336"/>
    </row>
    <row r="149" spans="1:13" ht="13.5" thickBot="1" x14ac:dyDescent="0.25">
      <c r="A149" s="1334"/>
      <c r="B149" s="1334"/>
      <c r="C149" s="1334"/>
      <c r="D149" s="1352"/>
      <c r="E149" s="1352"/>
      <c r="F149" s="28" t="s">
        <v>38</v>
      </c>
      <c r="G149" s="28"/>
      <c r="H149" s="28" t="s">
        <v>39</v>
      </c>
      <c r="I149" s="1352"/>
      <c r="K149" s="1333"/>
      <c r="L149" s="1337"/>
      <c r="M149" s="1338"/>
    </row>
    <row r="150" spans="1:13" ht="26.25" thickBot="1" x14ac:dyDescent="0.25">
      <c r="A150" s="1339" t="e">
        <f>'3. MATRIZ DE RIESGOS'!#REF!</f>
        <v>#REF!</v>
      </c>
      <c r="B150" s="1339" t="e">
        <f>'3. MATRIZ DE RIESGOS'!#REF!</f>
        <v>#REF!</v>
      </c>
      <c r="C150" s="1359" t="s">
        <v>40</v>
      </c>
      <c r="D150" s="1345" t="s">
        <v>41</v>
      </c>
      <c r="E150" s="29" t="s">
        <v>42</v>
      </c>
      <c r="F150" s="45"/>
      <c r="G150" s="48"/>
      <c r="H150" s="45"/>
      <c r="I150" s="38" t="s">
        <v>43</v>
      </c>
      <c r="K150" s="1333"/>
      <c r="L150" s="30" t="s">
        <v>59</v>
      </c>
      <c r="M150" s="30" t="s">
        <v>61</v>
      </c>
    </row>
    <row r="151" spans="1:13" ht="26.25" thickBot="1" x14ac:dyDescent="0.25">
      <c r="A151" s="1340"/>
      <c r="B151" s="1340"/>
      <c r="C151" s="1343"/>
      <c r="D151" s="1346"/>
      <c r="E151" s="29" t="s">
        <v>44</v>
      </c>
      <c r="F151" s="44"/>
      <c r="G151" s="48"/>
      <c r="H151" s="45"/>
      <c r="I151" s="38" t="s">
        <v>43</v>
      </c>
      <c r="K151" s="1334"/>
      <c r="L151" s="31" t="s">
        <v>60</v>
      </c>
      <c r="M151" s="31" t="s">
        <v>62</v>
      </c>
    </row>
    <row r="152" spans="1:13" ht="26.25" customHeight="1" thickBot="1" x14ac:dyDescent="0.25">
      <c r="A152" s="1340"/>
      <c r="B152" s="1340"/>
      <c r="C152" s="1343"/>
      <c r="D152" s="1347" t="s">
        <v>45</v>
      </c>
      <c r="E152" s="29" t="s">
        <v>46</v>
      </c>
      <c r="F152" s="44"/>
      <c r="G152" s="48">
        <f>COUNTIF(F152,F152)*I152</f>
        <v>0</v>
      </c>
      <c r="H152" s="45"/>
      <c r="I152" s="39">
        <v>15</v>
      </c>
      <c r="K152" s="33" t="s">
        <v>63</v>
      </c>
      <c r="L152" s="32">
        <v>0</v>
      </c>
      <c r="M152" s="32">
        <v>0</v>
      </c>
    </row>
    <row r="153" spans="1:13" ht="39" thickBot="1" x14ac:dyDescent="0.25">
      <c r="A153" s="1340"/>
      <c r="B153" s="1340"/>
      <c r="C153" s="1343"/>
      <c r="D153" s="1348"/>
      <c r="E153" s="29" t="s">
        <v>47</v>
      </c>
      <c r="F153" s="44"/>
      <c r="G153" s="48">
        <f>COUNTIF(F153,F153)*I153</f>
        <v>0</v>
      </c>
      <c r="H153" s="45"/>
      <c r="I153" s="39">
        <v>15</v>
      </c>
      <c r="K153" s="33" t="s">
        <v>64</v>
      </c>
      <c r="L153" s="32">
        <v>1</v>
      </c>
      <c r="M153" s="32">
        <v>1</v>
      </c>
    </row>
    <row r="154" spans="1:13" ht="26.25" thickBot="1" x14ac:dyDescent="0.25">
      <c r="A154" s="1340"/>
      <c r="B154" s="1340"/>
      <c r="C154" s="1343"/>
      <c r="D154" s="1349"/>
      <c r="E154" s="29" t="s">
        <v>48</v>
      </c>
      <c r="F154" s="45"/>
      <c r="G154" s="48">
        <f>COUNTIF(F154,F154)*I154</f>
        <v>0</v>
      </c>
      <c r="H154" s="44"/>
      <c r="I154" s="39">
        <v>30</v>
      </c>
      <c r="K154" s="33" t="s">
        <v>65</v>
      </c>
      <c r="L154" s="32">
        <v>2</v>
      </c>
      <c r="M154" s="32">
        <v>2</v>
      </c>
    </row>
    <row r="155" spans="1:13" ht="26.25" thickBot="1" x14ac:dyDescent="0.25">
      <c r="A155" s="1340"/>
      <c r="B155" s="1340"/>
      <c r="C155" s="1343"/>
      <c r="D155" s="1345" t="s">
        <v>49</v>
      </c>
      <c r="E155" s="29" t="s">
        <v>50</v>
      </c>
      <c r="F155" s="45"/>
      <c r="G155" s="48">
        <f>COUNTIF(F155,F155)*I155</f>
        <v>0</v>
      </c>
      <c r="H155" s="44"/>
      <c r="I155" s="39">
        <v>15</v>
      </c>
    </row>
    <row r="156" spans="1:13" ht="26.25" thickBot="1" x14ac:dyDescent="0.25">
      <c r="A156" s="1341"/>
      <c r="B156" s="1341"/>
      <c r="C156" s="1344"/>
      <c r="D156" s="1349"/>
      <c r="E156" s="29" t="s">
        <v>51</v>
      </c>
      <c r="F156" s="45"/>
      <c r="G156" s="48">
        <f>COUNTIF(F156,F156)*I156</f>
        <v>0</v>
      </c>
      <c r="H156" s="44"/>
      <c r="I156" s="39">
        <v>25</v>
      </c>
    </row>
    <row r="157" spans="1:13" ht="13.5" thickBot="1" x14ac:dyDescent="0.25">
      <c r="C157" s="34"/>
      <c r="D157" s="34"/>
      <c r="E157" s="35" t="s">
        <v>52</v>
      </c>
      <c r="F157" s="1356">
        <f>SUM(G152:G156)</f>
        <v>0</v>
      </c>
      <c r="G157" s="1357"/>
      <c r="H157" s="1357"/>
      <c r="I157" s="1358"/>
    </row>
    <row r="158" spans="1:13" ht="13.5" thickBot="1" x14ac:dyDescent="0.25">
      <c r="E158" s="36" t="s">
        <v>66</v>
      </c>
      <c r="F158" s="40">
        <f>IF(F157&lt;=50,0,IF(AND(F157&gt;50,F157&lt;=75),1,IF(AND(F157&gt;75,F157&lt;=100),2)))</f>
        <v>0</v>
      </c>
      <c r="G158" s="40"/>
      <c r="H158" s="41">
        <f>IF(F150="x","probabilidad",IF(F151="x","impacto",0))</f>
        <v>0</v>
      </c>
      <c r="I158" s="42"/>
    </row>
    <row r="159" spans="1:13" ht="13.5" thickBot="1" x14ac:dyDescent="0.25"/>
    <row r="160" spans="1:13" ht="24.75" customHeight="1" thickBot="1" x14ac:dyDescent="0.25">
      <c r="A160" s="1332" t="s">
        <v>54</v>
      </c>
      <c r="B160" s="1332" t="s">
        <v>53</v>
      </c>
      <c r="C160" s="1332" t="s">
        <v>33</v>
      </c>
      <c r="D160" s="1351" t="s">
        <v>34</v>
      </c>
      <c r="E160" s="1351" t="s">
        <v>35</v>
      </c>
      <c r="F160" s="1353" t="s">
        <v>36</v>
      </c>
      <c r="G160" s="1354"/>
      <c r="H160" s="1355"/>
      <c r="I160" s="1351" t="s">
        <v>37</v>
      </c>
      <c r="K160" s="1332" t="s">
        <v>57</v>
      </c>
      <c r="L160" s="1335" t="s">
        <v>58</v>
      </c>
      <c r="M160" s="1336"/>
    </row>
    <row r="161" spans="1:13" ht="13.5" thickBot="1" x14ac:dyDescent="0.25">
      <c r="A161" s="1334"/>
      <c r="B161" s="1334"/>
      <c r="C161" s="1334"/>
      <c r="D161" s="1352"/>
      <c r="E161" s="1352"/>
      <c r="F161" s="28" t="s">
        <v>38</v>
      </c>
      <c r="G161" s="28"/>
      <c r="H161" s="28" t="s">
        <v>39</v>
      </c>
      <c r="I161" s="1352"/>
      <c r="K161" s="1333"/>
      <c r="L161" s="1337"/>
      <c r="M161" s="1338"/>
    </row>
    <row r="162" spans="1:13" ht="26.25" thickBot="1" x14ac:dyDescent="0.25">
      <c r="A162" s="1339" t="e">
        <f>'3. MATRIZ DE RIESGOS'!#REF!</f>
        <v>#REF!</v>
      </c>
      <c r="B162" s="1339" t="e">
        <f>'3. MATRIZ DE RIESGOS'!#REF!</f>
        <v>#REF!</v>
      </c>
      <c r="C162" s="1359" t="s">
        <v>40</v>
      </c>
      <c r="D162" s="1345" t="s">
        <v>41</v>
      </c>
      <c r="E162" s="29" t="s">
        <v>42</v>
      </c>
      <c r="F162" s="45"/>
      <c r="G162" s="48"/>
      <c r="H162" s="45"/>
      <c r="I162" s="38" t="s">
        <v>43</v>
      </c>
      <c r="K162" s="1333"/>
      <c r="L162" s="30" t="s">
        <v>59</v>
      </c>
      <c r="M162" s="30" t="s">
        <v>61</v>
      </c>
    </row>
    <row r="163" spans="1:13" ht="26.25" thickBot="1" x14ac:dyDescent="0.25">
      <c r="A163" s="1340"/>
      <c r="B163" s="1340"/>
      <c r="C163" s="1343"/>
      <c r="D163" s="1346"/>
      <c r="E163" s="29" t="s">
        <v>44</v>
      </c>
      <c r="F163" s="44"/>
      <c r="G163" s="48"/>
      <c r="H163" s="45"/>
      <c r="I163" s="38" t="s">
        <v>43</v>
      </c>
      <c r="K163" s="1334"/>
      <c r="L163" s="31" t="s">
        <v>60</v>
      </c>
      <c r="M163" s="31" t="s">
        <v>62</v>
      </c>
    </row>
    <row r="164" spans="1:13" ht="26.25" customHeight="1" thickBot="1" x14ac:dyDescent="0.25">
      <c r="A164" s="1340"/>
      <c r="B164" s="1340"/>
      <c r="C164" s="1343"/>
      <c r="D164" s="1347" t="s">
        <v>45</v>
      </c>
      <c r="E164" s="29" t="s">
        <v>46</v>
      </c>
      <c r="F164" s="44"/>
      <c r="G164" s="48">
        <f>COUNTIF(F164,F164)*I164</f>
        <v>0</v>
      </c>
      <c r="H164" s="45"/>
      <c r="I164" s="39">
        <v>15</v>
      </c>
      <c r="K164" s="33" t="s">
        <v>63</v>
      </c>
      <c r="L164" s="32">
        <v>0</v>
      </c>
      <c r="M164" s="32">
        <v>0</v>
      </c>
    </row>
    <row r="165" spans="1:13" ht="39" thickBot="1" x14ac:dyDescent="0.25">
      <c r="A165" s="1340"/>
      <c r="B165" s="1340"/>
      <c r="C165" s="1343"/>
      <c r="D165" s="1348"/>
      <c r="E165" s="29" t="s">
        <v>47</v>
      </c>
      <c r="F165" s="44"/>
      <c r="G165" s="48">
        <f>COUNTIF(F165,F165)*I165</f>
        <v>0</v>
      </c>
      <c r="H165" s="45"/>
      <c r="I165" s="39">
        <v>15</v>
      </c>
      <c r="K165" s="33" t="s">
        <v>64</v>
      </c>
      <c r="L165" s="32">
        <v>1</v>
      </c>
      <c r="M165" s="32">
        <v>1</v>
      </c>
    </row>
    <row r="166" spans="1:13" ht="26.25" thickBot="1" x14ac:dyDescent="0.25">
      <c r="A166" s="1340"/>
      <c r="B166" s="1340"/>
      <c r="C166" s="1343"/>
      <c r="D166" s="1349"/>
      <c r="E166" s="29" t="s">
        <v>48</v>
      </c>
      <c r="F166" s="44"/>
      <c r="G166" s="48">
        <f>COUNTIF(F166,F166)*I166</f>
        <v>0</v>
      </c>
      <c r="H166" s="45"/>
      <c r="I166" s="39">
        <v>30</v>
      </c>
      <c r="K166" s="33" t="s">
        <v>65</v>
      </c>
      <c r="L166" s="32">
        <v>2</v>
      </c>
      <c r="M166" s="32">
        <v>2</v>
      </c>
    </row>
    <row r="167" spans="1:13" ht="26.25" thickBot="1" x14ac:dyDescent="0.25">
      <c r="A167" s="1340"/>
      <c r="B167" s="1340"/>
      <c r="C167" s="1343"/>
      <c r="D167" s="1345" t="s">
        <v>49</v>
      </c>
      <c r="E167" s="29" t="s">
        <v>50</v>
      </c>
      <c r="F167" s="44"/>
      <c r="G167" s="48">
        <f>COUNTIF(F167,F167)*I167</f>
        <v>0</v>
      </c>
      <c r="H167" s="45"/>
      <c r="I167" s="39">
        <v>15</v>
      </c>
    </row>
    <row r="168" spans="1:13" ht="26.25" thickBot="1" x14ac:dyDescent="0.25">
      <c r="A168" s="1341"/>
      <c r="B168" s="1341"/>
      <c r="C168" s="1344"/>
      <c r="D168" s="1349"/>
      <c r="E168" s="29" t="s">
        <v>51</v>
      </c>
      <c r="F168" s="44"/>
      <c r="G168" s="48">
        <f>COUNTIF(F168,F168)*I168</f>
        <v>0</v>
      </c>
      <c r="H168" s="45"/>
      <c r="I168" s="39">
        <v>25</v>
      </c>
    </row>
    <row r="169" spans="1:13" ht="13.5" thickBot="1" x14ac:dyDescent="0.25">
      <c r="C169" s="34"/>
      <c r="D169" s="34"/>
      <c r="E169" s="35" t="s">
        <v>52</v>
      </c>
      <c r="F169" s="1356">
        <f>SUM(G164:G168)</f>
        <v>0</v>
      </c>
      <c r="G169" s="1357"/>
      <c r="H169" s="1357"/>
      <c r="I169" s="1358"/>
    </row>
    <row r="170" spans="1:13" ht="13.5" thickBot="1" x14ac:dyDescent="0.25">
      <c r="E170" s="36" t="s">
        <v>66</v>
      </c>
      <c r="F170" s="40">
        <f>IF(F169&lt;=50,0,IF(AND(F169&gt;50,F169&lt;=75),1,IF(AND(F169&gt;75,F169&lt;=100),2)))</f>
        <v>0</v>
      </c>
      <c r="G170" s="40"/>
      <c r="H170" s="41">
        <f>IF(F162="x","probabilidad",IF(F163="x","impacto",0))</f>
        <v>0</v>
      </c>
      <c r="I170" s="42"/>
    </row>
    <row r="171" spans="1:13" ht="13.5" thickBot="1" x14ac:dyDescent="0.25"/>
    <row r="172" spans="1:13" ht="24.75" customHeight="1" thickBot="1" x14ac:dyDescent="0.25">
      <c r="A172" s="1332" t="s">
        <v>54</v>
      </c>
      <c r="B172" s="1332" t="s">
        <v>53</v>
      </c>
      <c r="C172" s="1332" t="s">
        <v>33</v>
      </c>
      <c r="D172" s="1351" t="s">
        <v>34</v>
      </c>
      <c r="E172" s="1351" t="s">
        <v>35</v>
      </c>
      <c r="F172" s="1353" t="s">
        <v>36</v>
      </c>
      <c r="G172" s="1354"/>
      <c r="H172" s="1355"/>
      <c r="I172" s="1351" t="s">
        <v>37</v>
      </c>
      <c r="K172" s="1332" t="s">
        <v>57</v>
      </c>
      <c r="L172" s="1335" t="s">
        <v>58</v>
      </c>
      <c r="M172" s="1336"/>
    </row>
    <row r="173" spans="1:13" ht="13.5" thickBot="1" x14ac:dyDescent="0.25">
      <c r="A173" s="1334"/>
      <c r="B173" s="1334"/>
      <c r="C173" s="1334"/>
      <c r="D173" s="1352"/>
      <c r="E173" s="1352"/>
      <c r="F173" s="28" t="s">
        <v>38</v>
      </c>
      <c r="G173" s="28"/>
      <c r="H173" s="28" t="s">
        <v>39</v>
      </c>
      <c r="I173" s="1352"/>
      <c r="K173" s="1333"/>
      <c r="L173" s="1337"/>
      <c r="M173" s="1338"/>
    </row>
    <row r="174" spans="1:13" ht="26.25" thickBot="1" x14ac:dyDescent="0.25">
      <c r="A174" s="1339" t="e">
        <f>'3. MATRIZ DE RIESGOS'!#REF!</f>
        <v>#REF!</v>
      </c>
      <c r="B174" s="1339" t="e">
        <f>'3. MATRIZ DE RIESGOS'!#REF!</f>
        <v>#REF!</v>
      </c>
      <c r="C174" s="1359" t="s">
        <v>40</v>
      </c>
      <c r="D174" s="1345" t="s">
        <v>41</v>
      </c>
      <c r="E174" s="29" t="s">
        <v>42</v>
      </c>
      <c r="F174" s="44"/>
      <c r="G174" s="48"/>
      <c r="H174" s="45"/>
      <c r="I174" s="38" t="s">
        <v>43</v>
      </c>
      <c r="K174" s="1333"/>
      <c r="L174" s="30" t="s">
        <v>59</v>
      </c>
      <c r="M174" s="30" t="s">
        <v>61</v>
      </c>
    </row>
    <row r="175" spans="1:13" ht="26.25" thickBot="1" x14ac:dyDescent="0.25">
      <c r="A175" s="1340"/>
      <c r="B175" s="1340"/>
      <c r="C175" s="1343"/>
      <c r="D175" s="1346"/>
      <c r="E175" s="29" t="s">
        <v>44</v>
      </c>
      <c r="F175" s="44"/>
      <c r="G175" s="48"/>
      <c r="H175" s="45"/>
      <c r="I175" s="38" t="s">
        <v>43</v>
      </c>
      <c r="K175" s="1334"/>
      <c r="L175" s="31" t="s">
        <v>60</v>
      </c>
      <c r="M175" s="31" t="s">
        <v>62</v>
      </c>
    </row>
    <row r="176" spans="1:13" ht="26.25" customHeight="1" thickBot="1" x14ac:dyDescent="0.25">
      <c r="A176" s="1340"/>
      <c r="B176" s="1340"/>
      <c r="C176" s="1343"/>
      <c r="D176" s="1347" t="s">
        <v>45</v>
      </c>
      <c r="E176" s="29" t="s">
        <v>46</v>
      </c>
      <c r="F176" s="44"/>
      <c r="G176" s="48">
        <f>COUNTIF(F176,F176)*I176</f>
        <v>0</v>
      </c>
      <c r="H176" s="45"/>
      <c r="I176" s="39">
        <v>15</v>
      </c>
      <c r="K176" s="33" t="s">
        <v>63</v>
      </c>
      <c r="L176" s="32">
        <v>0</v>
      </c>
      <c r="M176" s="32">
        <v>0</v>
      </c>
    </row>
    <row r="177" spans="1:13" ht="39" thickBot="1" x14ac:dyDescent="0.25">
      <c r="A177" s="1340"/>
      <c r="B177" s="1340"/>
      <c r="C177" s="1343"/>
      <c r="D177" s="1348"/>
      <c r="E177" s="29" t="s">
        <v>47</v>
      </c>
      <c r="F177" s="44"/>
      <c r="G177" s="48">
        <f>COUNTIF(F177,F177)*I177</f>
        <v>0</v>
      </c>
      <c r="H177" s="45"/>
      <c r="I177" s="39">
        <v>15</v>
      </c>
      <c r="K177" s="33" t="s">
        <v>64</v>
      </c>
      <c r="L177" s="32">
        <v>1</v>
      </c>
      <c r="M177" s="32">
        <v>1</v>
      </c>
    </row>
    <row r="178" spans="1:13" ht="26.25" thickBot="1" x14ac:dyDescent="0.25">
      <c r="A178" s="1340"/>
      <c r="B178" s="1340"/>
      <c r="C178" s="1343"/>
      <c r="D178" s="1349"/>
      <c r="E178" s="29" t="s">
        <v>48</v>
      </c>
      <c r="F178" s="44"/>
      <c r="G178" s="48">
        <f>COUNTIF(F178,F178)*I178</f>
        <v>0</v>
      </c>
      <c r="H178" s="45"/>
      <c r="I178" s="39">
        <v>30</v>
      </c>
      <c r="K178" s="33" t="s">
        <v>65</v>
      </c>
      <c r="L178" s="32">
        <v>2</v>
      </c>
      <c r="M178" s="32">
        <v>2</v>
      </c>
    </row>
    <row r="179" spans="1:13" ht="26.25" thickBot="1" x14ac:dyDescent="0.25">
      <c r="A179" s="1340"/>
      <c r="B179" s="1340"/>
      <c r="C179" s="1343"/>
      <c r="D179" s="1345" t="s">
        <v>49</v>
      </c>
      <c r="E179" s="29" t="s">
        <v>50</v>
      </c>
      <c r="F179" s="44"/>
      <c r="G179" s="48">
        <f>COUNTIF(F179,F179)*I179</f>
        <v>0</v>
      </c>
      <c r="H179" s="45"/>
      <c r="I179" s="39">
        <v>15</v>
      </c>
    </row>
    <row r="180" spans="1:13" ht="26.25" thickBot="1" x14ac:dyDescent="0.25">
      <c r="A180" s="1341"/>
      <c r="B180" s="1341"/>
      <c r="C180" s="1344"/>
      <c r="D180" s="1349"/>
      <c r="E180" s="29" t="s">
        <v>51</v>
      </c>
      <c r="F180" s="44"/>
      <c r="G180" s="48">
        <f>COUNTIF(F180,F180)*I180</f>
        <v>0</v>
      </c>
      <c r="H180" s="45"/>
      <c r="I180" s="39">
        <v>25</v>
      </c>
    </row>
    <row r="181" spans="1:13" ht="13.5" thickBot="1" x14ac:dyDescent="0.25">
      <c r="C181" s="34"/>
      <c r="D181" s="34"/>
      <c r="E181" s="35" t="s">
        <v>52</v>
      </c>
      <c r="F181" s="1356">
        <f>SUM(G176:G180)</f>
        <v>0</v>
      </c>
      <c r="G181" s="1357"/>
      <c r="H181" s="1357"/>
      <c r="I181" s="1358"/>
    </row>
    <row r="182" spans="1:13" ht="13.5" thickBot="1" x14ac:dyDescent="0.25">
      <c r="E182" s="36" t="s">
        <v>66</v>
      </c>
      <c r="F182" s="40">
        <f>IF(F181&lt;=50,0,IF(AND(F181&gt;50,F181&lt;=75),1,IF(AND(F181&gt;75,F181&lt;=100),2)))</f>
        <v>0</v>
      </c>
      <c r="G182" s="40"/>
      <c r="H182" s="41">
        <f>IF(F174="x","probabilidad",IF(F175="x","impacto",0))</f>
        <v>0</v>
      </c>
      <c r="I182" s="42"/>
    </row>
  </sheetData>
  <sheetProtection password="CB2A" sheet="1" objects="1" scenarios="1"/>
  <mergeCells count="241">
    <mergeCell ref="F181:I181"/>
    <mergeCell ref="K172:K175"/>
    <mergeCell ref="L172:M173"/>
    <mergeCell ref="A174:A180"/>
    <mergeCell ref="B174:B180"/>
    <mergeCell ref="C174:C180"/>
    <mergeCell ref="D174:D175"/>
    <mergeCell ref="D176:D178"/>
    <mergeCell ref="D179:D180"/>
    <mergeCell ref="F169:I169"/>
    <mergeCell ref="A172:A173"/>
    <mergeCell ref="B172:B173"/>
    <mergeCell ref="C172:C173"/>
    <mergeCell ref="D172:D173"/>
    <mergeCell ref="E172:E173"/>
    <mergeCell ref="F172:H172"/>
    <mergeCell ref="I172:I173"/>
    <mergeCell ref="K160:K163"/>
    <mergeCell ref="L160:M161"/>
    <mergeCell ref="A162:A168"/>
    <mergeCell ref="B162:B168"/>
    <mergeCell ref="C162:C168"/>
    <mergeCell ref="D162:D163"/>
    <mergeCell ref="D164:D166"/>
    <mergeCell ref="D167:D168"/>
    <mergeCell ref="F157:I157"/>
    <mergeCell ref="A160:A161"/>
    <mergeCell ref="B160:B161"/>
    <mergeCell ref="C160:C161"/>
    <mergeCell ref="D160:D161"/>
    <mergeCell ref="E160:E161"/>
    <mergeCell ref="F160:H160"/>
    <mergeCell ref="I160:I161"/>
    <mergeCell ref="K148:K151"/>
    <mergeCell ref="L148:M149"/>
    <mergeCell ref="A150:A156"/>
    <mergeCell ref="B150:B156"/>
    <mergeCell ref="C150:C156"/>
    <mergeCell ref="D150:D151"/>
    <mergeCell ref="D152:D154"/>
    <mergeCell ref="D155:D156"/>
    <mergeCell ref="F145:I145"/>
    <mergeCell ref="A148:A149"/>
    <mergeCell ref="B148:B149"/>
    <mergeCell ref="C148:C149"/>
    <mergeCell ref="D148:D149"/>
    <mergeCell ref="E148:E149"/>
    <mergeCell ref="F148:H148"/>
    <mergeCell ref="I148:I149"/>
    <mergeCell ref="K136:K139"/>
    <mergeCell ref="L136:M137"/>
    <mergeCell ref="A138:A144"/>
    <mergeCell ref="B138:B144"/>
    <mergeCell ref="C138:C144"/>
    <mergeCell ref="D138:D139"/>
    <mergeCell ref="D140:D142"/>
    <mergeCell ref="D143:D144"/>
    <mergeCell ref="F133:I133"/>
    <mergeCell ref="A136:A137"/>
    <mergeCell ref="B136:B137"/>
    <mergeCell ref="C136:C137"/>
    <mergeCell ref="D136:D137"/>
    <mergeCell ref="E136:E137"/>
    <mergeCell ref="F136:H136"/>
    <mergeCell ref="I136:I137"/>
    <mergeCell ref="K124:K127"/>
    <mergeCell ref="L124:M125"/>
    <mergeCell ref="A126:A132"/>
    <mergeCell ref="B126:B132"/>
    <mergeCell ref="C126:C132"/>
    <mergeCell ref="D126:D127"/>
    <mergeCell ref="D128:D130"/>
    <mergeCell ref="D131:D132"/>
    <mergeCell ref="F121:I121"/>
    <mergeCell ref="A124:A125"/>
    <mergeCell ref="B124:B125"/>
    <mergeCell ref="C124:C125"/>
    <mergeCell ref="D124:D125"/>
    <mergeCell ref="E124:E125"/>
    <mergeCell ref="F124:H124"/>
    <mergeCell ref="I124:I125"/>
    <mergeCell ref="K112:K115"/>
    <mergeCell ref="L112:M113"/>
    <mergeCell ref="A114:A120"/>
    <mergeCell ref="B114:B120"/>
    <mergeCell ref="C114:C120"/>
    <mergeCell ref="D114:D115"/>
    <mergeCell ref="D116:D118"/>
    <mergeCell ref="D119:D120"/>
    <mergeCell ref="F109:I109"/>
    <mergeCell ref="A112:A113"/>
    <mergeCell ref="B112:B113"/>
    <mergeCell ref="C112:C113"/>
    <mergeCell ref="D112:D113"/>
    <mergeCell ref="E112:E113"/>
    <mergeCell ref="F112:H112"/>
    <mergeCell ref="I112:I113"/>
    <mergeCell ref="K100:K103"/>
    <mergeCell ref="L100:M101"/>
    <mergeCell ref="A102:A108"/>
    <mergeCell ref="B102:B108"/>
    <mergeCell ref="C102:C108"/>
    <mergeCell ref="D102:D103"/>
    <mergeCell ref="D104:D106"/>
    <mergeCell ref="D107:D108"/>
    <mergeCell ref="F97:I97"/>
    <mergeCell ref="A100:A101"/>
    <mergeCell ref="B100:B101"/>
    <mergeCell ref="C100:C101"/>
    <mergeCell ref="D100:D101"/>
    <mergeCell ref="E100:E101"/>
    <mergeCell ref="F100:H100"/>
    <mergeCell ref="I100:I101"/>
    <mergeCell ref="K88:K91"/>
    <mergeCell ref="L88:M89"/>
    <mergeCell ref="A90:A96"/>
    <mergeCell ref="B90:B96"/>
    <mergeCell ref="C90:C96"/>
    <mergeCell ref="D90:D91"/>
    <mergeCell ref="D92:D94"/>
    <mergeCell ref="D95:D96"/>
    <mergeCell ref="F85:I85"/>
    <mergeCell ref="A88:A89"/>
    <mergeCell ref="B88:B89"/>
    <mergeCell ref="C88:C89"/>
    <mergeCell ref="D88:D89"/>
    <mergeCell ref="E88:E89"/>
    <mergeCell ref="F88:H88"/>
    <mergeCell ref="I88:I89"/>
    <mergeCell ref="K76:K79"/>
    <mergeCell ref="L76:M77"/>
    <mergeCell ref="A78:A84"/>
    <mergeCell ref="B78:B84"/>
    <mergeCell ref="C78:C84"/>
    <mergeCell ref="D78:D79"/>
    <mergeCell ref="D80:D82"/>
    <mergeCell ref="D83:D84"/>
    <mergeCell ref="F73:I73"/>
    <mergeCell ref="A76:A77"/>
    <mergeCell ref="B76:B77"/>
    <mergeCell ref="C76:C77"/>
    <mergeCell ref="D76:D77"/>
    <mergeCell ref="E76:E77"/>
    <mergeCell ref="F76:H76"/>
    <mergeCell ref="I76:I77"/>
    <mergeCell ref="K64:K67"/>
    <mergeCell ref="L64:M65"/>
    <mergeCell ref="A66:A72"/>
    <mergeCell ref="B66:B72"/>
    <mergeCell ref="C66:C72"/>
    <mergeCell ref="D66:D67"/>
    <mergeCell ref="D68:D70"/>
    <mergeCell ref="D71:D72"/>
    <mergeCell ref="F61:I61"/>
    <mergeCell ref="A64:A65"/>
    <mergeCell ref="B64:B65"/>
    <mergeCell ref="C64:C65"/>
    <mergeCell ref="D64:D65"/>
    <mergeCell ref="E64:E65"/>
    <mergeCell ref="F64:H64"/>
    <mergeCell ref="I64:I65"/>
    <mergeCell ref="K52:K55"/>
    <mergeCell ref="L52:M53"/>
    <mergeCell ref="A54:A60"/>
    <mergeCell ref="B54:B60"/>
    <mergeCell ref="C54:C60"/>
    <mergeCell ref="D54:D55"/>
    <mergeCell ref="D56:D58"/>
    <mergeCell ref="D59:D60"/>
    <mergeCell ref="F49:I49"/>
    <mergeCell ref="A52:A53"/>
    <mergeCell ref="B52:B53"/>
    <mergeCell ref="C52:C53"/>
    <mergeCell ref="D52:D53"/>
    <mergeCell ref="E52:E53"/>
    <mergeCell ref="F52:H52"/>
    <mergeCell ref="I52:I53"/>
    <mergeCell ref="K40:K43"/>
    <mergeCell ref="L40:M41"/>
    <mergeCell ref="A42:A48"/>
    <mergeCell ref="B42:B48"/>
    <mergeCell ref="C42:C48"/>
    <mergeCell ref="D42:D43"/>
    <mergeCell ref="D44:D46"/>
    <mergeCell ref="D47:D48"/>
    <mergeCell ref="F37:I37"/>
    <mergeCell ref="A40:A41"/>
    <mergeCell ref="B40:B41"/>
    <mergeCell ref="C40:C41"/>
    <mergeCell ref="D40:D41"/>
    <mergeCell ref="E40:E41"/>
    <mergeCell ref="F40:H40"/>
    <mergeCell ref="I40:I41"/>
    <mergeCell ref="K28:K31"/>
    <mergeCell ref="L28:M29"/>
    <mergeCell ref="A30:A36"/>
    <mergeCell ref="B30:B36"/>
    <mergeCell ref="C30:C36"/>
    <mergeCell ref="D30:D31"/>
    <mergeCell ref="D32:D34"/>
    <mergeCell ref="D35:D36"/>
    <mergeCell ref="F25:I25"/>
    <mergeCell ref="A28:A29"/>
    <mergeCell ref="B28:B29"/>
    <mergeCell ref="C28:C29"/>
    <mergeCell ref="D28:D29"/>
    <mergeCell ref="E28:E29"/>
    <mergeCell ref="F28:H28"/>
    <mergeCell ref="I28:I29"/>
    <mergeCell ref="K16:K19"/>
    <mergeCell ref="L16:M17"/>
    <mergeCell ref="A18:A24"/>
    <mergeCell ref="B18:B24"/>
    <mergeCell ref="C18:C24"/>
    <mergeCell ref="D18:D19"/>
    <mergeCell ref="D20:D22"/>
    <mergeCell ref="D23:D24"/>
    <mergeCell ref="F13:I13"/>
    <mergeCell ref="A16:A17"/>
    <mergeCell ref="B16:B17"/>
    <mergeCell ref="C16:C17"/>
    <mergeCell ref="D16:D17"/>
    <mergeCell ref="E16:E17"/>
    <mergeCell ref="F16:H16"/>
    <mergeCell ref="I16:I17"/>
    <mergeCell ref="K4:K7"/>
    <mergeCell ref="L4:M5"/>
    <mergeCell ref="A6:A12"/>
    <mergeCell ref="B6:B12"/>
    <mergeCell ref="C6:C12"/>
    <mergeCell ref="D6:D7"/>
    <mergeCell ref="D8:D10"/>
    <mergeCell ref="D11:D12"/>
    <mergeCell ref="A1:I2"/>
    <mergeCell ref="A4:A5"/>
    <mergeCell ref="B4:B5"/>
    <mergeCell ref="C4:C5"/>
    <mergeCell ref="D4:D5"/>
    <mergeCell ref="E4:E5"/>
    <mergeCell ref="F4:H4"/>
    <mergeCell ref="I4:I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182"/>
  <sheetViews>
    <sheetView workbookViewId="0">
      <selection activeCell="F6" sqref="F6"/>
    </sheetView>
  </sheetViews>
  <sheetFormatPr baseColWidth="10" defaultRowHeight="12.75" x14ac:dyDescent="0.2"/>
  <cols>
    <col min="1" max="1" width="11.42578125" style="27"/>
    <col min="2" max="2" width="45.85546875" style="27" customWidth="1"/>
    <col min="3" max="3" width="17.140625" style="27" customWidth="1"/>
    <col min="4" max="4" width="15" style="27" customWidth="1"/>
    <col min="5" max="5" width="41.5703125" style="27" customWidth="1"/>
    <col min="6" max="6" width="12.7109375" style="27" bestFit="1" customWidth="1"/>
    <col min="7" max="7" width="11.42578125" style="27" hidden="1" customWidth="1"/>
    <col min="8" max="8" width="11.42578125" style="27"/>
    <col min="9" max="9" width="12.28515625" style="27" bestFit="1" customWidth="1"/>
    <col min="10" max="10" width="11.42578125" style="27"/>
    <col min="11" max="11" width="20.85546875" style="27" customWidth="1"/>
    <col min="12" max="12" width="27.85546875" style="27" customWidth="1"/>
    <col min="13" max="13" width="28.140625" style="27" customWidth="1"/>
    <col min="14" max="16384" width="11.42578125" style="27"/>
  </cols>
  <sheetData>
    <row r="1" spans="1:13" ht="15" customHeight="1" x14ac:dyDescent="0.2">
      <c r="A1" s="1350" t="s">
        <v>55</v>
      </c>
      <c r="B1" s="1350"/>
      <c r="C1" s="1350"/>
      <c r="D1" s="1350"/>
      <c r="E1" s="1350"/>
      <c r="F1" s="1350"/>
      <c r="G1" s="1350"/>
      <c r="H1" s="1350"/>
      <c r="I1" s="1350"/>
    </row>
    <row r="2" spans="1:13" x14ac:dyDescent="0.2">
      <c r="A2" s="1350"/>
      <c r="B2" s="1350"/>
      <c r="C2" s="1350"/>
      <c r="D2" s="1350"/>
      <c r="E2" s="1350"/>
      <c r="F2" s="1350"/>
      <c r="G2" s="1350"/>
      <c r="H2" s="1350"/>
      <c r="I2" s="1350"/>
    </row>
    <row r="3" spans="1:13" ht="13.5" thickBot="1" x14ac:dyDescent="0.25"/>
    <row r="4" spans="1:13" ht="24.75" customHeight="1" thickBot="1" x14ac:dyDescent="0.25">
      <c r="A4" s="1332" t="s">
        <v>54</v>
      </c>
      <c r="B4" s="1332" t="s">
        <v>53</v>
      </c>
      <c r="C4" s="1332" t="s">
        <v>33</v>
      </c>
      <c r="D4" s="1351" t="s">
        <v>34</v>
      </c>
      <c r="E4" s="1351" t="s">
        <v>35</v>
      </c>
      <c r="F4" s="1353" t="s">
        <v>36</v>
      </c>
      <c r="G4" s="1354"/>
      <c r="H4" s="1355"/>
      <c r="I4" s="1351" t="s">
        <v>37</v>
      </c>
      <c r="K4" s="1332" t="s">
        <v>57</v>
      </c>
      <c r="L4" s="1335" t="s">
        <v>58</v>
      </c>
      <c r="M4" s="1336"/>
    </row>
    <row r="5" spans="1:13" ht="13.5" customHeight="1" thickBot="1" x14ac:dyDescent="0.25">
      <c r="A5" s="1334"/>
      <c r="B5" s="1334"/>
      <c r="C5" s="1334"/>
      <c r="D5" s="1352"/>
      <c r="E5" s="1352"/>
      <c r="F5" s="28" t="s">
        <v>38</v>
      </c>
      <c r="G5" s="28"/>
      <c r="H5" s="28" t="s">
        <v>39</v>
      </c>
      <c r="I5" s="1352"/>
      <c r="K5" s="1333"/>
      <c r="L5" s="1337"/>
      <c r="M5" s="1338"/>
    </row>
    <row r="6" spans="1:13" ht="27.75" customHeight="1" thickBot="1" x14ac:dyDescent="0.25">
      <c r="A6" s="1339">
        <f>'3. MATRIZ DE RIESGOS'!B22</f>
        <v>0</v>
      </c>
      <c r="B6" s="1339" t="e">
        <f>'3. MATRIZ DE RIESGOS'!#REF!</f>
        <v>#REF!</v>
      </c>
      <c r="C6" s="1342" t="s">
        <v>40</v>
      </c>
      <c r="D6" s="1345" t="s">
        <v>41</v>
      </c>
      <c r="E6" s="29" t="s">
        <v>42</v>
      </c>
      <c r="F6" s="44"/>
      <c r="G6" s="48"/>
      <c r="H6" s="44"/>
      <c r="I6" s="38" t="s">
        <v>43</v>
      </c>
      <c r="K6" s="1333"/>
      <c r="L6" s="30" t="s">
        <v>59</v>
      </c>
      <c r="M6" s="30" t="s">
        <v>61</v>
      </c>
    </row>
    <row r="7" spans="1:13" ht="27.75" customHeight="1" thickBot="1" x14ac:dyDescent="0.25">
      <c r="A7" s="1340"/>
      <c r="B7" s="1340"/>
      <c r="C7" s="1343"/>
      <c r="D7" s="1346"/>
      <c r="E7" s="43" t="s">
        <v>44</v>
      </c>
      <c r="F7" s="44"/>
      <c r="G7" s="48"/>
      <c r="H7" s="45"/>
      <c r="I7" s="38" t="s">
        <v>43</v>
      </c>
      <c r="K7" s="1334"/>
      <c r="L7" s="31" t="s">
        <v>60</v>
      </c>
      <c r="M7" s="31" t="s">
        <v>62</v>
      </c>
    </row>
    <row r="8" spans="1:13" ht="27.75" customHeight="1" thickBot="1" x14ac:dyDescent="0.25">
      <c r="A8" s="1340"/>
      <c r="B8" s="1340"/>
      <c r="C8" s="1343"/>
      <c r="D8" s="1347" t="s">
        <v>45</v>
      </c>
      <c r="E8" s="29" t="s">
        <v>46</v>
      </c>
      <c r="F8" s="44"/>
      <c r="G8" s="48">
        <f>COUNTIF(F8,F8)*I8</f>
        <v>0</v>
      </c>
      <c r="H8" s="44"/>
      <c r="I8" s="39">
        <v>15</v>
      </c>
      <c r="K8" s="33" t="s">
        <v>63</v>
      </c>
      <c r="L8" s="32">
        <v>0</v>
      </c>
      <c r="M8" s="32">
        <v>0</v>
      </c>
    </row>
    <row r="9" spans="1:13" ht="39" thickBot="1" x14ac:dyDescent="0.25">
      <c r="A9" s="1340"/>
      <c r="B9" s="1340"/>
      <c r="C9" s="1343"/>
      <c r="D9" s="1348"/>
      <c r="E9" s="29" t="s">
        <v>47</v>
      </c>
      <c r="F9" s="44"/>
      <c r="G9" s="48">
        <f>COUNTIF(F9,F9)*I9</f>
        <v>0</v>
      </c>
      <c r="H9" s="44"/>
      <c r="I9" s="39">
        <v>15</v>
      </c>
      <c r="K9" s="33" t="s">
        <v>64</v>
      </c>
      <c r="L9" s="32">
        <v>1</v>
      </c>
      <c r="M9" s="32">
        <v>1</v>
      </c>
    </row>
    <row r="10" spans="1:13" ht="26.25" thickBot="1" x14ac:dyDescent="0.25">
      <c r="A10" s="1340"/>
      <c r="B10" s="1340"/>
      <c r="C10" s="1343"/>
      <c r="D10" s="1349"/>
      <c r="E10" s="29" t="s">
        <v>48</v>
      </c>
      <c r="F10" s="44"/>
      <c r="G10" s="48">
        <f>COUNTIF(F10,F10)*I10</f>
        <v>0</v>
      </c>
      <c r="H10" s="45"/>
      <c r="I10" s="39">
        <v>30</v>
      </c>
      <c r="K10" s="33" t="s">
        <v>65</v>
      </c>
      <c r="L10" s="32">
        <v>2</v>
      </c>
      <c r="M10" s="32">
        <v>2</v>
      </c>
    </row>
    <row r="11" spans="1:13" ht="26.25" thickBot="1" x14ac:dyDescent="0.25">
      <c r="A11" s="1340"/>
      <c r="B11" s="1340"/>
      <c r="C11" s="1343"/>
      <c r="D11" s="1345" t="s">
        <v>49</v>
      </c>
      <c r="E11" s="29" t="s">
        <v>50</v>
      </c>
      <c r="F11" s="44"/>
      <c r="G11" s="48">
        <f>COUNTIF(F11,F11)*I11</f>
        <v>0</v>
      </c>
      <c r="H11" s="44"/>
      <c r="I11" s="39">
        <v>15</v>
      </c>
    </row>
    <row r="12" spans="1:13" ht="26.25" thickBot="1" x14ac:dyDescent="0.25">
      <c r="A12" s="1341"/>
      <c r="B12" s="1341"/>
      <c r="C12" s="1344"/>
      <c r="D12" s="1349"/>
      <c r="E12" s="29" t="s">
        <v>51</v>
      </c>
      <c r="F12" s="44"/>
      <c r="G12" s="48">
        <f>COUNTIF(F12,F12)*I12</f>
        <v>0</v>
      </c>
      <c r="H12" s="44"/>
      <c r="I12" s="39">
        <v>25</v>
      </c>
    </row>
    <row r="13" spans="1:13" ht="13.5" thickBot="1" x14ac:dyDescent="0.25">
      <c r="C13" s="34"/>
      <c r="D13" s="34"/>
      <c r="E13" s="35" t="s">
        <v>52</v>
      </c>
      <c r="F13" s="1356">
        <f>SUM(G8:G12)</f>
        <v>0</v>
      </c>
      <c r="G13" s="1357"/>
      <c r="H13" s="1357"/>
      <c r="I13" s="1358"/>
    </row>
    <row r="14" spans="1:13" ht="13.5" thickBot="1" x14ac:dyDescent="0.25">
      <c r="E14" s="36" t="s">
        <v>66</v>
      </c>
      <c r="F14" s="40">
        <f>IF(F13&lt;=50,0,IF(AND(F13&gt;50,F13&lt;=75),1,IF(AND(F13&gt;75,F13&lt;=100),2)))</f>
        <v>0</v>
      </c>
      <c r="G14" s="40"/>
      <c r="H14" s="41">
        <f>IF(F6="x","probabilidad",IF(F7="x","impacto",0))</f>
        <v>0</v>
      </c>
      <c r="I14" s="42"/>
    </row>
    <row r="15" spans="1:13" ht="13.5" thickBot="1" x14ac:dyDescent="0.25"/>
    <row r="16" spans="1:13" ht="24.75" customHeight="1" thickBot="1" x14ac:dyDescent="0.25">
      <c r="A16" s="1332" t="s">
        <v>54</v>
      </c>
      <c r="B16" s="1332" t="s">
        <v>53</v>
      </c>
      <c r="C16" s="1332" t="s">
        <v>33</v>
      </c>
      <c r="D16" s="1351" t="s">
        <v>34</v>
      </c>
      <c r="E16" s="1351" t="s">
        <v>35</v>
      </c>
      <c r="F16" s="1353" t="s">
        <v>36</v>
      </c>
      <c r="G16" s="1354"/>
      <c r="H16" s="1355"/>
      <c r="I16" s="1351" t="s">
        <v>37</v>
      </c>
      <c r="K16" s="1332" t="s">
        <v>57</v>
      </c>
      <c r="L16" s="1335" t="s">
        <v>58</v>
      </c>
      <c r="M16" s="1336"/>
    </row>
    <row r="17" spans="1:13" ht="13.5" thickBot="1" x14ac:dyDescent="0.25">
      <c r="A17" s="1334"/>
      <c r="B17" s="1334"/>
      <c r="C17" s="1334"/>
      <c r="D17" s="1352"/>
      <c r="E17" s="1352"/>
      <c r="F17" s="28" t="s">
        <v>38</v>
      </c>
      <c r="G17" s="28"/>
      <c r="H17" s="28" t="s">
        <v>39</v>
      </c>
      <c r="I17" s="1352"/>
      <c r="K17" s="1333"/>
      <c r="L17" s="1337"/>
      <c r="M17" s="1338"/>
    </row>
    <row r="18" spans="1:13" ht="26.25" thickBot="1" x14ac:dyDescent="0.25">
      <c r="A18" s="1339">
        <f>'3. MATRIZ DE RIESGOS'!B23</f>
        <v>0</v>
      </c>
      <c r="B18" s="1339" t="e">
        <f>'3. MATRIZ DE RIESGOS'!#REF!</f>
        <v>#REF!</v>
      </c>
      <c r="C18" s="1342" t="s">
        <v>40</v>
      </c>
      <c r="D18" s="1345" t="s">
        <v>41</v>
      </c>
      <c r="E18" s="29" t="s">
        <v>42</v>
      </c>
      <c r="F18" s="44"/>
      <c r="G18" s="48"/>
      <c r="H18" s="45"/>
      <c r="I18" s="38" t="s">
        <v>43</v>
      </c>
      <c r="K18" s="1333"/>
      <c r="L18" s="30" t="s">
        <v>59</v>
      </c>
      <c r="M18" s="30" t="s">
        <v>61</v>
      </c>
    </row>
    <row r="19" spans="1:13" ht="26.25" thickBot="1" x14ac:dyDescent="0.25">
      <c r="A19" s="1340"/>
      <c r="B19" s="1340"/>
      <c r="C19" s="1343"/>
      <c r="D19" s="1346"/>
      <c r="E19" s="29" t="s">
        <v>44</v>
      </c>
      <c r="F19" s="44"/>
      <c r="G19" s="48"/>
      <c r="H19" s="45"/>
      <c r="I19" s="38" t="s">
        <v>43</v>
      </c>
      <c r="K19" s="1334"/>
      <c r="L19" s="31" t="s">
        <v>60</v>
      </c>
      <c r="M19" s="31" t="s">
        <v>62</v>
      </c>
    </row>
    <row r="20" spans="1:13" ht="26.25" customHeight="1" thickBot="1" x14ac:dyDescent="0.25">
      <c r="A20" s="1340"/>
      <c r="B20" s="1340"/>
      <c r="C20" s="1343"/>
      <c r="D20" s="1347" t="s">
        <v>45</v>
      </c>
      <c r="E20" s="29" t="s">
        <v>46</v>
      </c>
      <c r="F20" s="44"/>
      <c r="G20" s="48">
        <f>COUNTIF(F20,F20)*I20</f>
        <v>0</v>
      </c>
      <c r="H20" s="44"/>
      <c r="I20" s="39">
        <v>15</v>
      </c>
      <c r="K20" s="33" t="s">
        <v>63</v>
      </c>
      <c r="L20" s="32">
        <v>0</v>
      </c>
      <c r="M20" s="32">
        <v>0</v>
      </c>
    </row>
    <row r="21" spans="1:13" ht="39" thickBot="1" x14ac:dyDescent="0.25">
      <c r="A21" s="1340"/>
      <c r="B21" s="1340"/>
      <c r="C21" s="1343"/>
      <c r="D21" s="1348"/>
      <c r="E21" s="29" t="s">
        <v>47</v>
      </c>
      <c r="F21" s="44"/>
      <c r="G21" s="48">
        <f>COUNTIF(F21,F21)*I21</f>
        <v>0</v>
      </c>
      <c r="H21" s="45"/>
      <c r="I21" s="39">
        <v>15</v>
      </c>
      <c r="K21" s="33" t="s">
        <v>64</v>
      </c>
      <c r="L21" s="32">
        <v>1</v>
      </c>
      <c r="M21" s="32">
        <v>1</v>
      </c>
    </row>
    <row r="22" spans="1:13" ht="26.25" thickBot="1" x14ac:dyDescent="0.25">
      <c r="A22" s="1340"/>
      <c r="B22" s="1340"/>
      <c r="C22" s="1343"/>
      <c r="D22" s="1349"/>
      <c r="E22" s="29" t="s">
        <v>48</v>
      </c>
      <c r="F22" s="44"/>
      <c r="G22" s="48">
        <f>COUNTIF(F22,F22)*I22</f>
        <v>0</v>
      </c>
      <c r="H22" s="44"/>
      <c r="I22" s="39">
        <v>30</v>
      </c>
      <c r="K22" s="33" t="s">
        <v>65</v>
      </c>
      <c r="L22" s="32">
        <v>2</v>
      </c>
      <c r="M22" s="32">
        <v>2</v>
      </c>
    </row>
    <row r="23" spans="1:13" ht="26.25" thickBot="1" x14ac:dyDescent="0.25">
      <c r="A23" s="1340"/>
      <c r="B23" s="1340"/>
      <c r="C23" s="1343"/>
      <c r="D23" s="1345" t="s">
        <v>49</v>
      </c>
      <c r="E23" s="29" t="s">
        <v>50</v>
      </c>
      <c r="F23" s="44"/>
      <c r="G23" s="48">
        <f>COUNTIF(F23,F23)*I23</f>
        <v>0</v>
      </c>
      <c r="H23" s="44"/>
      <c r="I23" s="39">
        <v>15</v>
      </c>
    </row>
    <row r="24" spans="1:13" ht="26.25" thickBot="1" x14ac:dyDescent="0.25">
      <c r="A24" s="1341"/>
      <c r="B24" s="1341"/>
      <c r="C24" s="1344"/>
      <c r="D24" s="1349"/>
      <c r="E24" s="37" t="s">
        <v>51</v>
      </c>
      <c r="F24" s="46"/>
      <c r="G24" s="49">
        <f>COUNTIF(F24,F24)*I24</f>
        <v>0</v>
      </c>
      <c r="H24" s="47"/>
      <c r="I24" s="39">
        <v>25</v>
      </c>
    </row>
    <row r="25" spans="1:13" ht="13.5" thickBot="1" x14ac:dyDescent="0.25">
      <c r="C25" s="34"/>
      <c r="D25" s="34"/>
      <c r="E25" s="35" t="s">
        <v>52</v>
      </c>
      <c r="F25" s="1356">
        <f>SUM(G20:G24)</f>
        <v>0</v>
      </c>
      <c r="G25" s="1357"/>
      <c r="H25" s="1357"/>
      <c r="I25" s="1358"/>
    </row>
    <row r="26" spans="1:13" ht="13.5" thickBot="1" x14ac:dyDescent="0.25">
      <c r="E26" s="36" t="s">
        <v>66</v>
      </c>
      <c r="F26" s="40">
        <f>IF(F25&lt;=50,0,IF(AND(F25&gt;50,F25&lt;=75),1,IF(AND(F25&gt;75,F25&lt;=100),2)))</f>
        <v>0</v>
      </c>
      <c r="G26" s="40"/>
      <c r="H26" s="41">
        <f>IF(F18="x","probabilidad",IF(F19="x","impacto",0))</f>
        <v>0</v>
      </c>
      <c r="I26" s="42"/>
    </row>
    <row r="27" spans="1:13" ht="13.5" thickBot="1" x14ac:dyDescent="0.25"/>
    <row r="28" spans="1:13" ht="24.75" customHeight="1" thickBot="1" x14ac:dyDescent="0.25">
      <c r="A28" s="1332" t="s">
        <v>54</v>
      </c>
      <c r="B28" s="1332" t="s">
        <v>53</v>
      </c>
      <c r="C28" s="1332" t="s">
        <v>33</v>
      </c>
      <c r="D28" s="1351" t="s">
        <v>34</v>
      </c>
      <c r="E28" s="1351" t="s">
        <v>35</v>
      </c>
      <c r="F28" s="1353" t="s">
        <v>36</v>
      </c>
      <c r="G28" s="1354"/>
      <c r="H28" s="1355"/>
      <c r="I28" s="1351" t="s">
        <v>37</v>
      </c>
      <c r="K28" s="1332" t="s">
        <v>57</v>
      </c>
      <c r="L28" s="1335" t="s">
        <v>58</v>
      </c>
      <c r="M28" s="1336"/>
    </row>
    <row r="29" spans="1:13" ht="13.5" thickBot="1" x14ac:dyDescent="0.25">
      <c r="A29" s="1334"/>
      <c r="B29" s="1334"/>
      <c r="C29" s="1334"/>
      <c r="D29" s="1352"/>
      <c r="E29" s="1352"/>
      <c r="F29" s="28" t="s">
        <v>38</v>
      </c>
      <c r="G29" s="28"/>
      <c r="H29" s="28" t="s">
        <v>39</v>
      </c>
      <c r="I29" s="1352"/>
      <c r="K29" s="1333"/>
      <c r="L29" s="1337"/>
      <c r="M29" s="1338"/>
    </row>
    <row r="30" spans="1:13" ht="26.25" thickBot="1" x14ac:dyDescent="0.25">
      <c r="A30" s="1339" t="e">
        <f>'3. MATRIZ DE RIESGOS'!#REF!</f>
        <v>#REF!</v>
      </c>
      <c r="B30" s="1339" t="e">
        <f>'3. MATRIZ DE RIESGOS'!#REF!</f>
        <v>#REF!</v>
      </c>
      <c r="C30" s="1342" t="s">
        <v>40</v>
      </c>
      <c r="D30" s="1345" t="s">
        <v>41</v>
      </c>
      <c r="E30" s="29" t="s">
        <v>42</v>
      </c>
      <c r="F30" s="45"/>
      <c r="G30" s="48"/>
      <c r="H30" s="45"/>
      <c r="I30" s="38" t="s">
        <v>43</v>
      </c>
      <c r="K30" s="1333"/>
      <c r="L30" s="30" t="s">
        <v>59</v>
      </c>
      <c r="M30" s="30" t="s">
        <v>61</v>
      </c>
    </row>
    <row r="31" spans="1:13" ht="26.25" thickBot="1" x14ac:dyDescent="0.25">
      <c r="A31" s="1340"/>
      <c r="B31" s="1340"/>
      <c r="C31" s="1343"/>
      <c r="D31" s="1346"/>
      <c r="E31" s="29" t="s">
        <v>44</v>
      </c>
      <c r="F31" s="44"/>
      <c r="G31" s="48"/>
      <c r="H31" s="45"/>
      <c r="I31" s="38" t="s">
        <v>43</v>
      </c>
      <c r="K31" s="1334"/>
      <c r="L31" s="31" t="s">
        <v>60</v>
      </c>
      <c r="M31" s="31" t="s">
        <v>62</v>
      </c>
    </row>
    <row r="32" spans="1:13" ht="26.25" customHeight="1" thickBot="1" x14ac:dyDescent="0.25">
      <c r="A32" s="1340"/>
      <c r="B32" s="1340"/>
      <c r="C32" s="1343"/>
      <c r="D32" s="1347" t="s">
        <v>45</v>
      </c>
      <c r="E32" s="29" t="s">
        <v>46</v>
      </c>
      <c r="F32" s="44"/>
      <c r="G32" s="48">
        <f>COUNTIF(F32,F32)*I32</f>
        <v>0</v>
      </c>
      <c r="H32" s="44"/>
      <c r="I32" s="39">
        <v>15</v>
      </c>
      <c r="K32" s="33" t="s">
        <v>63</v>
      </c>
      <c r="L32" s="32">
        <v>0</v>
      </c>
      <c r="M32" s="32">
        <v>0</v>
      </c>
    </row>
    <row r="33" spans="1:13" ht="39" thickBot="1" x14ac:dyDescent="0.25">
      <c r="A33" s="1340"/>
      <c r="B33" s="1340"/>
      <c r="C33" s="1343"/>
      <c r="D33" s="1348"/>
      <c r="E33" s="29" t="s">
        <v>47</v>
      </c>
      <c r="F33" s="44"/>
      <c r="G33" s="48">
        <f>COUNTIF(F33,F33)*I33</f>
        <v>0</v>
      </c>
      <c r="H33" s="45"/>
      <c r="I33" s="39">
        <v>15</v>
      </c>
      <c r="K33" s="33" t="s">
        <v>64</v>
      </c>
      <c r="L33" s="32">
        <v>1</v>
      </c>
      <c r="M33" s="32">
        <v>1</v>
      </c>
    </row>
    <row r="34" spans="1:13" ht="26.25" thickBot="1" x14ac:dyDescent="0.25">
      <c r="A34" s="1340"/>
      <c r="B34" s="1340"/>
      <c r="C34" s="1343"/>
      <c r="D34" s="1349"/>
      <c r="E34" s="29" t="s">
        <v>48</v>
      </c>
      <c r="F34" s="44"/>
      <c r="G34" s="48">
        <f>COUNTIF(F34,F34)*I34</f>
        <v>0</v>
      </c>
      <c r="H34" s="45"/>
      <c r="I34" s="39">
        <v>30</v>
      </c>
      <c r="K34" s="33" t="s">
        <v>65</v>
      </c>
      <c r="L34" s="32">
        <v>2</v>
      </c>
      <c r="M34" s="32">
        <v>2</v>
      </c>
    </row>
    <row r="35" spans="1:13" ht="26.25" thickBot="1" x14ac:dyDescent="0.25">
      <c r="A35" s="1340"/>
      <c r="B35" s="1340"/>
      <c r="C35" s="1343"/>
      <c r="D35" s="1345" t="s">
        <v>49</v>
      </c>
      <c r="E35" s="29" t="s">
        <v>50</v>
      </c>
      <c r="F35" s="44"/>
      <c r="G35" s="48">
        <f>COUNTIF(F35,F35)*I35</f>
        <v>0</v>
      </c>
      <c r="H35" s="45"/>
      <c r="I35" s="39">
        <v>15</v>
      </c>
    </row>
    <row r="36" spans="1:13" ht="26.25" thickBot="1" x14ac:dyDescent="0.25">
      <c r="A36" s="1341"/>
      <c r="B36" s="1341"/>
      <c r="C36" s="1344"/>
      <c r="D36" s="1349"/>
      <c r="E36" s="29" t="s">
        <v>51</v>
      </c>
      <c r="F36" s="44"/>
      <c r="G36" s="48">
        <f>COUNTIF(F36,F36)*I36</f>
        <v>0</v>
      </c>
      <c r="H36" s="44"/>
      <c r="I36" s="39">
        <v>25</v>
      </c>
    </row>
    <row r="37" spans="1:13" ht="13.5" thickBot="1" x14ac:dyDescent="0.25">
      <c r="C37" s="34"/>
      <c r="D37" s="34"/>
      <c r="E37" s="35" t="s">
        <v>52</v>
      </c>
      <c r="F37" s="1356">
        <f>SUM(G32:G36)</f>
        <v>0</v>
      </c>
      <c r="G37" s="1357"/>
      <c r="H37" s="1357"/>
      <c r="I37" s="1358"/>
    </row>
    <row r="38" spans="1:13" ht="13.5" thickBot="1" x14ac:dyDescent="0.25">
      <c r="E38" s="36" t="s">
        <v>66</v>
      </c>
      <c r="F38" s="40">
        <f>IF(F37&lt;=50,0,IF(AND(F37&gt;50,F37&lt;=75),1,IF(AND(F37&gt;75,F37&lt;=100),2)))</f>
        <v>0</v>
      </c>
      <c r="G38" s="40"/>
      <c r="H38" s="41">
        <f>IF(F30="x","probabilidad",IF(F31="x","impacto",0))</f>
        <v>0</v>
      </c>
      <c r="I38" s="42"/>
    </row>
    <row r="39" spans="1:13" ht="13.5" thickBot="1" x14ac:dyDescent="0.25"/>
    <row r="40" spans="1:13" ht="24.75" customHeight="1" thickBot="1" x14ac:dyDescent="0.25">
      <c r="A40" s="1332" t="s">
        <v>54</v>
      </c>
      <c r="B40" s="1332" t="s">
        <v>53</v>
      </c>
      <c r="C40" s="1332" t="s">
        <v>33</v>
      </c>
      <c r="D40" s="1351" t="s">
        <v>34</v>
      </c>
      <c r="E40" s="1351" t="s">
        <v>35</v>
      </c>
      <c r="F40" s="1353" t="s">
        <v>36</v>
      </c>
      <c r="G40" s="1354"/>
      <c r="H40" s="1355"/>
      <c r="I40" s="1351" t="s">
        <v>37</v>
      </c>
      <c r="K40" s="1332" t="s">
        <v>57</v>
      </c>
      <c r="L40" s="1335" t="s">
        <v>58</v>
      </c>
      <c r="M40" s="1336"/>
    </row>
    <row r="41" spans="1:13" ht="13.5" thickBot="1" x14ac:dyDescent="0.25">
      <c r="A41" s="1334"/>
      <c r="B41" s="1334"/>
      <c r="C41" s="1334"/>
      <c r="D41" s="1352"/>
      <c r="E41" s="1352"/>
      <c r="F41" s="28" t="s">
        <v>38</v>
      </c>
      <c r="G41" s="28"/>
      <c r="H41" s="28" t="s">
        <v>39</v>
      </c>
      <c r="I41" s="1352"/>
      <c r="K41" s="1333"/>
      <c r="L41" s="1337"/>
      <c r="M41" s="1338"/>
    </row>
    <row r="42" spans="1:13" ht="26.25" thickBot="1" x14ac:dyDescent="0.25">
      <c r="A42" s="1339" t="e">
        <f>'3. MATRIZ DE RIESGOS'!#REF!</f>
        <v>#REF!</v>
      </c>
      <c r="B42" s="1339" t="e">
        <f>'3. MATRIZ DE RIESGOS'!#REF!</f>
        <v>#REF!</v>
      </c>
      <c r="C42" s="1342" t="s">
        <v>40</v>
      </c>
      <c r="D42" s="1345" t="s">
        <v>41</v>
      </c>
      <c r="E42" s="29" t="s">
        <v>42</v>
      </c>
      <c r="F42" s="44"/>
      <c r="G42" s="48"/>
      <c r="H42" s="45"/>
      <c r="I42" s="38" t="s">
        <v>43</v>
      </c>
      <c r="K42" s="1333"/>
      <c r="L42" s="30" t="s">
        <v>59</v>
      </c>
      <c r="M42" s="30" t="s">
        <v>61</v>
      </c>
    </row>
    <row r="43" spans="1:13" ht="26.25" thickBot="1" x14ac:dyDescent="0.25">
      <c r="A43" s="1340"/>
      <c r="B43" s="1340"/>
      <c r="C43" s="1343"/>
      <c r="D43" s="1346"/>
      <c r="E43" s="29" t="s">
        <v>44</v>
      </c>
      <c r="F43" s="45"/>
      <c r="G43" s="48"/>
      <c r="H43" s="45"/>
      <c r="I43" s="38" t="s">
        <v>43</v>
      </c>
      <c r="K43" s="1334"/>
      <c r="L43" s="31" t="s">
        <v>60</v>
      </c>
      <c r="M43" s="31" t="s">
        <v>62</v>
      </c>
    </row>
    <row r="44" spans="1:13" ht="26.25" customHeight="1" thickBot="1" x14ac:dyDescent="0.25">
      <c r="A44" s="1340"/>
      <c r="B44" s="1340"/>
      <c r="C44" s="1343"/>
      <c r="D44" s="1347" t="s">
        <v>45</v>
      </c>
      <c r="E44" s="29" t="s">
        <v>46</v>
      </c>
      <c r="F44" s="44"/>
      <c r="G44" s="48">
        <f>COUNTIF(F44,F44)*I44</f>
        <v>0</v>
      </c>
      <c r="H44" s="44"/>
      <c r="I44" s="39">
        <v>15</v>
      </c>
      <c r="K44" s="33" t="s">
        <v>63</v>
      </c>
      <c r="L44" s="32">
        <v>0</v>
      </c>
      <c r="M44" s="32">
        <v>0</v>
      </c>
    </row>
    <row r="45" spans="1:13" ht="39" thickBot="1" x14ac:dyDescent="0.25">
      <c r="A45" s="1340"/>
      <c r="B45" s="1340"/>
      <c r="C45" s="1343"/>
      <c r="D45" s="1348"/>
      <c r="E45" s="29" t="s">
        <v>47</v>
      </c>
      <c r="F45" s="44"/>
      <c r="G45" s="48">
        <f>COUNTIF(F45,F45)*I45</f>
        <v>0</v>
      </c>
      <c r="H45" s="45"/>
      <c r="I45" s="39">
        <v>15</v>
      </c>
      <c r="K45" s="33" t="s">
        <v>64</v>
      </c>
      <c r="L45" s="32">
        <v>1</v>
      </c>
      <c r="M45" s="32">
        <v>1</v>
      </c>
    </row>
    <row r="46" spans="1:13" ht="26.25" thickBot="1" x14ac:dyDescent="0.25">
      <c r="A46" s="1340"/>
      <c r="B46" s="1340"/>
      <c r="C46" s="1343"/>
      <c r="D46" s="1349"/>
      <c r="E46" s="29" t="s">
        <v>48</v>
      </c>
      <c r="F46" s="44"/>
      <c r="G46" s="48">
        <f>COUNTIF(F46,F46)*I46</f>
        <v>0</v>
      </c>
      <c r="H46" s="45"/>
      <c r="I46" s="39">
        <v>30</v>
      </c>
      <c r="K46" s="33" t="s">
        <v>65</v>
      </c>
      <c r="L46" s="32">
        <v>2</v>
      </c>
      <c r="M46" s="32">
        <v>2</v>
      </c>
    </row>
    <row r="47" spans="1:13" ht="26.25" thickBot="1" x14ac:dyDescent="0.25">
      <c r="A47" s="1340"/>
      <c r="B47" s="1340"/>
      <c r="C47" s="1343"/>
      <c r="D47" s="1345" t="s">
        <v>49</v>
      </c>
      <c r="E47" s="29" t="s">
        <v>50</v>
      </c>
      <c r="F47" s="44"/>
      <c r="G47" s="48">
        <f>COUNTIF(F47,F47)*I47</f>
        <v>0</v>
      </c>
      <c r="H47" s="45"/>
      <c r="I47" s="39">
        <v>15</v>
      </c>
    </row>
    <row r="48" spans="1:13" ht="26.25" thickBot="1" x14ac:dyDescent="0.25">
      <c r="A48" s="1341"/>
      <c r="B48" s="1341"/>
      <c r="C48" s="1344"/>
      <c r="D48" s="1349"/>
      <c r="E48" s="29" t="s">
        <v>51</v>
      </c>
      <c r="F48" s="44"/>
      <c r="G48" s="48">
        <f>COUNTIF(F48,F48)*I48</f>
        <v>0</v>
      </c>
      <c r="H48" s="45"/>
      <c r="I48" s="39">
        <v>25</v>
      </c>
    </row>
    <row r="49" spans="1:13" ht="13.5" thickBot="1" x14ac:dyDescent="0.25">
      <c r="C49" s="34"/>
      <c r="D49" s="34"/>
      <c r="E49" s="35" t="s">
        <v>52</v>
      </c>
      <c r="F49" s="1356">
        <f>SUM(G44:G48)</f>
        <v>0</v>
      </c>
      <c r="G49" s="1357"/>
      <c r="H49" s="1357"/>
      <c r="I49" s="1358"/>
    </row>
    <row r="50" spans="1:13" ht="13.5" thickBot="1" x14ac:dyDescent="0.25">
      <c r="E50" s="36" t="s">
        <v>66</v>
      </c>
      <c r="F50" s="40">
        <f>IF(F49&lt;=50,0,IF(AND(F49&gt;50,F49&lt;=75),1,IF(AND(F49&gt;75,F49&lt;=100),2)))</f>
        <v>0</v>
      </c>
      <c r="G50" s="40"/>
      <c r="H50" s="41">
        <f>IF(F42="x","probabilidad",IF(F43="x","impacto",0))</f>
        <v>0</v>
      </c>
      <c r="I50" s="42"/>
    </row>
    <row r="51" spans="1:13" ht="13.5" thickBot="1" x14ac:dyDescent="0.25"/>
    <row r="52" spans="1:13" ht="24.75" customHeight="1" thickBot="1" x14ac:dyDescent="0.25">
      <c r="A52" s="1332" t="s">
        <v>54</v>
      </c>
      <c r="B52" s="1332" t="s">
        <v>53</v>
      </c>
      <c r="C52" s="1332" t="s">
        <v>33</v>
      </c>
      <c r="D52" s="1351" t="s">
        <v>34</v>
      </c>
      <c r="E52" s="1351" t="s">
        <v>35</v>
      </c>
      <c r="F52" s="1353" t="s">
        <v>36</v>
      </c>
      <c r="G52" s="1354"/>
      <c r="H52" s="1355"/>
      <c r="I52" s="1351" t="s">
        <v>37</v>
      </c>
      <c r="K52" s="1332" t="s">
        <v>57</v>
      </c>
      <c r="L52" s="1335" t="s">
        <v>58</v>
      </c>
      <c r="M52" s="1336"/>
    </row>
    <row r="53" spans="1:13" ht="13.5" thickBot="1" x14ac:dyDescent="0.25">
      <c r="A53" s="1334"/>
      <c r="B53" s="1334"/>
      <c r="C53" s="1334"/>
      <c r="D53" s="1352"/>
      <c r="E53" s="1352"/>
      <c r="F53" s="28" t="s">
        <v>38</v>
      </c>
      <c r="G53" s="28"/>
      <c r="H53" s="28" t="s">
        <v>39</v>
      </c>
      <c r="I53" s="1352"/>
      <c r="K53" s="1333"/>
      <c r="L53" s="1337"/>
      <c r="M53" s="1338"/>
    </row>
    <row r="54" spans="1:13" ht="26.25" thickBot="1" x14ac:dyDescent="0.25">
      <c r="A54" s="1339" t="e">
        <f>'3. MATRIZ DE RIESGOS'!#REF!</f>
        <v>#REF!</v>
      </c>
      <c r="B54" s="1339" t="e">
        <f>'3. MATRIZ DE RIESGOS'!#REF!</f>
        <v>#REF!</v>
      </c>
      <c r="C54" s="1359" t="s">
        <v>40</v>
      </c>
      <c r="D54" s="1345" t="s">
        <v>41</v>
      </c>
      <c r="E54" s="29" t="s">
        <v>42</v>
      </c>
      <c r="F54" s="44"/>
      <c r="G54" s="48"/>
      <c r="H54" s="45"/>
      <c r="I54" s="38" t="s">
        <v>43</v>
      </c>
      <c r="K54" s="1333"/>
      <c r="L54" s="30" t="s">
        <v>59</v>
      </c>
      <c r="M54" s="30" t="s">
        <v>61</v>
      </c>
    </row>
    <row r="55" spans="1:13" ht="26.25" thickBot="1" x14ac:dyDescent="0.25">
      <c r="A55" s="1340"/>
      <c r="B55" s="1340"/>
      <c r="C55" s="1343"/>
      <c r="D55" s="1346"/>
      <c r="E55" s="29" t="s">
        <v>44</v>
      </c>
      <c r="F55" s="44"/>
      <c r="G55" s="48"/>
      <c r="H55" s="45"/>
      <c r="I55" s="38" t="s">
        <v>43</v>
      </c>
      <c r="K55" s="1334"/>
      <c r="L55" s="31" t="s">
        <v>60</v>
      </c>
      <c r="M55" s="31" t="s">
        <v>62</v>
      </c>
    </row>
    <row r="56" spans="1:13" ht="26.25" customHeight="1" thickBot="1" x14ac:dyDescent="0.25">
      <c r="A56" s="1340"/>
      <c r="B56" s="1340"/>
      <c r="C56" s="1343"/>
      <c r="D56" s="1347" t="s">
        <v>45</v>
      </c>
      <c r="E56" s="29" t="s">
        <v>46</v>
      </c>
      <c r="F56" s="44"/>
      <c r="G56" s="48">
        <f>COUNTIF(F56,F56)*I56</f>
        <v>0</v>
      </c>
      <c r="H56" s="45"/>
      <c r="I56" s="39">
        <v>15</v>
      </c>
      <c r="K56" s="33" t="s">
        <v>63</v>
      </c>
      <c r="L56" s="32">
        <v>0</v>
      </c>
      <c r="M56" s="32">
        <v>0</v>
      </c>
    </row>
    <row r="57" spans="1:13" ht="39" thickBot="1" x14ac:dyDescent="0.25">
      <c r="A57" s="1340"/>
      <c r="B57" s="1340"/>
      <c r="C57" s="1343"/>
      <c r="D57" s="1348"/>
      <c r="E57" s="29" t="s">
        <v>47</v>
      </c>
      <c r="F57" s="44"/>
      <c r="G57" s="48">
        <f>COUNTIF(F57,F57)*I57</f>
        <v>0</v>
      </c>
      <c r="H57" s="45"/>
      <c r="I57" s="39">
        <v>15</v>
      </c>
      <c r="K57" s="33" t="s">
        <v>64</v>
      </c>
      <c r="L57" s="32">
        <v>1</v>
      </c>
      <c r="M57" s="32">
        <v>1</v>
      </c>
    </row>
    <row r="58" spans="1:13" ht="26.25" thickBot="1" x14ac:dyDescent="0.25">
      <c r="A58" s="1340"/>
      <c r="B58" s="1340"/>
      <c r="C58" s="1343"/>
      <c r="D58" s="1349"/>
      <c r="E58" s="29" t="s">
        <v>48</v>
      </c>
      <c r="F58" s="44"/>
      <c r="G58" s="48">
        <f>COUNTIF(F58,F58)*I58</f>
        <v>0</v>
      </c>
      <c r="H58" s="45"/>
      <c r="I58" s="39">
        <v>30</v>
      </c>
      <c r="K58" s="33" t="s">
        <v>65</v>
      </c>
      <c r="L58" s="32">
        <v>2</v>
      </c>
      <c r="M58" s="32">
        <v>2</v>
      </c>
    </row>
    <row r="59" spans="1:13" ht="26.25" thickBot="1" x14ac:dyDescent="0.25">
      <c r="A59" s="1340"/>
      <c r="B59" s="1340"/>
      <c r="C59" s="1343"/>
      <c r="D59" s="1345" t="s">
        <v>49</v>
      </c>
      <c r="E59" s="29" t="s">
        <v>50</v>
      </c>
      <c r="F59" s="44"/>
      <c r="G59" s="48">
        <f>COUNTIF(F59,F59)*I59</f>
        <v>0</v>
      </c>
      <c r="H59" s="45"/>
      <c r="I59" s="39">
        <v>15</v>
      </c>
    </row>
    <row r="60" spans="1:13" ht="26.25" thickBot="1" x14ac:dyDescent="0.25">
      <c r="A60" s="1341"/>
      <c r="B60" s="1341"/>
      <c r="C60" s="1344"/>
      <c r="D60" s="1349"/>
      <c r="E60" s="29" t="s">
        <v>51</v>
      </c>
      <c r="F60" s="44"/>
      <c r="G60" s="48">
        <f>COUNTIF(F60,F60)*I60</f>
        <v>0</v>
      </c>
      <c r="H60" s="44"/>
      <c r="I60" s="39">
        <v>25</v>
      </c>
    </row>
    <row r="61" spans="1:13" ht="13.5" thickBot="1" x14ac:dyDescent="0.25">
      <c r="C61" s="34"/>
      <c r="D61" s="34"/>
      <c r="E61" s="35" t="s">
        <v>52</v>
      </c>
      <c r="F61" s="1356">
        <f>SUM(G56:G60)</f>
        <v>0</v>
      </c>
      <c r="G61" s="1357"/>
      <c r="H61" s="1357"/>
      <c r="I61" s="1358"/>
    </row>
    <row r="62" spans="1:13" ht="13.5" thickBot="1" x14ac:dyDescent="0.25">
      <c r="E62" s="36" t="s">
        <v>66</v>
      </c>
      <c r="F62" s="40">
        <f>IF(F61&lt;=50,0,IF(AND(F61&gt;50,F61&lt;=75),1,IF(AND(F61&gt;75,F61&lt;=100),2)))</f>
        <v>0</v>
      </c>
      <c r="G62" s="40"/>
      <c r="H62" s="41">
        <f>IF(F54="x","probabilidad",IF(F55="x","impacto",0))</f>
        <v>0</v>
      </c>
      <c r="I62" s="42"/>
    </row>
    <row r="63" spans="1:13" ht="13.5" thickBot="1" x14ac:dyDescent="0.25"/>
    <row r="64" spans="1:13" ht="24.75" customHeight="1" thickBot="1" x14ac:dyDescent="0.25">
      <c r="A64" s="1332" t="s">
        <v>54</v>
      </c>
      <c r="B64" s="1332" t="s">
        <v>53</v>
      </c>
      <c r="C64" s="1332" t="s">
        <v>33</v>
      </c>
      <c r="D64" s="1351" t="s">
        <v>34</v>
      </c>
      <c r="E64" s="1351" t="s">
        <v>35</v>
      </c>
      <c r="F64" s="1353" t="s">
        <v>36</v>
      </c>
      <c r="G64" s="1354"/>
      <c r="H64" s="1355"/>
      <c r="I64" s="1351" t="s">
        <v>37</v>
      </c>
      <c r="K64" s="1332" t="s">
        <v>57</v>
      </c>
      <c r="L64" s="1335" t="s">
        <v>58</v>
      </c>
      <c r="M64" s="1336"/>
    </row>
    <row r="65" spans="1:13" ht="13.5" thickBot="1" x14ac:dyDescent="0.25">
      <c r="A65" s="1334"/>
      <c r="B65" s="1334"/>
      <c r="C65" s="1334"/>
      <c r="D65" s="1352"/>
      <c r="E65" s="1352"/>
      <c r="F65" s="28" t="s">
        <v>38</v>
      </c>
      <c r="G65" s="28"/>
      <c r="H65" s="28" t="s">
        <v>39</v>
      </c>
      <c r="I65" s="1352"/>
      <c r="K65" s="1333"/>
      <c r="L65" s="1337"/>
      <c r="M65" s="1338"/>
    </row>
    <row r="66" spans="1:13" ht="26.25" thickBot="1" x14ac:dyDescent="0.25">
      <c r="A66" s="1339" t="e">
        <f>'3. MATRIZ DE RIESGOS'!#REF!</f>
        <v>#REF!</v>
      </c>
      <c r="B66" s="1339" t="e">
        <f>'3. MATRIZ DE RIESGOS'!#REF!</f>
        <v>#REF!</v>
      </c>
      <c r="C66" s="1359" t="s">
        <v>40</v>
      </c>
      <c r="D66" s="1345" t="s">
        <v>41</v>
      </c>
      <c r="E66" s="29" t="s">
        <v>42</v>
      </c>
      <c r="F66" s="44"/>
      <c r="G66" s="48"/>
      <c r="H66" s="45"/>
      <c r="I66" s="38" t="s">
        <v>43</v>
      </c>
      <c r="K66" s="1333"/>
      <c r="L66" s="30" t="s">
        <v>59</v>
      </c>
      <c r="M66" s="30" t="s">
        <v>61</v>
      </c>
    </row>
    <row r="67" spans="1:13" ht="26.25" thickBot="1" x14ac:dyDescent="0.25">
      <c r="A67" s="1340"/>
      <c r="B67" s="1340"/>
      <c r="C67" s="1343"/>
      <c r="D67" s="1346"/>
      <c r="E67" s="29" t="s">
        <v>44</v>
      </c>
      <c r="F67" s="45"/>
      <c r="G67" s="48"/>
      <c r="H67" s="45"/>
      <c r="I67" s="38" t="s">
        <v>43</v>
      </c>
      <c r="K67" s="1334"/>
      <c r="L67" s="31" t="s">
        <v>60</v>
      </c>
      <c r="M67" s="31" t="s">
        <v>62</v>
      </c>
    </row>
    <row r="68" spans="1:13" ht="26.25" customHeight="1" thickBot="1" x14ac:dyDescent="0.25">
      <c r="A68" s="1340"/>
      <c r="B68" s="1340"/>
      <c r="C68" s="1343"/>
      <c r="D68" s="1347" t="s">
        <v>45</v>
      </c>
      <c r="E68" s="29" t="s">
        <v>46</v>
      </c>
      <c r="F68" s="44"/>
      <c r="G68" s="48">
        <f>COUNTIF(F68,F68)*I68</f>
        <v>0</v>
      </c>
      <c r="H68" s="45"/>
      <c r="I68" s="39">
        <v>15</v>
      </c>
      <c r="K68" s="33" t="s">
        <v>63</v>
      </c>
      <c r="L68" s="32">
        <v>0</v>
      </c>
      <c r="M68" s="32">
        <v>0</v>
      </c>
    </row>
    <row r="69" spans="1:13" ht="39" thickBot="1" x14ac:dyDescent="0.25">
      <c r="A69" s="1340"/>
      <c r="B69" s="1340"/>
      <c r="C69" s="1343"/>
      <c r="D69" s="1348"/>
      <c r="E69" s="29" t="s">
        <v>47</v>
      </c>
      <c r="F69" s="44"/>
      <c r="G69" s="48">
        <f>COUNTIF(F69,F69)*I69</f>
        <v>0</v>
      </c>
      <c r="H69" s="45"/>
      <c r="I69" s="39">
        <v>15</v>
      </c>
      <c r="K69" s="33" t="s">
        <v>64</v>
      </c>
      <c r="L69" s="32">
        <v>1</v>
      </c>
      <c r="M69" s="32">
        <v>1</v>
      </c>
    </row>
    <row r="70" spans="1:13" ht="26.25" thickBot="1" x14ac:dyDescent="0.25">
      <c r="A70" s="1340"/>
      <c r="B70" s="1340"/>
      <c r="C70" s="1343"/>
      <c r="D70" s="1349"/>
      <c r="E70" s="29" t="s">
        <v>48</v>
      </c>
      <c r="F70" s="44"/>
      <c r="G70" s="48">
        <f>COUNTIF(F70,F70)*I70</f>
        <v>0</v>
      </c>
      <c r="H70" s="45"/>
      <c r="I70" s="39">
        <v>30</v>
      </c>
      <c r="K70" s="33" t="s">
        <v>65</v>
      </c>
      <c r="L70" s="32">
        <v>2</v>
      </c>
      <c r="M70" s="32">
        <v>2</v>
      </c>
    </row>
    <row r="71" spans="1:13" ht="26.25" thickBot="1" x14ac:dyDescent="0.25">
      <c r="A71" s="1340"/>
      <c r="B71" s="1340"/>
      <c r="C71" s="1343"/>
      <c r="D71" s="1345" t="s">
        <v>49</v>
      </c>
      <c r="E71" s="29" t="s">
        <v>50</v>
      </c>
      <c r="F71" s="44"/>
      <c r="G71" s="48">
        <f>COUNTIF(F71,F71)*I71</f>
        <v>0</v>
      </c>
      <c r="H71" s="45"/>
      <c r="I71" s="39">
        <v>15</v>
      </c>
    </row>
    <row r="72" spans="1:13" ht="26.25" thickBot="1" x14ac:dyDescent="0.25">
      <c r="A72" s="1341"/>
      <c r="B72" s="1341"/>
      <c r="C72" s="1344"/>
      <c r="D72" s="1349"/>
      <c r="E72" s="29" t="s">
        <v>51</v>
      </c>
      <c r="F72" s="44"/>
      <c r="G72" s="48">
        <f>COUNTIF(F72,F72)*I72</f>
        <v>0</v>
      </c>
      <c r="H72" s="45"/>
      <c r="I72" s="39">
        <v>25</v>
      </c>
    </row>
    <row r="73" spans="1:13" ht="13.5" thickBot="1" x14ac:dyDescent="0.25">
      <c r="C73" s="34"/>
      <c r="D73" s="34"/>
      <c r="E73" s="35" t="s">
        <v>52</v>
      </c>
      <c r="F73" s="1356">
        <f>SUM(G68:G72)</f>
        <v>0</v>
      </c>
      <c r="G73" s="1357"/>
      <c r="H73" s="1357"/>
      <c r="I73" s="1358"/>
    </row>
    <row r="74" spans="1:13" ht="13.5" thickBot="1" x14ac:dyDescent="0.25">
      <c r="E74" s="36" t="s">
        <v>66</v>
      </c>
      <c r="F74" s="40">
        <f>IF(F73&lt;=50,0,IF(AND(F73&gt;50,F73&lt;=75),1,IF(AND(F73&gt;75,F73&lt;=100),2)))</f>
        <v>0</v>
      </c>
      <c r="G74" s="40"/>
      <c r="H74" s="41">
        <f>IF(F66="x","probabilidad",IF(F67="x","impacto",0))</f>
        <v>0</v>
      </c>
      <c r="I74" s="42"/>
    </row>
    <row r="75" spans="1:13" ht="13.5" thickBot="1" x14ac:dyDescent="0.25"/>
    <row r="76" spans="1:13" ht="24.75" customHeight="1" thickBot="1" x14ac:dyDescent="0.25">
      <c r="A76" s="1332" t="s">
        <v>54</v>
      </c>
      <c r="B76" s="1332" t="s">
        <v>53</v>
      </c>
      <c r="C76" s="1332" t="s">
        <v>33</v>
      </c>
      <c r="D76" s="1351" t="s">
        <v>34</v>
      </c>
      <c r="E76" s="1351" t="s">
        <v>35</v>
      </c>
      <c r="F76" s="1353" t="s">
        <v>36</v>
      </c>
      <c r="G76" s="1354"/>
      <c r="H76" s="1355"/>
      <c r="I76" s="1351" t="s">
        <v>37</v>
      </c>
      <c r="K76" s="1332" t="s">
        <v>57</v>
      </c>
      <c r="L76" s="1335" t="s">
        <v>58</v>
      </c>
      <c r="M76" s="1336"/>
    </row>
    <row r="77" spans="1:13" ht="13.5" thickBot="1" x14ac:dyDescent="0.25">
      <c r="A77" s="1334"/>
      <c r="B77" s="1334"/>
      <c r="C77" s="1334"/>
      <c r="D77" s="1352"/>
      <c r="E77" s="1352"/>
      <c r="F77" s="28" t="s">
        <v>38</v>
      </c>
      <c r="G77" s="28"/>
      <c r="H77" s="28" t="s">
        <v>39</v>
      </c>
      <c r="I77" s="1352"/>
      <c r="K77" s="1333"/>
      <c r="L77" s="1337"/>
      <c r="M77" s="1338"/>
    </row>
    <row r="78" spans="1:13" ht="26.25" thickBot="1" x14ac:dyDescent="0.25">
      <c r="A78" s="1339" t="e">
        <f>'3. MATRIZ DE RIESGOS'!#REF!</f>
        <v>#REF!</v>
      </c>
      <c r="B78" s="1339" t="e">
        <f>'3. MATRIZ DE RIESGOS'!#REF!</f>
        <v>#REF!</v>
      </c>
      <c r="C78" s="1359" t="s">
        <v>40</v>
      </c>
      <c r="D78" s="1345" t="s">
        <v>41</v>
      </c>
      <c r="E78" s="29" t="s">
        <v>42</v>
      </c>
      <c r="F78" s="45"/>
      <c r="G78" s="48"/>
      <c r="H78" s="45"/>
      <c r="I78" s="38" t="s">
        <v>43</v>
      </c>
      <c r="K78" s="1333"/>
      <c r="L78" s="30" t="s">
        <v>59</v>
      </c>
      <c r="M78" s="30" t="s">
        <v>61</v>
      </c>
    </row>
    <row r="79" spans="1:13" ht="26.25" thickBot="1" x14ac:dyDescent="0.25">
      <c r="A79" s="1340"/>
      <c r="B79" s="1340"/>
      <c r="C79" s="1343"/>
      <c r="D79" s="1346"/>
      <c r="E79" s="29" t="s">
        <v>44</v>
      </c>
      <c r="F79" s="44"/>
      <c r="G79" s="48"/>
      <c r="H79" s="45"/>
      <c r="I79" s="38" t="s">
        <v>43</v>
      </c>
      <c r="K79" s="1334"/>
      <c r="L79" s="31" t="s">
        <v>60</v>
      </c>
      <c r="M79" s="31" t="s">
        <v>62</v>
      </c>
    </row>
    <row r="80" spans="1:13" ht="26.25" customHeight="1" thickBot="1" x14ac:dyDescent="0.25">
      <c r="A80" s="1340"/>
      <c r="B80" s="1340"/>
      <c r="C80" s="1343"/>
      <c r="D80" s="1347" t="s">
        <v>45</v>
      </c>
      <c r="E80" s="29" t="s">
        <v>46</v>
      </c>
      <c r="F80" s="44"/>
      <c r="G80" s="48">
        <f>COUNTIF(F80,F80)*I80</f>
        <v>0</v>
      </c>
      <c r="H80" s="45"/>
      <c r="I80" s="39">
        <v>15</v>
      </c>
      <c r="K80" s="33" t="s">
        <v>63</v>
      </c>
      <c r="L80" s="32">
        <v>0</v>
      </c>
      <c r="M80" s="32">
        <v>0</v>
      </c>
    </row>
    <row r="81" spans="1:13" ht="39" thickBot="1" x14ac:dyDescent="0.25">
      <c r="A81" s="1340"/>
      <c r="B81" s="1340"/>
      <c r="C81" s="1343"/>
      <c r="D81" s="1348"/>
      <c r="E81" s="29" t="s">
        <v>47</v>
      </c>
      <c r="F81" s="44"/>
      <c r="G81" s="48">
        <f>COUNTIF(F81,F81)*I81</f>
        <v>0</v>
      </c>
      <c r="H81" s="45"/>
      <c r="I81" s="39">
        <v>15</v>
      </c>
      <c r="K81" s="33" t="s">
        <v>64</v>
      </c>
      <c r="L81" s="32">
        <v>1</v>
      </c>
      <c r="M81" s="32">
        <v>1</v>
      </c>
    </row>
    <row r="82" spans="1:13" ht="26.25" thickBot="1" x14ac:dyDescent="0.25">
      <c r="A82" s="1340"/>
      <c r="B82" s="1340"/>
      <c r="C82" s="1343"/>
      <c r="D82" s="1349"/>
      <c r="E82" s="29" t="s">
        <v>48</v>
      </c>
      <c r="F82" s="44"/>
      <c r="G82" s="48">
        <f>COUNTIF(F82,F82)*I82</f>
        <v>0</v>
      </c>
      <c r="H82" s="45"/>
      <c r="I82" s="39">
        <v>30</v>
      </c>
      <c r="K82" s="33" t="s">
        <v>65</v>
      </c>
      <c r="L82" s="32">
        <v>2</v>
      </c>
      <c r="M82" s="32">
        <v>2</v>
      </c>
    </row>
    <row r="83" spans="1:13" ht="26.25" thickBot="1" x14ac:dyDescent="0.25">
      <c r="A83" s="1340"/>
      <c r="B83" s="1340"/>
      <c r="C83" s="1343"/>
      <c r="D83" s="1345" t="s">
        <v>49</v>
      </c>
      <c r="E83" s="29" t="s">
        <v>50</v>
      </c>
      <c r="F83" s="44"/>
      <c r="G83" s="48">
        <f>COUNTIF(F83,F83)*I83</f>
        <v>0</v>
      </c>
      <c r="H83" s="45"/>
      <c r="I83" s="39">
        <v>15</v>
      </c>
    </row>
    <row r="84" spans="1:13" ht="26.25" thickBot="1" x14ac:dyDescent="0.25">
      <c r="A84" s="1341"/>
      <c r="B84" s="1341"/>
      <c r="C84" s="1344"/>
      <c r="D84" s="1349"/>
      <c r="E84" s="29" t="s">
        <v>51</v>
      </c>
      <c r="F84" s="44"/>
      <c r="G84" s="48">
        <f>COUNTIF(F84,F84)*I84</f>
        <v>0</v>
      </c>
      <c r="H84" s="45"/>
      <c r="I84" s="39">
        <v>25</v>
      </c>
    </row>
    <row r="85" spans="1:13" ht="13.5" thickBot="1" x14ac:dyDescent="0.25">
      <c r="C85" s="34"/>
      <c r="D85" s="34"/>
      <c r="E85" s="35" t="s">
        <v>52</v>
      </c>
      <c r="F85" s="1356">
        <f>SUM(G80:G84)</f>
        <v>0</v>
      </c>
      <c r="G85" s="1357"/>
      <c r="H85" s="1357"/>
      <c r="I85" s="1358"/>
    </row>
    <row r="86" spans="1:13" ht="13.5" thickBot="1" x14ac:dyDescent="0.25">
      <c r="E86" s="36" t="s">
        <v>66</v>
      </c>
      <c r="F86" s="40">
        <f>IF(F85&lt;=50,0,IF(AND(F85&gt;50,F85&lt;=75),1,IF(AND(F85&gt;75,F85&lt;=100),2)))</f>
        <v>0</v>
      </c>
      <c r="G86" s="40"/>
      <c r="H86" s="41">
        <f>IF(F78="x","probabilidad",IF(F79="x","impacto",0))</f>
        <v>0</v>
      </c>
      <c r="I86" s="42"/>
    </row>
    <row r="87" spans="1:13" ht="13.5" thickBot="1" x14ac:dyDescent="0.25"/>
    <row r="88" spans="1:13" ht="24.75" customHeight="1" thickBot="1" x14ac:dyDescent="0.25">
      <c r="A88" s="1332" t="s">
        <v>54</v>
      </c>
      <c r="B88" s="1332" t="s">
        <v>53</v>
      </c>
      <c r="C88" s="1332" t="s">
        <v>33</v>
      </c>
      <c r="D88" s="1351" t="s">
        <v>34</v>
      </c>
      <c r="E88" s="1351" t="s">
        <v>35</v>
      </c>
      <c r="F88" s="1353" t="s">
        <v>36</v>
      </c>
      <c r="G88" s="1354"/>
      <c r="H88" s="1355"/>
      <c r="I88" s="1351" t="s">
        <v>37</v>
      </c>
      <c r="K88" s="1332" t="s">
        <v>57</v>
      </c>
      <c r="L88" s="1335" t="s">
        <v>58</v>
      </c>
      <c r="M88" s="1336"/>
    </row>
    <row r="89" spans="1:13" ht="13.5" thickBot="1" x14ac:dyDescent="0.25">
      <c r="A89" s="1334"/>
      <c r="B89" s="1334"/>
      <c r="C89" s="1334"/>
      <c r="D89" s="1352"/>
      <c r="E89" s="1352"/>
      <c r="F89" s="28" t="s">
        <v>38</v>
      </c>
      <c r="G89" s="28"/>
      <c r="H89" s="28" t="s">
        <v>39</v>
      </c>
      <c r="I89" s="1352"/>
      <c r="K89" s="1333"/>
      <c r="L89" s="1337"/>
      <c r="M89" s="1338"/>
    </row>
    <row r="90" spans="1:13" ht="26.25" thickBot="1" x14ac:dyDescent="0.25">
      <c r="A90" s="1339" t="e">
        <f>'3. MATRIZ DE RIESGOS'!#REF!</f>
        <v>#REF!</v>
      </c>
      <c r="B90" s="1339" t="e">
        <f>'3. MATRIZ DE RIESGOS'!#REF!</f>
        <v>#REF!</v>
      </c>
      <c r="C90" s="1359" t="s">
        <v>40</v>
      </c>
      <c r="D90" s="1345" t="s">
        <v>41</v>
      </c>
      <c r="E90" s="29" t="s">
        <v>42</v>
      </c>
      <c r="F90" s="44"/>
      <c r="G90" s="48"/>
      <c r="H90" s="45"/>
      <c r="I90" s="38" t="s">
        <v>43</v>
      </c>
      <c r="K90" s="1333"/>
      <c r="L90" s="30" t="s">
        <v>59</v>
      </c>
      <c r="M90" s="30" t="s">
        <v>61</v>
      </c>
    </row>
    <row r="91" spans="1:13" ht="26.25" thickBot="1" x14ac:dyDescent="0.25">
      <c r="A91" s="1340"/>
      <c r="B91" s="1340"/>
      <c r="C91" s="1343"/>
      <c r="D91" s="1346"/>
      <c r="E91" s="29" t="s">
        <v>44</v>
      </c>
      <c r="F91" s="45"/>
      <c r="G91" s="48"/>
      <c r="H91" s="45"/>
      <c r="I91" s="38" t="s">
        <v>43</v>
      </c>
      <c r="K91" s="1334"/>
      <c r="L91" s="31" t="s">
        <v>60</v>
      </c>
      <c r="M91" s="31" t="s">
        <v>62</v>
      </c>
    </row>
    <row r="92" spans="1:13" ht="26.25" customHeight="1" thickBot="1" x14ac:dyDescent="0.25">
      <c r="A92" s="1340"/>
      <c r="B92" s="1340"/>
      <c r="C92" s="1343"/>
      <c r="D92" s="1347" t="s">
        <v>45</v>
      </c>
      <c r="E92" s="29" t="s">
        <v>46</v>
      </c>
      <c r="F92" s="44"/>
      <c r="G92" s="48">
        <f>COUNTIF(F92,F92)*I92</f>
        <v>0</v>
      </c>
      <c r="H92" s="45"/>
      <c r="I92" s="39">
        <v>15</v>
      </c>
      <c r="K92" s="33" t="s">
        <v>63</v>
      </c>
      <c r="L92" s="32">
        <v>0</v>
      </c>
      <c r="M92" s="32">
        <v>0</v>
      </c>
    </row>
    <row r="93" spans="1:13" ht="39" thickBot="1" x14ac:dyDescent="0.25">
      <c r="A93" s="1340"/>
      <c r="B93" s="1340"/>
      <c r="C93" s="1343"/>
      <c r="D93" s="1348"/>
      <c r="E93" s="29" t="s">
        <v>47</v>
      </c>
      <c r="F93" s="44"/>
      <c r="G93" s="48">
        <f>COUNTIF(F93,F93)*I93</f>
        <v>0</v>
      </c>
      <c r="H93" s="45"/>
      <c r="I93" s="39">
        <v>15</v>
      </c>
      <c r="K93" s="33" t="s">
        <v>64</v>
      </c>
      <c r="L93" s="32">
        <v>1</v>
      </c>
      <c r="M93" s="32">
        <v>1</v>
      </c>
    </row>
    <row r="94" spans="1:13" ht="26.25" thickBot="1" x14ac:dyDescent="0.25">
      <c r="A94" s="1340"/>
      <c r="B94" s="1340"/>
      <c r="C94" s="1343"/>
      <c r="D94" s="1349"/>
      <c r="E94" s="29" t="s">
        <v>48</v>
      </c>
      <c r="F94" s="44"/>
      <c r="G94" s="48">
        <f>COUNTIF(F94,F94)*I94</f>
        <v>0</v>
      </c>
      <c r="H94" s="45"/>
      <c r="I94" s="39">
        <v>30</v>
      </c>
      <c r="K94" s="33" t="s">
        <v>65</v>
      </c>
      <c r="L94" s="32">
        <v>2</v>
      </c>
      <c r="M94" s="32">
        <v>2</v>
      </c>
    </row>
    <row r="95" spans="1:13" ht="26.25" thickBot="1" x14ac:dyDescent="0.25">
      <c r="A95" s="1340"/>
      <c r="B95" s="1340"/>
      <c r="C95" s="1343"/>
      <c r="D95" s="1345" t="s">
        <v>49</v>
      </c>
      <c r="E95" s="29" t="s">
        <v>50</v>
      </c>
      <c r="F95" s="44"/>
      <c r="G95" s="48">
        <f>COUNTIF(F95,F95)*I95</f>
        <v>0</v>
      </c>
      <c r="H95" s="45"/>
      <c r="I95" s="39">
        <v>15</v>
      </c>
    </row>
    <row r="96" spans="1:13" ht="26.25" thickBot="1" x14ac:dyDescent="0.25">
      <c r="A96" s="1341"/>
      <c r="B96" s="1341"/>
      <c r="C96" s="1344"/>
      <c r="D96" s="1349"/>
      <c r="E96" s="29" t="s">
        <v>51</v>
      </c>
      <c r="F96" s="44"/>
      <c r="G96" s="48">
        <f>COUNTIF(F96,F96)*I96</f>
        <v>0</v>
      </c>
      <c r="H96" s="45"/>
      <c r="I96" s="39">
        <v>25</v>
      </c>
    </row>
    <row r="97" spans="1:13" ht="13.5" thickBot="1" x14ac:dyDescent="0.25">
      <c r="C97" s="34"/>
      <c r="D97" s="34"/>
      <c r="E97" s="35" t="s">
        <v>52</v>
      </c>
      <c r="F97" s="1356">
        <f>SUM(G92:G96)</f>
        <v>0</v>
      </c>
      <c r="G97" s="1357"/>
      <c r="H97" s="1357"/>
      <c r="I97" s="1358"/>
    </row>
    <row r="98" spans="1:13" ht="13.5" thickBot="1" x14ac:dyDescent="0.25">
      <c r="E98" s="36" t="s">
        <v>66</v>
      </c>
      <c r="F98" s="40">
        <f>IF(F97&lt;=50,0,IF(AND(F97&gt;50,F97&lt;=75),1,IF(AND(F97&gt;75,F97&lt;=100),2)))</f>
        <v>0</v>
      </c>
      <c r="G98" s="40"/>
      <c r="H98" s="41">
        <f>IF(F90="x","probabilidad",IF(F91="x","impacto",0))</f>
        <v>0</v>
      </c>
      <c r="I98" s="42"/>
    </row>
    <row r="99" spans="1:13" ht="13.5" thickBot="1" x14ac:dyDescent="0.25"/>
    <row r="100" spans="1:13" ht="24.75" customHeight="1" thickBot="1" x14ac:dyDescent="0.25">
      <c r="A100" s="1332" t="s">
        <v>54</v>
      </c>
      <c r="B100" s="1332" t="s">
        <v>53</v>
      </c>
      <c r="C100" s="1332" t="s">
        <v>33</v>
      </c>
      <c r="D100" s="1351" t="s">
        <v>34</v>
      </c>
      <c r="E100" s="1351" t="s">
        <v>35</v>
      </c>
      <c r="F100" s="1353" t="s">
        <v>36</v>
      </c>
      <c r="G100" s="1354"/>
      <c r="H100" s="1355"/>
      <c r="I100" s="1351" t="s">
        <v>37</v>
      </c>
      <c r="K100" s="1332" t="s">
        <v>57</v>
      </c>
      <c r="L100" s="1335" t="s">
        <v>58</v>
      </c>
      <c r="M100" s="1336"/>
    </row>
    <row r="101" spans="1:13" ht="13.5" thickBot="1" x14ac:dyDescent="0.25">
      <c r="A101" s="1334"/>
      <c r="B101" s="1334"/>
      <c r="C101" s="1334"/>
      <c r="D101" s="1352"/>
      <c r="E101" s="1352"/>
      <c r="F101" s="28" t="s">
        <v>38</v>
      </c>
      <c r="G101" s="28"/>
      <c r="H101" s="28" t="s">
        <v>39</v>
      </c>
      <c r="I101" s="1352"/>
      <c r="K101" s="1333"/>
      <c r="L101" s="1337"/>
      <c r="M101" s="1338"/>
    </row>
    <row r="102" spans="1:13" ht="26.25" thickBot="1" x14ac:dyDescent="0.25">
      <c r="A102" s="1339" t="e">
        <f>'3. MATRIZ DE RIESGOS'!#REF!</f>
        <v>#REF!</v>
      </c>
      <c r="B102" s="1339" t="e">
        <f>'3. MATRIZ DE RIESGOS'!#REF!</f>
        <v>#REF!</v>
      </c>
      <c r="C102" s="1359" t="s">
        <v>40</v>
      </c>
      <c r="D102" s="1345" t="s">
        <v>41</v>
      </c>
      <c r="E102" s="29" t="s">
        <v>42</v>
      </c>
      <c r="F102" s="45"/>
      <c r="G102" s="48"/>
      <c r="H102" s="45"/>
      <c r="I102" s="38" t="s">
        <v>43</v>
      </c>
      <c r="K102" s="1333"/>
      <c r="L102" s="30" t="s">
        <v>59</v>
      </c>
      <c r="M102" s="30" t="s">
        <v>61</v>
      </c>
    </row>
    <row r="103" spans="1:13" ht="26.25" thickBot="1" x14ac:dyDescent="0.25">
      <c r="A103" s="1340"/>
      <c r="B103" s="1340"/>
      <c r="C103" s="1343"/>
      <c r="D103" s="1346"/>
      <c r="E103" s="29" t="s">
        <v>44</v>
      </c>
      <c r="F103" s="44"/>
      <c r="G103" s="48"/>
      <c r="H103" s="45"/>
      <c r="I103" s="38" t="s">
        <v>43</v>
      </c>
      <c r="K103" s="1334"/>
      <c r="L103" s="31" t="s">
        <v>60</v>
      </c>
      <c r="M103" s="31" t="s">
        <v>62</v>
      </c>
    </row>
    <row r="104" spans="1:13" ht="26.25" customHeight="1" thickBot="1" x14ac:dyDescent="0.25">
      <c r="A104" s="1340"/>
      <c r="B104" s="1340"/>
      <c r="C104" s="1343"/>
      <c r="D104" s="1347" t="s">
        <v>45</v>
      </c>
      <c r="E104" s="29" t="s">
        <v>46</v>
      </c>
      <c r="F104" s="44"/>
      <c r="G104" s="48">
        <f>COUNTIF(F104,F104)*I104</f>
        <v>0</v>
      </c>
      <c r="H104" s="45"/>
      <c r="I104" s="39">
        <v>15</v>
      </c>
      <c r="K104" s="33" t="s">
        <v>63</v>
      </c>
      <c r="L104" s="32">
        <v>0</v>
      </c>
      <c r="M104" s="32">
        <v>0</v>
      </c>
    </row>
    <row r="105" spans="1:13" ht="39" thickBot="1" x14ac:dyDescent="0.25">
      <c r="A105" s="1340"/>
      <c r="B105" s="1340"/>
      <c r="C105" s="1343"/>
      <c r="D105" s="1348"/>
      <c r="E105" s="29" t="s">
        <v>47</v>
      </c>
      <c r="F105" s="45"/>
      <c r="G105" s="48">
        <f>COUNTIF(F105,F105)*I105</f>
        <v>0</v>
      </c>
      <c r="H105" s="44"/>
      <c r="I105" s="39">
        <v>15</v>
      </c>
      <c r="K105" s="33" t="s">
        <v>64</v>
      </c>
      <c r="L105" s="32">
        <v>1</v>
      </c>
      <c r="M105" s="32">
        <v>1</v>
      </c>
    </row>
    <row r="106" spans="1:13" ht="26.25" thickBot="1" x14ac:dyDescent="0.25">
      <c r="A106" s="1340"/>
      <c r="B106" s="1340"/>
      <c r="C106" s="1343"/>
      <c r="D106" s="1349"/>
      <c r="E106" s="29" t="s">
        <v>48</v>
      </c>
      <c r="F106" s="45"/>
      <c r="G106" s="48">
        <f>COUNTIF(F106,F106)*I106</f>
        <v>0</v>
      </c>
      <c r="H106" s="44"/>
      <c r="I106" s="39">
        <v>30</v>
      </c>
      <c r="K106" s="33" t="s">
        <v>65</v>
      </c>
      <c r="L106" s="32">
        <v>2</v>
      </c>
      <c r="M106" s="32">
        <v>2</v>
      </c>
    </row>
    <row r="107" spans="1:13" ht="26.25" thickBot="1" x14ac:dyDescent="0.25">
      <c r="A107" s="1340"/>
      <c r="B107" s="1340"/>
      <c r="C107" s="1343"/>
      <c r="D107" s="1345" t="s">
        <v>49</v>
      </c>
      <c r="E107" s="29" t="s">
        <v>50</v>
      </c>
      <c r="F107" s="44"/>
      <c r="G107" s="48">
        <f>COUNTIF(F107,F107)*I107</f>
        <v>0</v>
      </c>
      <c r="H107" s="45"/>
      <c r="I107" s="39">
        <v>15</v>
      </c>
    </row>
    <row r="108" spans="1:13" ht="26.25" thickBot="1" x14ac:dyDescent="0.25">
      <c r="A108" s="1341"/>
      <c r="B108" s="1341"/>
      <c r="C108" s="1344"/>
      <c r="D108" s="1349"/>
      <c r="E108" s="29" t="s">
        <v>51</v>
      </c>
      <c r="F108" s="44"/>
      <c r="G108" s="48">
        <f>COUNTIF(F108,F108)*I108</f>
        <v>0</v>
      </c>
      <c r="H108" s="45"/>
      <c r="I108" s="39">
        <v>25</v>
      </c>
    </row>
    <row r="109" spans="1:13" ht="13.5" thickBot="1" x14ac:dyDescent="0.25">
      <c r="C109" s="34"/>
      <c r="D109" s="34"/>
      <c r="E109" s="35" t="s">
        <v>52</v>
      </c>
      <c r="F109" s="1356">
        <f>SUM(G104:G108)</f>
        <v>0</v>
      </c>
      <c r="G109" s="1357"/>
      <c r="H109" s="1357"/>
      <c r="I109" s="1358"/>
    </row>
    <row r="110" spans="1:13" ht="13.5" thickBot="1" x14ac:dyDescent="0.25">
      <c r="E110" s="36" t="s">
        <v>66</v>
      </c>
      <c r="F110" s="40">
        <f>IF(F109&lt;=50,0,IF(AND(F109&gt;50,F109&lt;=75),1,IF(AND(F109&gt;75,F109&lt;=100),2)))</f>
        <v>0</v>
      </c>
      <c r="G110" s="40"/>
      <c r="H110" s="41">
        <f>IF(F102="x","probabilidad",IF(F103="x","impacto",0))</f>
        <v>0</v>
      </c>
      <c r="I110" s="42"/>
    </row>
    <row r="111" spans="1:13" ht="13.5" thickBot="1" x14ac:dyDescent="0.25"/>
    <row r="112" spans="1:13" ht="24.75" customHeight="1" thickBot="1" x14ac:dyDescent="0.25">
      <c r="A112" s="1332" t="s">
        <v>54</v>
      </c>
      <c r="B112" s="1332" t="s">
        <v>53</v>
      </c>
      <c r="C112" s="1332" t="s">
        <v>33</v>
      </c>
      <c r="D112" s="1351" t="s">
        <v>34</v>
      </c>
      <c r="E112" s="1351" t="s">
        <v>35</v>
      </c>
      <c r="F112" s="1353" t="s">
        <v>36</v>
      </c>
      <c r="G112" s="1354"/>
      <c r="H112" s="1355"/>
      <c r="I112" s="1351" t="s">
        <v>37</v>
      </c>
      <c r="K112" s="1332" t="s">
        <v>57</v>
      </c>
      <c r="L112" s="1335" t="s">
        <v>58</v>
      </c>
      <c r="M112" s="1336"/>
    </row>
    <row r="113" spans="1:13" ht="13.5" thickBot="1" x14ac:dyDescent="0.25">
      <c r="A113" s="1334"/>
      <c r="B113" s="1334"/>
      <c r="C113" s="1334"/>
      <c r="D113" s="1352"/>
      <c r="E113" s="1352"/>
      <c r="F113" s="28" t="s">
        <v>38</v>
      </c>
      <c r="G113" s="28"/>
      <c r="H113" s="28" t="s">
        <v>39</v>
      </c>
      <c r="I113" s="1352"/>
      <c r="K113" s="1333"/>
      <c r="L113" s="1337"/>
      <c r="M113" s="1338"/>
    </row>
    <row r="114" spans="1:13" ht="26.25" thickBot="1" x14ac:dyDescent="0.25">
      <c r="A114" s="1339" t="e">
        <f>'3. MATRIZ DE RIESGOS'!#REF!</f>
        <v>#REF!</v>
      </c>
      <c r="B114" s="1339" t="e">
        <f>'3. MATRIZ DE RIESGOS'!#REF!</f>
        <v>#REF!</v>
      </c>
      <c r="C114" s="1359" t="s">
        <v>40</v>
      </c>
      <c r="D114" s="1345" t="s">
        <v>41</v>
      </c>
      <c r="E114" s="29" t="s">
        <v>42</v>
      </c>
      <c r="F114" s="45"/>
      <c r="G114" s="48"/>
      <c r="H114" s="45"/>
      <c r="I114" s="38" t="s">
        <v>43</v>
      </c>
      <c r="K114" s="1333"/>
      <c r="L114" s="30" t="s">
        <v>59</v>
      </c>
      <c r="M114" s="30" t="s">
        <v>61</v>
      </c>
    </row>
    <row r="115" spans="1:13" ht="26.25" thickBot="1" x14ac:dyDescent="0.25">
      <c r="A115" s="1340"/>
      <c r="B115" s="1340"/>
      <c r="C115" s="1343"/>
      <c r="D115" s="1346"/>
      <c r="E115" s="29" t="s">
        <v>44</v>
      </c>
      <c r="F115" s="44"/>
      <c r="G115" s="48"/>
      <c r="H115" s="45"/>
      <c r="I115" s="38" t="s">
        <v>43</v>
      </c>
      <c r="K115" s="1334"/>
      <c r="L115" s="31" t="s">
        <v>60</v>
      </c>
      <c r="M115" s="31" t="s">
        <v>62</v>
      </c>
    </row>
    <row r="116" spans="1:13" ht="26.25" customHeight="1" thickBot="1" x14ac:dyDescent="0.25">
      <c r="A116" s="1340"/>
      <c r="B116" s="1340"/>
      <c r="C116" s="1343"/>
      <c r="D116" s="1347" t="s">
        <v>45</v>
      </c>
      <c r="E116" s="29" t="s">
        <v>46</v>
      </c>
      <c r="F116" s="44"/>
      <c r="G116" s="48">
        <f>COUNTIF(F116,F116)*I116</f>
        <v>0</v>
      </c>
      <c r="H116" s="44"/>
      <c r="I116" s="39">
        <v>15</v>
      </c>
      <c r="K116" s="33" t="s">
        <v>63</v>
      </c>
      <c r="L116" s="32">
        <v>0</v>
      </c>
      <c r="M116" s="32">
        <v>0</v>
      </c>
    </row>
    <row r="117" spans="1:13" ht="39" thickBot="1" x14ac:dyDescent="0.25">
      <c r="A117" s="1340"/>
      <c r="B117" s="1340"/>
      <c r="C117" s="1343"/>
      <c r="D117" s="1348"/>
      <c r="E117" s="29" t="s">
        <v>47</v>
      </c>
      <c r="F117" s="44"/>
      <c r="G117" s="48">
        <f>COUNTIF(F117,F117)*I117</f>
        <v>0</v>
      </c>
      <c r="H117" s="44"/>
      <c r="I117" s="39">
        <v>15</v>
      </c>
      <c r="K117" s="33" t="s">
        <v>64</v>
      </c>
      <c r="L117" s="32">
        <v>1</v>
      </c>
      <c r="M117" s="32">
        <v>1</v>
      </c>
    </row>
    <row r="118" spans="1:13" ht="26.25" thickBot="1" x14ac:dyDescent="0.25">
      <c r="A118" s="1340"/>
      <c r="B118" s="1340"/>
      <c r="C118" s="1343"/>
      <c r="D118" s="1349"/>
      <c r="E118" s="29" t="s">
        <v>48</v>
      </c>
      <c r="F118" s="44"/>
      <c r="G118" s="48">
        <f>COUNTIF(F118,F118)*I118</f>
        <v>0</v>
      </c>
      <c r="H118" s="44"/>
      <c r="I118" s="39">
        <v>30</v>
      </c>
      <c r="K118" s="33" t="s">
        <v>65</v>
      </c>
      <c r="L118" s="32">
        <v>2</v>
      </c>
      <c r="M118" s="32">
        <v>2</v>
      </c>
    </row>
    <row r="119" spans="1:13" ht="26.25" thickBot="1" x14ac:dyDescent="0.25">
      <c r="A119" s="1340"/>
      <c r="B119" s="1340"/>
      <c r="C119" s="1343"/>
      <c r="D119" s="1345" t="s">
        <v>49</v>
      </c>
      <c r="E119" s="29" t="s">
        <v>50</v>
      </c>
      <c r="F119" s="44"/>
      <c r="G119" s="48">
        <f>COUNTIF(F119,F119)*I119</f>
        <v>0</v>
      </c>
      <c r="H119" s="44"/>
      <c r="I119" s="39">
        <v>15</v>
      </c>
    </row>
    <row r="120" spans="1:13" ht="26.25" thickBot="1" x14ac:dyDescent="0.25">
      <c r="A120" s="1341"/>
      <c r="B120" s="1341"/>
      <c r="C120" s="1344"/>
      <c r="D120" s="1349"/>
      <c r="E120" s="29" t="s">
        <v>51</v>
      </c>
      <c r="F120" s="44"/>
      <c r="G120" s="48">
        <f>COUNTIF(F120,F120)*I120</f>
        <v>0</v>
      </c>
      <c r="H120" s="45"/>
      <c r="I120" s="39">
        <v>25</v>
      </c>
    </row>
    <row r="121" spans="1:13" ht="13.5" thickBot="1" x14ac:dyDescent="0.25">
      <c r="C121" s="34"/>
      <c r="D121" s="34"/>
      <c r="E121" s="35" t="s">
        <v>52</v>
      </c>
      <c r="F121" s="1356">
        <f>SUM(G116:G120)</f>
        <v>0</v>
      </c>
      <c r="G121" s="1357"/>
      <c r="H121" s="1357"/>
      <c r="I121" s="1358"/>
    </row>
    <row r="122" spans="1:13" ht="13.5" thickBot="1" x14ac:dyDescent="0.25">
      <c r="E122" s="36" t="s">
        <v>66</v>
      </c>
      <c r="F122" s="40">
        <f>IF(F121&lt;=50,0,IF(AND(F121&gt;50,F121&lt;=75),1,IF(AND(F121&gt;75,F121&lt;=100),2)))</f>
        <v>0</v>
      </c>
      <c r="G122" s="40"/>
      <c r="H122" s="41">
        <f>IF(F114="x","probabilidad",IF(F115="x","impacto",0))</f>
        <v>0</v>
      </c>
      <c r="I122" s="42"/>
    </row>
    <row r="123" spans="1:13" ht="13.5" thickBot="1" x14ac:dyDescent="0.25"/>
    <row r="124" spans="1:13" ht="24.75" customHeight="1" thickBot="1" x14ac:dyDescent="0.25">
      <c r="A124" s="1332" t="s">
        <v>54</v>
      </c>
      <c r="B124" s="1332" t="s">
        <v>53</v>
      </c>
      <c r="C124" s="1332" t="s">
        <v>33</v>
      </c>
      <c r="D124" s="1351" t="s">
        <v>34</v>
      </c>
      <c r="E124" s="1351" t="s">
        <v>35</v>
      </c>
      <c r="F124" s="1353" t="s">
        <v>36</v>
      </c>
      <c r="G124" s="1354"/>
      <c r="H124" s="1355"/>
      <c r="I124" s="1351" t="s">
        <v>37</v>
      </c>
      <c r="K124" s="1332" t="s">
        <v>57</v>
      </c>
      <c r="L124" s="1335" t="s">
        <v>58</v>
      </c>
      <c r="M124" s="1336"/>
    </row>
    <row r="125" spans="1:13" ht="13.5" thickBot="1" x14ac:dyDescent="0.25">
      <c r="A125" s="1334"/>
      <c r="B125" s="1334"/>
      <c r="C125" s="1334"/>
      <c r="D125" s="1352"/>
      <c r="E125" s="1352"/>
      <c r="F125" s="28" t="s">
        <v>38</v>
      </c>
      <c r="G125" s="28"/>
      <c r="H125" s="28" t="s">
        <v>39</v>
      </c>
      <c r="I125" s="1352"/>
      <c r="K125" s="1333"/>
      <c r="L125" s="1337"/>
      <c r="M125" s="1338"/>
    </row>
    <row r="126" spans="1:13" ht="26.25" thickBot="1" x14ac:dyDescent="0.25">
      <c r="A126" s="1339" t="e">
        <f>'3. MATRIZ DE RIESGOS'!#REF!</f>
        <v>#REF!</v>
      </c>
      <c r="B126" s="1339" t="e">
        <f>'3. MATRIZ DE RIESGOS'!#REF!</f>
        <v>#REF!</v>
      </c>
      <c r="C126" s="1359" t="s">
        <v>40</v>
      </c>
      <c r="D126" s="1345" t="s">
        <v>41</v>
      </c>
      <c r="E126" s="29" t="s">
        <v>42</v>
      </c>
      <c r="F126" s="45"/>
      <c r="G126" s="48"/>
      <c r="H126" s="45"/>
      <c r="I126" s="38" t="s">
        <v>43</v>
      </c>
      <c r="K126" s="1333"/>
      <c r="L126" s="30" t="s">
        <v>59</v>
      </c>
      <c r="M126" s="30" t="s">
        <v>61</v>
      </c>
    </row>
    <row r="127" spans="1:13" ht="26.25" thickBot="1" x14ac:dyDescent="0.25">
      <c r="A127" s="1340"/>
      <c r="B127" s="1340"/>
      <c r="C127" s="1343"/>
      <c r="D127" s="1346"/>
      <c r="E127" s="29" t="s">
        <v>44</v>
      </c>
      <c r="F127" s="44"/>
      <c r="G127" s="48"/>
      <c r="H127" s="45"/>
      <c r="I127" s="38" t="s">
        <v>43</v>
      </c>
      <c r="K127" s="1334"/>
      <c r="L127" s="31" t="s">
        <v>60</v>
      </c>
      <c r="M127" s="31" t="s">
        <v>62</v>
      </c>
    </row>
    <row r="128" spans="1:13" ht="26.25" customHeight="1" thickBot="1" x14ac:dyDescent="0.25">
      <c r="A128" s="1340"/>
      <c r="B128" s="1340"/>
      <c r="C128" s="1343"/>
      <c r="D128" s="1347" t="s">
        <v>45</v>
      </c>
      <c r="E128" s="29" t="s">
        <v>46</v>
      </c>
      <c r="F128" s="44"/>
      <c r="G128" s="48">
        <f>COUNTIF(F128,F128)*I128</f>
        <v>0</v>
      </c>
      <c r="H128" s="45"/>
      <c r="I128" s="39">
        <v>15</v>
      </c>
      <c r="K128" s="33" t="s">
        <v>63</v>
      </c>
      <c r="L128" s="32">
        <v>0</v>
      </c>
      <c r="M128" s="32">
        <v>0</v>
      </c>
    </row>
    <row r="129" spans="1:13" ht="39" thickBot="1" x14ac:dyDescent="0.25">
      <c r="A129" s="1340"/>
      <c r="B129" s="1340"/>
      <c r="C129" s="1343"/>
      <c r="D129" s="1348"/>
      <c r="E129" s="29" t="s">
        <v>47</v>
      </c>
      <c r="F129" s="44"/>
      <c r="G129" s="48">
        <f>COUNTIF(F129,F129)*I129</f>
        <v>0</v>
      </c>
      <c r="H129" s="45"/>
      <c r="I129" s="39">
        <v>15</v>
      </c>
      <c r="K129" s="33" t="s">
        <v>64</v>
      </c>
      <c r="L129" s="32">
        <v>1</v>
      </c>
      <c r="M129" s="32">
        <v>1</v>
      </c>
    </row>
    <row r="130" spans="1:13" ht="26.25" thickBot="1" x14ac:dyDescent="0.25">
      <c r="A130" s="1340"/>
      <c r="B130" s="1340"/>
      <c r="C130" s="1343"/>
      <c r="D130" s="1349"/>
      <c r="E130" s="29" t="s">
        <v>48</v>
      </c>
      <c r="F130" s="44"/>
      <c r="G130" s="48">
        <f>COUNTIF(F130,F130)*I130</f>
        <v>0</v>
      </c>
      <c r="H130" s="45"/>
      <c r="I130" s="39">
        <v>30</v>
      </c>
      <c r="K130" s="33" t="s">
        <v>65</v>
      </c>
      <c r="L130" s="32">
        <v>2</v>
      </c>
      <c r="M130" s="32">
        <v>2</v>
      </c>
    </row>
    <row r="131" spans="1:13" ht="26.25" thickBot="1" x14ac:dyDescent="0.25">
      <c r="A131" s="1340"/>
      <c r="B131" s="1340"/>
      <c r="C131" s="1343"/>
      <c r="D131" s="1345" t="s">
        <v>49</v>
      </c>
      <c r="E131" s="29" t="s">
        <v>50</v>
      </c>
      <c r="F131" s="44"/>
      <c r="G131" s="48">
        <f>COUNTIF(F131,F131)*I131</f>
        <v>0</v>
      </c>
      <c r="H131" s="45"/>
      <c r="I131" s="39">
        <v>15</v>
      </c>
    </row>
    <row r="132" spans="1:13" ht="26.25" thickBot="1" x14ac:dyDescent="0.25">
      <c r="A132" s="1341"/>
      <c r="B132" s="1341"/>
      <c r="C132" s="1344"/>
      <c r="D132" s="1349"/>
      <c r="E132" s="29" t="s">
        <v>51</v>
      </c>
      <c r="F132" s="44"/>
      <c r="G132" s="48">
        <f>COUNTIF(F132,F132)*I132</f>
        <v>0</v>
      </c>
      <c r="H132" s="45"/>
      <c r="I132" s="39">
        <v>25</v>
      </c>
    </row>
    <row r="133" spans="1:13" ht="13.5" thickBot="1" x14ac:dyDescent="0.25">
      <c r="C133" s="34"/>
      <c r="D133" s="34"/>
      <c r="E133" s="35" t="s">
        <v>52</v>
      </c>
      <c r="F133" s="1356">
        <f>SUM(G128:G132)</f>
        <v>0</v>
      </c>
      <c r="G133" s="1357"/>
      <c r="H133" s="1357"/>
      <c r="I133" s="1358"/>
    </row>
    <row r="134" spans="1:13" ht="13.5" thickBot="1" x14ac:dyDescent="0.25">
      <c r="E134" s="36" t="s">
        <v>66</v>
      </c>
      <c r="F134" s="40">
        <f>IF(F133&lt;=50,0,IF(AND(F133&gt;50,F133&lt;=75),1,IF(AND(F133&gt;75,F133&lt;=100),2)))</f>
        <v>0</v>
      </c>
      <c r="G134" s="40"/>
      <c r="H134" s="41">
        <f>IF(F126="x","probabilidad",IF(F127="x","impacto",0))</f>
        <v>0</v>
      </c>
      <c r="I134" s="42"/>
    </row>
    <row r="135" spans="1:13" ht="13.5" thickBot="1" x14ac:dyDescent="0.25"/>
    <row r="136" spans="1:13" ht="24.75" customHeight="1" thickBot="1" x14ac:dyDescent="0.25">
      <c r="A136" s="1332" t="s">
        <v>54</v>
      </c>
      <c r="B136" s="1332" t="s">
        <v>53</v>
      </c>
      <c r="C136" s="1332" t="s">
        <v>33</v>
      </c>
      <c r="D136" s="1351" t="s">
        <v>34</v>
      </c>
      <c r="E136" s="1351" t="s">
        <v>35</v>
      </c>
      <c r="F136" s="1353" t="s">
        <v>36</v>
      </c>
      <c r="G136" s="1354"/>
      <c r="H136" s="1355"/>
      <c r="I136" s="1351" t="s">
        <v>37</v>
      </c>
      <c r="K136" s="1332" t="s">
        <v>57</v>
      </c>
      <c r="L136" s="1335" t="s">
        <v>58</v>
      </c>
      <c r="M136" s="1336"/>
    </row>
    <row r="137" spans="1:13" ht="13.5" thickBot="1" x14ac:dyDescent="0.25">
      <c r="A137" s="1334"/>
      <c r="B137" s="1334"/>
      <c r="C137" s="1334"/>
      <c r="D137" s="1352"/>
      <c r="E137" s="1352"/>
      <c r="F137" s="28" t="s">
        <v>38</v>
      </c>
      <c r="G137" s="28"/>
      <c r="H137" s="28" t="s">
        <v>39</v>
      </c>
      <c r="I137" s="1352"/>
      <c r="K137" s="1333"/>
      <c r="L137" s="1337"/>
      <c r="M137" s="1338"/>
    </row>
    <row r="138" spans="1:13" ht="26.25" thickBot="1" x14ac:dyDescent="0.25">
      <c r="A138" s="1339" t="e">
        <f>'3. MATRIZ DE RIESGOS'!#REF!</f>
        <v>#REF!</v>
      </c>
      <c r="B138" s="1339" t="e">
        <f>'3. MATRIZ DE RIESGOS'!#REF!</f>
        <v>#REF!</v>
      </c>
      <c r="C138" s="1359" t="s">
        <v>40</v>
      </c>
      <c r="D138" s="1345" t="s">
        <v>41</v>
      </c>
      <c r="E138" s="29" t="s">
        <v>42</v>
      </c>
      <c r="F138" s="44"/>
      <c r="G138" s="48"/>
      <c r="H138" s="45"/>
      <c r="I138" s="38" t="s">
        <v>43</v>
      </c>
      <c r="K138" s="1333"/>
      <c r="L138" s="30" t="s">
        <v>59</v>
      </c>
      <c r="M138" s="30" t="s">
        <v>61</v>
      </c>
    </row>
    <row r="139" spans="1:13" ht="26.25" thickBot="1" x14ac:dyDescent="0.25">
      <c r="A139" s="1340"/>
      <c r="B139" s="1340"/>
      <c r="C139" s="1343"/>
      <c r="D139" s="1346"/>
      <c r="E139" s="29" t="s">
        <v>44</v>
      </c>
      <c r="F139" s="45"/>
      <c r="G139" s="48"/>
      <c r="H139" s="45"/>
      <c r="I139" s="38" t="s">
        <v>43</v>
      </c>
      <c r="K139" s="1334"/>
      <c r="L139" s="31" t="s">
        <v>60</v>
      </c>
      <c r="M139" s="31" t="s">
        <v>62</v>
      </c>
    </row>
    <row r="140" spans="1:13" ht="26.25" customHeight="1" thickBot="1" x14ac:dyDescent="0.25">
      <c r="A140" s="1340"/>
      <c r="B140" s="1340"/>
      <c r="C140" s="1343"/>
      <c r="D140" s="1347" t="s">
        <v>45</v>
      </c>
      <c r="E140" s="29" t="s">
        <v>46</v>
      </c>
      <c r="F140" s="45"/>
      <c r="G140" s="48">
        <f>COUNTIF(F140,F140)*I140</f>
        <v>0</v>
      </c>
      <c r="H140" s="44"/>
      <c r="I140" s="39">
        <v>15</v>
      </c>
      <c r="K140" s="33" t="s">
        <v>63</v>
      </c>
      <c r="L140" s="32">
        <v>0</v>
      </c>
      <c r="M140" s="32">
        <v>0</v>
      </c>
    </row>
    <row r="141" spans="1:13" ht="39" thickBot="1" x14ac:dyDescent="0.25">
      <c r="A141" s="1340"/>
      <c r="B141" s="1340"/>
      <c r="C141" s="1343"/>
      <c r="D141" s="1348"/>
      <c r="E141" s="29" t="s">
        <v>47</v>
      </c>
      <c r="F141" s="45"/>
      <c r="G141" s="48">
        <f>COUNTIF(F141,F141)*I141</f>
        <v>0</v>
      </c>
      <c r="H141" s="44"/>
      <c r="I141" s="39">
        <v>15</v>
      </c>
      <c r="K141" s="33" t="s">
        <v>64</v>
      </c>
      <c r="L141" s="32">
        <v>1</v>
      </c>
      <c r="M141" s="32">
        <v>1</v>
      </c>
    </row>
    <row r="142" spans="1:13" ht="26.25" thickBot="1" x14ac:dyDescent="0.25">
      <c r="A142" s="1340"/>
      <c r="B142" s="1340"/>
      <c r="C142" s="1343"/>
      <c r="D142" s="1349"/>
      <c r="E142" s="29" t="s">
        <v>48</v>
      </c>
      <c r="F142" s="45"/>
      <c r="G142" s="48">
        <f>COUNTIF(F142,F142)*I142</f>
        <v>0</v>
      </c>
      <c r="H142" s="44"/>
      <c r="I142" s="39">
        <v>30</v>
      </c>
      <c r="K142" s="33" t="s">
        <v>65</v>
      </c>
      <c r="L142" s="32">
        <v>2</v>
      </c>
      <c r="M142" s="32">
        <v>2</v>
      </c>
    </row>
    <row r="143" spans="1:13" ht="26.25" thickBot="1" x14ac:dyDescent="0.25">
      <c r="A143" s="1340"/>
      <c r="B143" s="1340"/>
      <c r="C143" s="1343"/>
      <c r="D143" s="1345" t="s">
        <v>49</v>
      </c>
      <c r="E143" s="29" t="s">
        <v>50</v>
      </c>
      <c r="F143" s="44"/>
      <c r="G143" s="48">
        <f>COUNTIF(F143,F143)*I143</f>
        <v>0</v>
      </c>
      <c r="H143" s="45"/>
      <c r="I143" s="39">
        <v>15</v>
      </c>
    </row>
    <row r="144" spans="1:13" ht="26.25" thickBot="1" x14ac:dyDescent="0.25">
      <c r="A144" s="1341"/>
      <c r="B144" s="1341"/>
      <c r="C144" s="1344"/>
      <c r="D144" s="1349"/>
      <c r="E144" s="29" t="s">
        <v>51</v>
      </c>
      <c r="F144" s="44"/>
      <c r="G144" s="48">
        <f>COUNTIF(F144,F144)*I144</f>
        <v>0</v>
      </c>
      <c r="H144" s="45"/>
      <c r="I144" s="39">
        <v>25</v>
      </c>
    </row>
    <row r="145" spans="1:13" ht="13.5" thickBot="1" x14ac:dyDescent="0.25">
      <c r="C145" s="34"/>
      <c r="D145" s="34"/>
      <c r="E145" s="35" t="s">
        <v>52</v>
      </c>
      <c r="F145" s="1356">
        <f>SUM(G140:G144)</f>
        <v>0</v>
      </c>
      <c r="G145" s="1357"/>
      <c r="H145" s="1357"/>
      <c r="I145" s="1358"/>
    </row>
    <row r="146" spans="1:13" ht="13.5" thickBot="1" x14ac:dyDescent="0.25">
      <c r="E146" s="36" t="s">
        <v>66</v>
      </c>
      <c r="F146" s="40">
        <f>IF(F145&lt;=50,0,IF(AND(F145&gt;50,F145&lt;=75),1,IF(AND(F145&gt;75,F145&lt;=100),2)))</f>
        <v>0</v>
      </c>
      <c r="G146" s="40"/>
      <c r="H146" s="41">
        <f>IF(F138="x","probabilidad",IF(F139="x","impacto",0))</f>
        <v>0</v>
      </c>
      <c r="I146" s="42"/>
    </row>
    <row r="147" spans="1:13" ht="13.5" thickBot="1" x14ac:dyDescent="0.25"/>
    <row r="148" spans="1:13" ht="24.75" customHeight="1" thickBot="1" x14ac:dyDescent="0.25">
      <c r="A148" s="1332" t="s">
        <v>54</v>
      </c>
      <c r="B148" s="1332" t="s">
        <v>53</v>
      </c>
      <c r="C148" s="1332" t="s">
        <v>33</v>
      </c>
      <c r="D148" s="1351" t="s">
        <v>34</v>
      </c>
      <c r="E148" s="1351" t="s">
        <v>35</v>
      </c>
      <c r="F148" s="1353" t="s">
        <v>36</v>
      </c>
      <c r="G148" s="1354"/>
      <c r="H148" s="1355"/>
      <c r="I148" s="1351" t="s">
        <v>37</v>
      </c>
      <c r="K148" s="1332" t="s">
        <v>57</v>
      </c>
      <c r="L148" s="1335" t="s">
        <v>58</v>
      </c>
      <c r="M148" s="1336"/>
    </row>
    <row r="149" spans="1:13" ht="13.5" thickBot="1" x14ac:dyDescent="0.25">
      <c r="A149" s="1334"/>
      <c r="B149" s="1334"/>
      <c r="C149" s="1334"/>
      <c r="D149" s="1352"/>
      <c r="E149" s="1352"/>
      <c r="F149" s="28" t="s">
        <v>38</v>
      </c>
      <c r="G149" s="28"/>
      <c r="H149" s="28" t="s">
        <v>39</v>
      </c>
      <c r="I149" s="1352"/>
      <c r="K149" s="1333"/>
      <c r="L149" s="1337"/>
      <c r="M149" s="1338"/>
    </row>
    <row r="150" spans="1:13" ht="26.25" thickBot="1" x14ac:dyDescent="0.25">
      <c r="A150" s="1339" t="e">
        <f>'3. MATRIZ DE RIESGOS'!#REF!</f>
        <v>#REF!</v>
      </c>
      <c r="B150" s="1339" t="e">
        <f>'3. MATRIZ DE RIESGOS'!#REF!</f>
        <v>#REF!</v>
      </c>
      <c r="C150" s="1359" t="s">
        <v>40</v>
      </c>
      <c r="D150" s="1345" t="s">
        <v>41</v>
      </c>
      <c r="E150" s="29" t="s">
        <v>42</v>
      </c>
      <c r="F150" s="45"/>
      <c r="G150" s="48"/>
      <c r="H150" s="45"/>
      <c r="I150" s="38" t="s">
        <v>43</v>
      </c>
      <c r="K150" s="1333"/>
      <c r="L150" s="30" t="s">
        <v>59</v>
      </c>
      <c r="M150" s="30" t="s">
        <v>61</v>
      </c>
    </row>
    <row r="151" spans="1:13" ht="26.25" thickBot="1" x14ac:dyDescent="0.25">
      <c r="A151" s="1340"/>
      <c r="B151" s="1340"/>
      <c r="C151" s="1343"/>
      <c r="D151" s="1346"/>
      <c r="E151" s="29" t="s">
        <v>44</v>
      </c>
      <c r="F151" s="44"/>
      <c r="G151" s="48"/>
      <c r="H151" s="45"/>
      <c r="I151" s="38" t="s">
        <v>43</v>
      </c>
      <c r="K151" s="1334"/>
      <c r="L151" s="31" t="s">
        <v>60</v>
      </c>
      <c r="M151" s="31" t="s">
        <v>62</v>
      </c>
    </row>
    <row r="152" spans="1:13" ht="26.25" customHeight="1" thickBot="1" x14ac:dyDescent="0.25">
      <c r="A152" s="1340"/>
      <c r="B152" s="1340"/>
      <c r="C152" s="1343"/>
      <c r="D152" s="1347" t="s">
        <v>45</v>
      </c>
      <c r="E152" s="29" t="s">
        <v>46</v>
      </c>
      <c r="F152" s="44"/>
      <c r="G152" s="48">
        <f>COUNTIF(F152,F152)*I152</f>
        <v>0</v>
      </c>
      <c r="H152" s="45"/>
      <c r="I152" s="39">
        <v>15</v>
      </c>
      <c r="K152" s="33" t="s">
        <v>63</v>
      </c>
      <c r="L152" s="32">
        <v>0</v>
      </c>
      <c r="M152" s="32">
        <v>0</v>
      </c>
    </row>
    <row r="153" spans="1:13" ht="39" thickBot="1" x14ac:dyDescent="0.25">
      <c r="A153" s="1340"/>
      <c r="B153" s="1340"/>
      <c r="C153" s="1343"/>
      <c r="D153" s="1348"/>
      <c r="E153" s="29" t="s">
        <v>47</v>
      </c>
      <c r="F153" s="44"/>
      <c r="G153" s="48">
        <f>COUNTIF(F153,F153)*I153</f>
        <v>0</v>
      </c>
      <c r="H153" s="45"/>
      <c r="I153" s="39">
        <v>15</v>
      </c>
      <c r="K153" s="33" t="s">
        <v>64</v>
      </c>
      <c r="L153" s="32">
        <v>1</v>
      </c>
      <c r="M153" s="32">
        <v>1</v>
      </c>
    </row>
    <row r="154" spans="1:13" ht="26.25" thickBot="1" x14ac:dyDescent="0.25">
      <c r="A154" s="1340"/>
      <c r="B154" s="1340"/>
      <c r="C154" s="1343"/>
      <c r="D154" s="1349"/>
      <c r="E154" s="29" t="s">
        <v>48</v>
      </c>
      <c r="F154" s="45"/>
      <c r="G154" s="48">
        <f>COUNTIF(F154,F154)*I154</f>
        <v>0</v>
      </c>
      <c r="H154" s="44"/>
      <c r="I154" s="39">
        <v>30</v>
      </c>
      <c r="K154" s="33" t="s">
        <v>65</v>
      </c>
      <c r="L154" s="32">
        <v>2</v>
      </c>
      <c r="M154" s="32">
        <v>2</v>
      </c>
    </row>
    <row r="155" spans="1:13" ht="26.25" thickBot="1" x14ac:dyDescent="0.25">
      <c r="A155" s="1340"/>
      <c r="B155" s="1340"/>
      <c r="C155" s="1343"/>
      <c r="D155" s="1345" t="s">
        <v>49</v>
      </c>
      <c r="E155" s="29" t="s">
        <v>50</v>
      </c>
      <c r="F155" s="45"/>
      <c r="G155" s="48">
        <f>COUNTIF(F155,F155)*I155</f>
        <v>0</v>
      </c>
      <c r="H155" s="44"/>
      <c r="I155" s="39">
        <v>15</v>
      </c>
    </row>
    <row r="156" spans="1:13" ht="26.25" thickBot="1" x14ac:dyDescent="0.25">
      <c r="A156" s="1341"/>
      <c r="B156" s="1341"/>
      <c r="C156" s="1344"/>
      <c r="D156" s="1349"/>
      <c r="E156" s="29" t="s">
        <v>51</v>
      </c>
      <c r="F156" s="45"/>
      <c r="G156" s="48">
        <f>COUNTIF(F156,F156)*I156</f>
        <v>0</v>
      </c>
      <c r="H156" s="44"/>
      <c r="I156" s="39">
        <v>25</v>
      </c>
    </row>
    <row r="157" spans="1:13" ht="13.5" thickBot="1" x14ac:dyDescent="0.25">
      <c r="C157" s="34"/>
      <c r="D157" s="34"/>
      <c r="E157" s="35" t="s">
        <v>52</v>
      </c>
      <c r="F157" s="1356">
        <f>SUM(G152:G156)</f>
        <v>0</v>
      </c>
      <c r="G157" s="1357"/>
      <c r="H157" s="1357"/>
      <c r="I157" s="1358"/>
    </row>
    <row r="158" spans="1:13" ht="13.5" thickBot="1" x14ac:dyDescent="0.25">
      <c r="E158" s="36" t="s">
        <v>66</v>
      </c>
      <c r="F158" s="40">
        <f>IF(F157&lt;=50,0,IF(AND(F157&gt;50,F157&lt;=75),1,IF(AND(F157&gt;75,F157&lt;=100),2)))</f>
        <v>0</v>
      </c>
      <c r="G158" s="40"/>
      <c r="H158" s="41">
        <f>IF(F150="x","probabilidad",IF(F151="x","impacto",0))</f>
        <v>0</v>
      </c>
      <c r="I158" s="42"/>
    </row>
    <row r="159" spans="1:13" ht="13.5" thickBot="1" x14ac:dyDescent="0.25"/>
    <row r="160" spans="1:13" ht="24.75" customHeight="1" thickBot="1" x14ac:dyDescent="0.25">
      <c r="A160" s="1332" t="s">
        <v>54</v>
      </c>
      <c r="B160" s="1332" t="s">
        <v>53</v>
      </c>
      <c r="C160" s="1332" t="s">
        <v>33</v>
      </c>
      <c r="D160" s="1351" t="s">
        <v>34</v>
      </c>
      <c r="E160" s="1351" t="s">
        <v>35</v>
      </c>
      <c r="F160" s="1353" t="s">
        <v>36</v>
      </c>
      <c r="G160" s="1354"/>
      <c r="H160" s="1355"/>
      <c r="I160" s="1351" t="s">
        <v>37</v>
      </c>
      <c r="K160" s="1332" t="s">
        <v>57</v>
      </c>
      <c r="L160" s="1335" t="s">
        <v>58</v>
      </c>
      <c r="M160" s="1336"/>
    </row>
    <row r="161" spans="1:13" ht="13.5" thickBot="1" x14ac:dyDescent="0.25">
      <c r="A161" s="1334"/>
      <c r="B161" s="1334"/>
      <c r="C161" s="1334"/>
      <c r="D161" s="1352"/>
      <c r="E161" s="1352"/>
      <c r="F161" s="28" t="s">
        <v>38</v>
      </c>
      <c r="G161" s="28"/>
      <c r="H161" s="28" t="s">
        <v>39</v>
      </c>
      <c r="I161" s="1352"/>
      <c r="K161" s="1333"/>
      <c r="L161" s="1337"/>
      <c r="M161" s="1338"/>
    </row>
    <row r="162" spans="1:13" ht="26.25" thickBot="1" x14ac:dyDescent="0.25">
      <c r="A162" s="1339" t="e">
        <f>'3. MATRIZ DE RIESGOS'!#REF!</f>
        <v>#REF!</v>
      </c>
      <c r="B162" s="1339" t="e">
        <f>'3. MATRIZ DE RIESGOS'!#REF!</f>
        <v>#REF!</v>
      </c>
      <c r="C162" s="1359" t="s">
        <v>40</v>
      </c>
      <c r="D162" s="1345" t="s">
        <v>41</v>
      </c>
      <c r="E162" s="29" t="s">
        <v>42</v>
      </c>
      <c r="F162" s="45"/>
      <c r="G162" s="48"/>
      <c r="H162" s="45"/>
      <c r="I162" s="38" t="s">
        <v>43</v>
      </c>
      <c r="K162" s="1333"/>
      <c r="L162" s="30" t="s">
        <v>59</v>
      </c>
      <c r="M162" s="30" t="s">
        <v>61</v>
      </c>
    </row>
    <row r="163" spans="1:13" ht="26.25" thickBot="1" x14ac:dyDescent="0.25">
      <c r="A163" s="1340"/>
      <c r="B163" s="1340"/>
      <c r="C163" s="1343"/>
      <c r="D163" s="1346"/>
      <c r="E163" s="29" t="s">
        <v>44</v>
      </c>
      <c r="F163" s="44"/>
      <c r="G163" s="48"/>
      <c r="H163" s="45"/>
      <c r="I163" s="38" t="s">
        <v>43</v>
      </c>
      <c r="K163" s="1334"/>
      <c r="L163" s="31" t="s">
        <v>60</v>
      </c>
      <c r="M163" s="31" t="s">
        <v>62</v>
      </c>
    </row>
    <row r="164" spans="1:13" ht="26.25" customHeight="1" thickBot="1" x14ac:dyDescent="0.25">
      <c r="A164" s="1340"/>
      <c r="B164" s="1340"/>
      <c r="C164" s="1343"/>
      <c r="D164" s="1347" t="s">
        <v>45</v>
      </c>
      <c r="E164" s="29" t="s">
        <v>46</v>
      </c>
      <c r="F164" s="44"/>
      <c r="G164" s="48">
        <f>COUNTIF(F164,F164)*I164</f>
        <v>0</v>
      </c>
      <c r="H164" s="45"/>
      <c r="I164" s="39">
        <v>15</v>
      </c>
      <c r="K164" s="33" t="s">
        <v>63</v>
      </c>
      <c r="L164" s="32">
        <v>0</v>
      </c>
      <c r="M164" s="32">
        <v>0</v>
      </c>
    </row>
    <row r="165" spans="1:13" ht="39" thickBot="1" x14ac:dyDescent="0.25">
      <c r="A165" s="1340"/>
      <c r="B165" s="1340"/>
      <c r="C165" s="1343"/>
      <c r="D165" s="1348"/>
      <c r="E165" s="29" t="s">
        <v>47</v>
      </c>
      <c r="F165" s="44"/>
      <c r="G165" s="48">
        <f>COUNTIF(F165,F165)*I165</f>
        <v>0</v>
      </c>
      <c r="H165" s="45"/>
      <c r="I165" s="39">
        <v>15</v>
      </c>
      <c r="K165" s="33" t="s">
        <v>64</v>
      </c>
      <c r="L165" s="32">
        <v>1</v>
      </c>
      <c r="M165" s="32">
        <v>1</v>
      </c>
    </row>
    <row r="166" spans="1:13" ht="26.25" thickBot="1" x14ac:dyDescent="0.25">
      <c r="A166" s="1340"/>
      <c r="B166" s="1340"/>
      <c r="C166" s="1343"/>
      <c r="D166" s="1349"/>
      <c r="E166" s="29" t="s">
        <v>48</v>
      </c>
      <c r="F166" s="44"/>
      <c r="G166" s="48">
        <f>COUNTIF(F166,F166)*I166</f>
        <v>0</v>
      </c>
      <c r="H166" s="45"/>
      <c r="I166" s="39">
        <v>30</v>
      </c>
      <c r="K166" s="33" t="s">
        <v>65</v>
      </c>
      <c r="L166" s="32">
        <v>2</v>
      </c>
      <c r="M166" s="32">
        <v>2</v>
      </c>
    </row>
    <row r="167" spans="1:13" ht="26.25" thickBot="1" x14ac:dyDescent="0.25">
      <c r="A167" s="1340"/>
      <c r="B167" s="1340"/>
      <c r="C167" s="1343"/>
      <c r="D167" s="1345" t="s">
        <v>49</v>
      </c>
      <c r="E167" s="29" t="s">
        <v>50</v>
      </c>
      <c r="F167" s="44"/>
      <c r="G167" s="48">
        <f>COUNTIF(F167,F167)*I167</f>
        <v>0</v>
      </c>
      <c r="H167" s="45"/>
      <c r="I167" s="39">
        <v>15</v>
      </c>
    </row>
    <row r="168" spans="1:13" ht="26.25" thickBot="1" x14ac:dyDescent="0.25">
      <c r="A168" s="1341"/>
      <c r="B168" s="1341"/>
      <c r="C168" s="1344"/>
      <c r="D168" s="1349"/>
      <c r="E168" s="29" t="s">
        <v>51</v>
      </c>
      <c r="F168" s="44"/>
      <c r="G168" s="48">
        <f>COUNTIF(F168,F168)*I168</f>
        <v>0</v>
      </c>
      <c r="H168" s="45"/>
      <c r="I168" s="39">
        <v>25</v>
      </c>
    </row>
    <row r="169" spans="1:13" ht="13.5" thickBot="1" x14ac:dyDescent="0.25">
      <c r="C169" s="34"/>
      <c r="D169" s="34"/>
      <c r="E169" s="35" t="s">
        <v>52</v>
      </c>
      <c r="F169" s="1356">
        <f>SUM(G164:G168)</f>
        <v>0</v>
      </c>
      <c r="G169" s="1357"/>
      <c r="H169" s="1357"/>
      <c r="I169" s="1358"/>
    </row>
    <row r="170" spans="1:13" ht="13.5" thickBot="1" x14ac:dyDescent="0.25">
      <c r="E170" s="36" t="s">
        <v>66</v>
      </c>
      <c r="F170" s="40">
        <f>IF(F169&lt;=50,0,IF(AND(F169&gt;50,F169&lt;=75),1,IF(AND(F169&gt;75,F169&lt;=100),2)))</f>
        <v>0</v>
      </c>
      <c r="G170" s="40"/>
      <c r="H170" s="41">
        <f>IF(F162="x","probabilidad",IF(F163="x","impacto",0))</f>
        <v>0</v>
      </c>
      <c r="I170" s="42"/>
    </row>
    <row r="171" spans="1:13" ht="13.5" thickBot="1" x14ac:dyDescent="0.25"/>
    <row r="172" spans="1:13" ht="24.75" customHeight="1" thickBot="1" x14ac:dyDescent="0.25">
      <c r="A172" s="1332" t="s">
        <v>54</v>
      </c>
      <c r="B172" s="1332" t="s">
        <v>53</v>
      </c>
      <c r="C172" s="1332" t="s">
        <v>33</v>
      </c>
      <c r="D172" s="1351" t="s">
        <v>34</v>
      </c>
      <c r="E172" s="1351" t="s">
        <v>35</v>
      </c>
      <c r="F172" s="1353" t="s">
        <v>36</v>
      </c>
      <c r="G172" s="1354"/>
      <c r="H172" s="1355"/>
      <c r="I172" s="1351" t="s">
        <v>37</v>
      </c>
      <c r="K172" s="1332" t="s">
        <v>57</v>
      </c>
      <c r="L172" s="1335" t="s">
        <v>58</v>
      </c>
      <c r="M172" s="1336"/>
    </row>
    <row r="173" spans="1:13" ht="13.5" thickBot="1" x14ac:dyDescent="0.25">
      <c r="A173" s="1334"/>
      <c r="B173" s="1334"/>
      <c r="C173" s="1334"/>
      <c r="D173" s="1352"/>
      <c r="E173" s="1352"/>
      <c r="F173" s="28" t="s">
        <v>38</v>
      </c>
      <c r="G173" s="28"/>
      <c r="H173" s="28" t="s">
        <v>39</v>
      </c>
      <c r="I173" s="1352"/>
      <c r="K173" s="1333"/>
      <c r="L173" s="1337"/>
      <c r="M173" s="1338"/>
    </row>
    <row r="174" spans="1:13" ht="26.25" thickBot="1" x14ac:dyDescent="0.25">
      <c r="A174" s="1339" t="e">
        <f>'3. MATRIZ DE RIESGOS'!#REF!</f>
        <v>#REF!</v>
      </c>
      <c r="B174" s="1339" t="e">
        <f>'3. MATRIZ DE RIESGOS'!#REF!</f>
        <v>#REF!</v>
      </c>
      <c r="C174" s="1359" t="s">
        <v>40</v>
      </c>
      <c r="D174" s="1345" t="s">
        <v>41</v>
      </c>
      <c r="E174" s="29" t="s">
        <v>42</v>
      </c>
      <c r="F174" s="44"/>
      <c r="G174" s="48"/>
      <c r="H174" s="45"/>
      <c r="I174" s="38" t="s">
        <v>43</v>
      </c>
      <c r="K174" s="1333"/>
      <c r="L174" s="30" t="s">
        <v>59</v>
      </c>
      <c r="M174" s="30" t="s">
        <v>61</v>
      </c>
    </row>
    <row r="175" spans="1:13" ht="26.25" thickBot="1" x14ac:dyDescent="0.25">
      <c r="A175" s="1340"/>
      <c r="B175" s="1340"/>
      <c r="C175" s="1343"/>
      <c r="D175" s="1346"/>
      <c r="E175" s="29" t="s">
        <v>44</v>
      </c>
      <c r="F175" s="45"/>
      <c r="G175" s="48"/>
      <c r="H175" s="45"/>
      <c r="I175" s="38" t="s">
        <v>43</v>
      </c>
      <c r="K175" s="1334"/>
      <c r="L175" s="31" t="s">
        <v>60</v>
      </c>
      <c r="M175" s="31" t="s">
        <v>62</v>
      </c>
    </row>
    <row r="176" spans="1:13" ht="26.25" customHeight="1" thickBot="1" x14ac:dyDescent="0.25">
      <c r="A176" s="1340"/>
      <c r="B176" s="1340"/>
      <c r="C176" s="1343"/>
      <c r="D176" s="1347" t="s">
        <v>45</v>
      </c>
      <c r="E176" s="29" t="s">
        <v>46</v>
      </c>
      <c r="F176" s="44"/>
      <c r="G176" s="48">
        <f>COUNTIF(F176,F176)*I176</f>
        <v>0</v>
      </c>
      <c r="H176" s="45"/>
      <c r="I176" s="39">
        <v>15</v>
      </c>
      <c r="K176" s="33" t="s">
        <v>63</v>
      </c>
      <c r="L176" s="32">
        <v>0</v>
      </c>
      <c r="M176" s="32">
        <v>0</v>
      </c>
    </row>
    <row r="177" spans="1:13" ht="39" thickBot="1" x14ac:dyDescent="0.25">
      <c r="A177" s="1340"/>
      <c r="B177" s="1340"/>
      <c r="C177" s="1343"/>
      <c r="D177" s="1348"/>
      <c r="E177" s="29" t="s">
        <v>47</v>
      </c>
      <c r="F177" s="44"/>
      <c r="G177" s="48">
        <f>COUNTIF(F177,F177)*I177</f>
        <v>0</v>
      </c>
      <c r="H177" s="45"/>
      <c r="I177" s="39">
        <v>15</v>
      </c>
      <c r="K177" s="33" t="s">
        <v>64</v>
      </c>
      <c r="L177" s="32">
        <v>1</v>
      </c>
      <c r="M177" s="32">
        <v>1</v>
      </c>
    </row>
    <row r="178" spans="1:13" ht="26.25" thickBot="1" x14ac:dyDescent="0.25">
      <c r="A178" s="1340"/>
      <c r="B178" s="1340"/>
      <c r="C178" s="1343"/>
      <c r="D178" s="1349"/>
      <c r="E178" s="29" t="s">
        <v>48</v>
      </c>
      <c r="F178" s="44"/>
      <c r="G178" s="48">
        <f>COUNTIF(F178,F178)*I178</f>
        <v>0</v>
      </c>
      <c r="H178" s="45"/>
      <c r="I178" s="39">
        <v>30</v>
      </c>
      <c r="K178" s="33" t="s">
        <v>65</v>
      </c>
      <c r="L178" s="32">
        <v>2</v>
      </c>
      <c r="M178" s="32">
        <v>2</v>
      </c>
    </row>
    <row r="179" spans="1:13" ht="26.25" thickBot="1" x14ac:dyDescent="0.25">
      <c r="A179" s="1340"/>
      <c r="B179" s="1340"/>
      <c r="C179" s="1343"/>
      <c r="D179" s="1345" t="s">
        <v>49</v>
      </c>
      <c r="E179" s="29" t="s">
        <v>50</v>
      </c>
      <c r="F179" s="44"/>
      <c r="G179" s="48">
        <f>COUNTIF(F179,F179)*I179</f>
        <v>0</v>
      </c>
      <c r="H179" s="45"/>
      <c r="I179" s="39">
        <v>15</v>
      </c>
    </row>
    <row r="180" spans="1:13" ht="26.25" thickBot="1" x14ac:dyDescent="0.25">
      <c r="A180" s="1341"/>
      <c r="B180" s="1341"/>
      <c r="C180" s="1344"/>
      <c r="D180" s="1349"/>
      <c r="E180" s="29" t="s">
        <v>51</v>
      </c>
      <c r="F180" s="44"/>
      <c r="G180" s="48">
        <f>COUNTIF(F180,F180)*I180</f>
        <v>0</v>
      </c>
      <c r="H180" s="45"/>
      <c r="I180" s="39">
        <v>25</v>
      </c>
    </row>
    <row r="181" spans="1:13" ht="13.5" thickBot="1" x14ac:dyDescent="0.25">
      <c r="C181" s="34"/>
      <c r="D181" s="34"/>
      <c r="E181" s="35" t="s">
        <v>52</v>
      </c>
      <c r="F181" s="1356">
        <f>SUM(G176:G180)</f>
        <v>0</v>
      </c>
      <c r="G181" s="1357"/>
      <c r="H181" s="1357"/>
      <c r="I181" s="1358"/>
    </row>
    <row r="182" spans="1:13" ht="13.5" thickBot="1" x14ac:dyDescent="0.25">
      <c r="E182" s="36" t="s">
        <v>66</v>
      </c>
      <c r="F182" s="40">
        <f>IF(F181&lt;=50,0,IF(AND(F181&gt;50,F181&lt;=75),1,IF(AND(F181&gt;75,F181&lt;=100),2)))</f>
        <v>0</v>
      </c>
      <c r="G182" s="40"/>
      <c r="H182" s="41">
        <f>IF(F174="x","probabilidad",IF(F175="x","impacto",0))</f>
        <v>0</v>
      </c>
      <c r="I182" s="42"/>
    </row>
  </sheetData>
  <sheetProtection password="CB2A" sheet="1" objects="1" scenarios="1"/>
  <mergeCells count="241">
    <mergeCell ref="F181:I181"/>
    <mergeCell ref="K172:K175"/>
    <mergeCell ref="L172:M173"/>
    <mergeCell ref="A174:A180"/>
    <mergeCell ref="B174:B180"/>
    <mergeCell ref="C174:C180"/>
    <mergeCell ref="D174:D175"/>
    <mergeCell ref="D176:D178"/>
    <mergeCell ref="D179:D180"/>
    <mergeCell ref="F169:I169"/>
    <mergeCell ref="A172:A173"/>
    <mergeCell ref="B172:B173"/>
    <mergeCell ref="C172:C173"/>
    <mergeCell ref="D172:D173"/>
    <mergeCell ref="E172:E173"/>
    <mergeCell ref="F172:H172"/>
    <mergeCell ref="I172:I173"/>
    <mergeCell ref="K160:K163"/>
    <mergeCell ref="L160:M161"/>
    <mergeCell ref="A162:A168"/>
    <mergeCell ref="B162:B168"/>
    <mergeCell ref="C162:C168"/>
    <mergeCell ref="D162:D163"/>
    <mergeCell ref="D164:D166"/>
    <mergeCell ref="D167:D168"/>
    <mergeCell ref="F157:I157"/>
    <mergeCell ref="A160:A161"/>
    <mergeCell ref="B160:B161"/>
    <mergeCell ref="C160:C161"/>
    <mergeCell ref="D160:D161"/>
    <mergeCell ref="E160:E161"/>
    <mergeCell ref="F160:H160"/>
    <mergeCell ref="I160:I161"/>
    <mergeCell ref="K148:K151"/>
    <mergeCell ref="L148:M149"/>
    <mergeCell ref="A150:A156"/>
    <mergeCell ref="B150:B156"/>
    <mergeCell ref="C150:C156"/>
    <mergeCell ref="D150:D151"/>
    <mergeCell ref="D152:D154"/>
    <mergeCell ref="D155:D156"/>
    <mergeCell ref="F145:I145"/>
    <mergeCell ref="A148:A149"/>
    <mergeCell ref="B148:B149"/>
    <mergeCell ref="C148:C149"/>
    <mergeCell ref="D148:D149"/>
    <mergeCell ref="E148:E149"/>
    <mergeCell ref="F148:H148"/>
    <mergeCell ref="I148:I149"/>
    <mergeCell ref="K136:K139"/>
    <mergeCell ref="L136:M137"/>
    <mergeCell ref="A138:A144"/>
    <mergeCell ref="B138:B144"/>
    <mergeCell ref="C138:C144"/>
    <mergeCell ref="D138:D139"/>
    <mergeCell ref="D140:D142"/>
    <mergeCell ref="D143:D144"/>
    <mergeCell ref="F133:I133"/>
    <mergeCell ref="A136:A137"/>
    <mergeCell ref="B136:B137"/>
    <mergeCell ref="C136:C137"/>
    <mergeCell ref="D136:D137"/>
    <mergeCell ref="E136:E137"/>
    <mergeCell ref="F136:H136"/>
    <mergeCell ref="I136:I137"/>
    <mergeCell ref="K124:K127"/>
    <mergeCell ref="L124:M125"/>
    <mergeCell ref="A126:A132"/>
    <mergeCell ref="B126:B132"/>
    <mergeCell ref="C126:C132"/>
    <mergeCell ref="D126:D127"/>
    <mergeCell ref="D128:D130"/>
    <mergeCell ref="D131:D132"/>
    <mergeCell ref="F121:I121"/>
    <mergeCell ref="A124:A125"/>
    <mergeCell ref="B124:B125"/>
    <mergeCell ref="C124:C125"/>
    <mergeCell ref="D124:D125"/>
    <mergeCell ref="E124:E125"/>
    <mergeCell ref="F124:H124"/>
    <mergeCell ref="I124:I125"/>
    <mergeCell ref="K112:K115"/>
    <mergeCell ref="L112:M113"/>
    <mergeCell ref="A114:A120"/>
    <mergeCell ref="B114:B120"/>
    <mergeCell ref="C114:C120"/>
    <mergeCell ref="D114:D115"/>
    <mergeCell ref="D116:D118"/>
    <mergeCell ref="D119:D120"/>
    <mergeCell ref="F109:I109"/>
    <mergeCell ref="A112:A113"/>
    <mergeCell ref="B112:B113"/>
    <mergeCell ref="C112:C113"/>
    <mergeCell ref="D112:D113"/>
    <mergeCell ref="E112:E113"/>
    <mergeCell ref="F112:H112"/>
    <mergeCell ref="I112:I113"/>
    <mergeCell ref="K100:K103"/>
    <mergeCell ref="L100:M101"/>
    <mergeCell ref="A102:A108"/>
    <mergeCell ref="B102:B108"/>
    <mergeCell ref="C102:C108"/>
    <mergeCell ref="D102:D103"/>
    <mergeCell ref="D104:D106"/>
    <mergeCell ref="D107:D108"/>
    <mergeCell ref="F97:I97"/>
    <mergeCell ref="A100:A101"/>
    <mergeCell ref="B100:B101"/>
    <mergeCell ref="C100:C101"/>
    <mergeCell ref="D100:D101"/>
    <mergeCell ref="E100:E101"/>
    <mergeCell ref="F100:H100"/>
    <mergeCell ref="I100:I101"/>
    <mergeCell ref="K88:K91"/>
    <mergeCell ref="L88:M89"/>
    <mergeCell ref="A90:A96"/>
    <mergeCell ref="B90:B96"/>
    <mergeCell ref="C90:C96"/>
    <mergeCell ref="D90:D91"/>
    <mergeCell ref="D92:D94"/>
    <mergeCell ref="D95:D96"/>
    <mergeCell ref="F85:I85"/>
    <mergeCell ref="A88:A89"/>
    <mergeCell ref="B88:B89"/>
    <mergeCell ref="C88:C89"/>
    <mergeCell ref="D88:D89"/>
    <mergeCell ref="E88:E89"/>
    <mergeCell ref="F88:H88"/>
    <mergeCell ref="I88:I89"/>
    <mergeCell ref="K76:K79"/>
    <mergeCell ref="L76:M77"/>
    <mergeCell ref="A78:A84"/>
    <mergeCell ref="B78:B84"/>
    <mergeCell ref="C78:C84"/>
    <mergeCell ref="D78:D79"/>
    <mergeCell ref="D80:D82"/>
    <mergeCell ref="D83:D84"/>
    <mergeCell ref="F73:I73"/>
    <mergeCell ref="A76:A77"/>
    <mergeCell ref="B76:B77"/>
    <mergeCell ref="C76:C77"/>
    <mergeCell ref="D76:D77"/>
    <mergeCell ref="E76:E77"/>
    <mergeCell ref="F76:H76"/>
    <mergeCell ref="I76:I77"/>
    <mergeCell ref="K64:K67"/>
    <mergeCell ref="L64:M65"/>
    <mergeCell ref="A66:A72"/>
    <mergeCell ref="B66:B72"/>
    <mergeCell ref="C66:C72"/>
    <mergeCell ref="D66:D67"/>
    <mergeCell ref="D68:D70"/>
    <mergeCell ref="D71:D72"/>
    <mergeCell ref="F61:I61"/>
    <mergeCell ref="A64:A65"/>
    <mergeCell ref="B64:B65"/>
    <mergeCell ref="C64:C65"/>
    <mergeCell ref="D64:D65"/>
    <mergeCell ref="E64:E65"/>
    <mergeCell ref="F64:H64"/>
    <mergeCell ref="I64:I65"/>
    <mergeCell ref="K52:K55"/>
    <mergeCell ref="L52:M53"/>
    <mergeCell ref="A54:A60"/>
    <mergeCell ref="B54:B60"/>
    <mergeCell ref="C54:C60"/>
    <mergeCell ref="D54:D55"/>
    <mergeCell ref="D56:D58"/>
    <mergeCell ref="D59:D60"/>
    <mergeCell ref="F49:I49"/>
    <mergeCell ref="A52:A53"/>
    <mergeCell ref="B52:B53"/>
    <mergeCell ref="C52:C53"/>
    <mergeCell ref="D52:D53"/>
    <mergeCell ref="E52:E53"/>
    <mergeCell ref="F52:H52"/>
    <mergeCell ref="I52:I53"/>
    <mergeCell ref="K40:K43"/>
    <mergeCell ref="L40:M41"/>
    <mergeCell ref="A42:A48"/>
    <mergeCell ref="B42:B48"/>
    <mergeCell ref="C42:C48"/>
    <mergeCell ref="D42:D43"/>
    <mergeCell ref="D44:D46"/>
    <mergeCell ref="D47:D48"/>
    <mergeCell ref="F37:I37"/>
    <mergeCell ref="A40:A41"/>
    <mergeCell ref="B40:B41"/>
    <mergeCell ref="C40:C41"/>
    <mergeCell ref="D40:D41"/>
    <mergeCell ref="E40:E41"/>
    <mergeCell ref="F40:H40"/>
    <mergeCell ref="I40:I41"/>
    <mergeCell ref="K28:K31"/>
    <mergeCell ref="L28:M29"/>
    <mergeCell ref="A30:A36"/>
    <mergeCell ref="B30:B36"/>
    <mergeCell ref="C30:C36"/>
    <mergeCell ref="D30:D31"/>
    <mergeCell ref="D32:D34"/>
    <mergeCell ref="D35:D36"/>
    <mergeCell ref="F25:I25"/>
    <mergeCell ref="A28:A29"/>
    <mergeCell ref="B28:B29"/>
    <mergeCell ref="C28:C29"/>
    <mergeCell ref="D28:D29"/>
    <mergeCell ref="E28:E29"/>
    <mergeCell ref="F28:H28"/>
    <mergeCell ref="I28:I29"/>
    <mergeCell ref="K16:K19"/>
    <mergeCell ref="L16:M17"/>
    <mergeCell ref="A18:A24"/>
    <mergeCell ref="B18:B24"/>
    <mergeCell ref="C18:C24"/>
    <mergeCell ref="D18:D19"/>
    <mergeCell ref="D20:D22"/>
    <mergeCell ref="D23:D24"/>
    <mergeCell ref="F13:I13"/>
    <mergeCell ref="A16:A17"/>
    <mergeCell ref="B16:B17"/>
    <mergeCell ref="C16:C17"/>
    <mergeCell ref="D16:D17"/>
    <mergeCell ref="E16:E17"/>
    <mergeCell ref="F16:H16"/>
    <mergeCell ref="I16:I17"/>
    <mergeCell ref="K4:K7"/>
    <mergeCell ref="L4:M5"/>
    <mergeCell ref="A6:A12"/>
    <mergeCell ref="B6:B12"/>
    <mergeCell ref="C6:C12"/>
    <mergeCell ref="D6:D7"/>
    <mergeCell ref="D8:D10"/>
    <mergeCell ref="D11:D12"/>
    <mergeCell ref="A1:I2"/>
    <mergeCell ref="A4:A5"/>
    <mergeCell ref="B4:B5"/>
    <mergeCell ref="C4:C5"/>
    <mergeCell ref="D4:D5"/>
    <mergeCell ref="E4:E5"/>
    <mergeCell ref="F4:H4"/>
    <mergeCell ref="I4:I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M28"/>
  <sheetViews>
    <sheetView view="pageBreakPreview" zoomScale="80" zoomScaleNormal="60" zoomScaleSheetLayoutView="80" workbookViewId="0">
      <selection activeCell="D15" sqref="D15:E15"/>
    </sheetView>
  </sheetViews>
  <sheetFormatPr baseColWidth="10" defaultRowHeight="12.75" x14ac:dyDescent="0.2"/>
  <cols>
    <col min="1" max="1" width="3.85546875" customWidth="1"/>
    <col min="2" max="2" width="24.7109375" customWidth="1"/>
    <col min="3" max="3" width="29.7109375" customWidth="1"/>
    <col min="4" max="5" width="32.7109375" customWidth="1"/>
    <col min="6" max="6" width="4.140625" customWidth="1"/>
    <col min="7" max="7" width="16.7109375" customWidth="1"/>
    <col min="8" max="8" width="14.28515625" customWidth="1"/>
    <col min="9" max="12" width="15.140625" customWidth="1"/>
    <col min="13" max="13" width="15.42578125" customWidth="1"/>
  </cols>
  <sheetData>
    <row r="1" spans="1:13" ht="17.25" customHeight="1" thickBot="1" x14ac:dyDescent="0.25">
      <c r="A1" s="698"/>
      <c r="B1" s="1372"/>
      <c r="C1" s="1372"/>
      <c r="D1" s="1372"/>
      <c r="E1" s="1372"/>
      <c r="F1" s="698"/>
      <c r="G1" s="698"/>
      <c r="H1" s="698"/>
      <c r="I1" s="698"/>
    </row>
    <row r="2" spans="1:13" ht="42" customHeight="1" thickBot="1" x14ac:dyDescent="0.25">
      <c r="A2" s="698"/>
      <c r="B2" s="1364" t="s">
        <v>563</v>
      </c>
      <c r="C2" s="1365"/>
      <c r="D2" s="1365"/>
      <c r="E2" s="1365"/>
      <c r="F2" s="698"/>
      <c r="G2" s="698"/>
      <c r="H2" s="698"/>
      <c r="I2" s="698"/>
    </row>
    <row r="3" spans="1:13" ht="81.75" customHeight="1" thickBot="1" x14ac:dyDescent="0.25">
      <c r="A3" s="698"/>
      <c r="B3" s="1369" t="s">
        <v>562</v>
      </c>
      <c r="C3" s="1370"/>
      <c r="D3" s="1370"/>
      <c r="E3" s="1370"/>
      <c r="F3" s="698"/>
      <c r="G3" s="698"/>
      <c r="H3" s="698"/>
      <c r="I3" s="698"/>
    </row>
    <row r="4" spans="1:13" ht="45.75" customHeight="1" thickBot="1" x14ac:dyDescent="0.25">
      <c r="A4" s="698"/>
      <c r="B4" s="235" t="s">
        <v>545</v>
      </c>
      <c r="C4" s="1371" t="s">
        <v>544</v>
      </c>
      <c r="D4" s="1371"/>
      <c r="E4" s="236" t="s">
        <v>30</v>
      </c>
      <c r="F4" s="698"/>
      <c r="G4" s="698"/>
      <c r="H4" s="698"/>
      <c r="I4" s="698"/>
    </row>
    <row r="5" spans="1:13" ht="45.75" customHeight="1" x14ac:dyDescent="0.2">
      <c r="A5" s="698"/>
      <c r="B5" s="237" t="s">
        <v>521</v>
      </c>
      <c r="C5" s="1366" t="s">
        <v>531</v>
      </c>
      <c r="D5" s="1366"/>
      <c r="E5" s="238">
        <v>1</v>
      </c>
      <c r="F5" s="698"/>
      <c r="G5" s="698"/>
      <c r="H5" s="698"/>
      <c r="I5" s="698"/>
    </row>
    <row r="6" spans="1:13" ht="45.75" customHeight="1" x14ac:dyDescent="0.2">
      <c r="A6" s="698"/>
      <c r="B6" s="217" t="s">
        <v>522</v>
      </c>
      <c r="C6" s="1367" t="s">
        <v>530</v>
      </c>
      <c r="D6" s="1367"/>
      <c r="E6" s="239">
        <v>0.8</v>
      </c>
      <c r="F6" s="698"/>
      <c r="G6" s="698"/>
      <c r="H6" s="698"/>
      <c r="I6" s="698"/>
    </row>
    <row r="7" spans="1:13" ht="45.75" customHeight="1" x14ac:dyDescent="0.2">
      <c r="A7" s="698"/>
      <c r="B7" s="218" t="s">
        <v>523</v>
      </c>
      <c r="C7" s="1367" t="s">
        <v>529</v>
      </c>
      <c r="D7" s="1367"/>
      <c r="E7" s="239">
        <v>0.6</v>
      </c>
      <c r="F7" s="698"/>
      <c r="G7" s="698"/>
      <c r="H7" s="698"/>
      <c r="I7" s="698"/>
    </row>
    <row r="8" spans="1:13" ht="45.75" customHeight="1" x14ac:dyDescent="0.2">
      <c r="A8" s="698"/>
      <c r="B8" s="219" t="s">
        <v>524</v>
      </c>
      <c r="C8" s="1367" t="s">
        <v>527</v>
      </c>
      <c r="D8" s="1367"/>
      <c r="E8" s="239">
        <v>0.4</v>
      </c>
      <c r="F8" s="698"/>
      <c r="G8" s="698"/>
      <c r="H8" s="698"/>
      <c r="I8" s="698"/>
    </row>
    <row r="9" spans="1:13" ht="45.75" customHeight="1" thickBot="1" x14ac:dyDescent="0.25">
      <c r="A9" s="698"/>
      <c r="B9" s="220" t="s">
        <v>525</v>
      </c>
      <c r="C9" s="1368" t="s">
        <v>528</v>
      </c>
      <c r="D9" s="1368"/>
      <c r="E9" s="240">
        <v>0.2</v>
      </c>
      <c r="F9" s="698"/>
      <c r="G9" s="698"/>
      <c r="H9" s="698"/>
      <c r="I9" s="698"/>
    </row>
    <row r="10" spans="1:13" s="231" customFormat="1" ht="17.25" customHeight="1" thickBot="1" x14ac:dyDescent="0.25">
      <c r="A10" s="698"/>
      <c r="B10" s="1373"/>
      <c r="C10" s="1373"/>
      <c r="D10" s="1373"/>
      <c r="E10" s="1373"/>
      <c r="F10" s="698"/>
      <c r="G10" s="698"/>
      <c r="H10" s="698"/>
      <c r="I10" s="698"/>
      <c r="J10"/>
      <c r="K10"/>
      <c r="L10"/>
      <c r="M10"/>
    </row>
    <row r="11" spans="1:13" s="222" customFormat="1" ht="42" customHeight="1" thickBot="1" x14ac:dyDescent="0.25">
      <c r="A11" s="698"/>
      <c r="B11" s="1390" t="s">
        <v>564</v>
      </c>
      <c r="C11" s="1391"/>
      <c r="D11" s="1391"/>
      <c r="E11" s="1392"/>
      <c r="F11" s="698"/>
      <c r="G11" s="698"/>
      <c r="H11" s="698"/>
      <c r="I11" s="698"/>
      <c r="J11"/>
      <c r="K11"/>
      <c r="L11"/>
      <c r="M11"/>
    </row>
    <row r="12" spans="1:13" s="222" customFormat="1" ht="48.75" customHeight="1" thickBot="1" x14ac:dyDescent="0.25">
      <c r="A12" s="698"/>
      <c r="B12" s="1393" t="s">
        <v>565</v>
      </c>
      <c r="C12" s="1394"/>
      <c r="D12" s="1394"/>
      <c r="E12" s="1395"/>
      <c r="F12" s="698"/>
      <c r="G12" s="698"/>
      <c r="H12" s="698"/>
      <c r="I12" s="698"/>
      <c r="J12"/>
      <c r="K12"/>
      <c r="L12"/>
      <c r="M12"/>
    </row>
    <row r="13" spans="1:13" ht="45.75" customHeight="1" thickBot="1" x14ac:dyDescent="0.25">
      <c r="A13" s="698"/>
      <c r="B13" s="233" t="s">
        <v>545</v>
      </c>
      <c r="C13" s="241" t="s">
        <v>566</v>
      </c>
      <c r="D13" s="1386" t="s">
        <v>546</v>
      </c>
      <c r="E13" s="1387"/>
      <c r="F13" s="698"/>
      <c r="G13" s="698"/>
      <c r="H13" s="698"/>
      <c r="I13" s="698"/>
    </row>
    <row r="14" spans="1:13" ht="45.75" customHeight="1" x14ac:dyDescent="0.2">
      <c r="A14" s="698"/>
      <c r="B14" s="234" t="s">
        <v>551</v>
      </c>
      <c r="C14" s="227" t="s">
        <v>556</v>
      </c>
      <c r="D14" s="1388" t="s">
        <v>561</v>
      </c>
      <c r="E14" s="1389"/>
      <c r="F14" s="698"/>
      <c r="G14" s="698"/>
      <c r="H14" s="698"/>
      <c r="I14" s="698"/>
    </row>
    <row r="15" spans="1:13" ht="45.75" customHeight="1" x14ac:dyDescent="0.2">
      <c r="A15" s="698"/>
      <c r="B15" s="230" t="s">
        <v>550</v>
      </c>
      <c r="C15" s="223" t="s">
        <v>555</v>
      </c>
      <c r="D15" s="1360" t="s">
        <v>557</v>
      </c>
      <c r="E15" s="1361"/>
      <c r="F15" s="698"/>
      <c r="G15" s="698"/>
      <c r="H15" s="698"/>
      <c r="I15" s="698"/>
    </row>
    <row r="16" spans="1:13" ht="45.75" customHeight="1" x14ac:dyDescent="0.2">
      <c r="A16" s="698"/>
      <c r="B16" s="229" t="s">
        <v>549</v>
      </c>
      <c r="C16" s="223" t="s">
        <v>554</v>
      </c>
      <c r="D16" s="1360" t="s">
        <v>558</v>
      </c>
      <c r="E16" s="1361"/>
      <c r="F16" s="698"/>
      <c r="G16" s="698"/>
      <c r="H16" s="698"/>
      <c r="I16" s="698"/>
    </row>
    <row r="17" spans="1:9" ht="45.75" customHeight="1" x14ac:dyDescent="0.2">
      <c r="A17" s="698"/>
      <c r="B17" s="228" t="s">
        <v>548</v>
      </c>
      <c r="C17" s="223" t="s">
        <v>553</v>
      </c>
      <c r="D17" s="1360" t="s">
        <v>559</v>
      </c>
      <c r="E17" s="1361"/>
      <c r="F17" s="698"/>
      <c r="G17" s="698"/>
      <c r="H17" s="698"/>
      <c r="I17" s="698"/>
    </row>
    <row r="18" spans="1:9" ht="45.75" customHeight="1" thickBot="1" x14ac:dyDescent="0.25">
      <c r="A18" s="698"/>
      <c r="B18" s="232" t="s">
        <v>547</v>
      </c>
      <c r="C18" s="224" t="s">
        <v>552</v>
      </c>
      <c r="D18" s="1362" t="s">
        <v>560</v>
      </c>
      <c r="E18" s="1363"/>
      <c r="F18" s="698"/>
      <c r="G18" s="698"/>
      <c r="H18" s="698"/>
      <c r="I18" s="698"/>
    </row>
    <row r="19" spans="1:9" ht="16.5" customHeight="1" x14ac:dyDescent="0.2">
      <c r="A19" s="698"/>
      <c r="B19" s="1380"/>
      <c r="C19" s="1381"/>
      <c r="D19" s="1381"/>
      <c r="E19" s="1382"/>
      <c r="F19" s="698"/>
      <c r="G19" s="698"/>
      <c r="H19" s="698"/>
      <c r="I19" s="698"/>
    </row>
    <row r="20" spans="1:9" ht="16.5" customHeight="1" x14ac:dyDescent="0.2">
      <c r="A20" s="698"/>
      <c r="B20" s="1383"/>
      <c r="C20" s="1384"/>
      <c r="D20" s="1384"/>
      <c r="E20" s="1385"/>
      <c r="F20" s="698"/>
      <c r="G20" s="698"/>
      <c r="H20" s="698"/>
      <c r="I20" s="698"/>
    </row>
    <row r="21" spans="1:9" ht="45.75" customHeight="1" x14ac:dyDescent="0.2">
      <c r="A21" s="698"/>
      <c r="B21" s="1374" t="s">
        <v>568</v>
      </c>
      <c r="C21" s="1375"/>
      <c r="D21" s="1375"/>
      <c r="E21" s="1376"/>
      <c r="F21" s="698"/>
      <c r="G21" s="698"/>
      <c r="H21" s="698"/>
      <c r="I21" s="698"/>
    </row>
    <row r="22" spans="1:9" ht="17.25" customHeight="1" x14ac:dyDescent="0.2">
      <c r="A22" s="698"/>
      <c r="B22" s="1377"/>
      <c r="C22" s="1378"/>
      <c r="D22" s="1378"/>
      <c r="E22" s="1379"/>
      <c r="F22" s="698"/>
      <c r="G22" s="698"/>
      <c r="H22" s="698"/>
      <c r="I22" s="698"/>
    </row>
    <row r="23" spans="1:9" ht="36.75" customHeight="1" x14ac:dyDescent="0.2"/>
    <row r="24" spans="1:9" ht="36.75" customHeight="1" x14ac:dyDescent="0.2"/>
    <row r="25" spans="1:9" ht="36.75" customHeight="1" x14ac:dyDescent="0.2"/>
    <row r="26" spans="1:9" ht="36.75" customHeight="1" x14ac:dyDescent="0.2"/>
    <row r="27" spans="1:9" ht="36.75" customHeight="1" x14ac:dyDescent="0.2"/>
    <row r="28" spans="1:9" ht="36.75" customHeight="1" x14ac:dyDescent="0.2"/>
  </sheetData>
  <sheetProtection algorithmName="SHA-512" hashValue="+DDra+pixORzVKAY9vKFtd4oSXaohofm5VCbrr3mYiQeANEPIpownrc4idnovKOZuIp45Ia/ixX7kVtvHOUXJw==" saltValue="9bzAQUh9NMpJAg+rsRdRSA==" spinCount="100000" sheet="1" objects="1" scenarios="1"/>
  <mergeCells count="23">
    <mergeCell ref="F1:I22"/>
    <mergeCell ref="B1:E1"/>
    <mergeCell ref="B10:E10"/>
    <mergeCell ref="B21:E21"/>
    <mergeCell ref="B22:E22"/>
    <mergeCell ref="B19:E20"/>
    <mergeCell ref="D13:E13"/>
    <mergeCell ref="D14:E14"/>
    <mergeCell ref="D15:E15"/>
    <mergeCell ref="D16:E16"/>
    <mergeCell ref="B11:E11"/>
    <mergeCell ref="B12:E12"/>
    <mergeCell ref="A1:A22"/>
    <mergeCell ref="D17:E17"/>
    <mergeCell ref="D18:E18"/>
    <mergeCell ref="B2:E2"/>
    <mergeCell ref="C5:D5"/>
    <mergeCell ref="C6:D6"/>
    <mergeCell ref="C7:D7"/>
    <mergeCell ref="C8:D8"/>
    <mergeCell ref="C9:D9"/>
    <mergeCell ref="B3:E3"/>
    <mergeCell ref="C4:D4"/>
  </mergeCells>
  <printOptions horizontalCentered="1" verticalCentered="1"/>
  <pageMargins left="0.70866141732283472" right="0.70866141732283472" top="0.74803149606299213" bottom="0.74803149606299213" header="0.31496062992125984" footer="0.31496062992125984"/>
  <pageSetup scale="3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INSTRUCTIVO</vt:lpstr>
      <vt:lpstr>1. CONTEXTO ESTRATÉGICO</vt:lpstr>
      <vt:lpstr>2. CONTEXTO POR PROCESO DOFA</vt:lpstr>
      <vt:lpstr>3. MATRIZ DE RIESGOS</vt:lpstr>
      <vt:lpstr>PROBABILIDAD - IMPACTO</vt:lpstr>
      <vt:lpstr>CALIFICACIÓN DE LOS CONTROLES</vt:lpstr>
      <vt:lpstr>CALIFI DE LOS CONTROL I SEM </vt:lpstr>
      <vt:lpstr>CALIFI DE LOS CONTROL II SEM </vt:lpstr>
      <vt:lpstr>4. PROBABILIDAD e IMPACTO</vt:lpstr>
      <vt:lpstr>5. IMPACTO RS CORRUPCIÓN</vt:lpstr>
      <vt:lpstr>5. MAPA DE CALOR</vt:lpstr>
      <vt:lpstr>Listas</vt:lpstr>
      <vt:lpstr>'CALIFI DE LOS CONTROL I SEM '!_Toc418056853</vt:lpstr>
      <vt:lpstr>'CALIFI DE LOS CONTROL II SEM '!_Toc418056853</vt:lpstr>
      <vt:lpstr>'CALIFICACIÓN DE LOS CONTROLES'!_Toc418056853</vt:lpstr>
      <vt:lpstr>'5. MAPA DE CALOR'!Área_de_impresión</vt:lpstr>
      <vt:lpstr>'CALIFICACIÓN DE LOS CONTROLES'!Área_de_impresión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Oscar Eduardo Enciso Guzmán</cp:lastModifiedBy>
  <cp:lastPrinted>2022-03-09T14:56:52Z</cp:lastPrinted>
  <dcterms:created xsi:type="dcterms:W3CDTF">2017-02-17T14:17:28Z</dcterms:created>
  <dcterms:modified xsi:type="dcterms:W3CDTF">2022-06-23T19:25:09Z</dcterms:modified>
</cp:coreProperties>
</file>